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ALE_Data\OneDrive - GOV OF TUNISIA\Work\Divers\Publication_Portail\"/>
    </mc:Choice>
  </mc:AlternateContent>
  <xr:revisionPtr revIDLastSave="3" documentId="8_{47A3223D-10E2-491E-8445-91CB85A40ABF}" xr6:coauthVersionLast="41" xr6:coauthVersionMax="41" xr10:uidLastSave="{DDC4A86B-490E-438A-8207-8C1EA43CC307}"/>
  <bookViews>
    <workbookView xWindow="-108" yWindow="-108" windowWidth="23256" windowHeight="13176" tabRatio="531" xr2:uid="{00000000-000D-0000-FFFF-FFFF00000000}"/>
  </bookViews>
  <sheets>
    <sheet name="PAI (2019)" sheetId="6" r:id="rId1"/>
  </sheets>
  <definedNames>
    <definedName name="_xlnm._FilterDatabase" localSheetId="0" hidden="1">'PAI (2019)'!$A$8:$AR$4024</definedName>
    <definedName name="_xlnm.Print_Titles" localSheetId="0">'PAI (2019)'!$2:$7</definedName>
    <definedName name="_xlnm.Print_Area" localSheetId="0">'PAI (2019)'!$A$5:$O$4026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024" i="6" l="1"/>
  <c r="AH4023" i="6"/>
  <c r="AH4022" i="6"/>
  <c r="AH4021" i="6"/>
  <c r="AH4020" i="6"/>
  <c r="AH4019" i="6"/>
  <c r="AH4018" i="6"/>
  <c r="AH4017" i="6"/>
  <c r="AH4016" i="6"/>
  <c r="AH4015" i="6"/>
  <c r="AH4014" i="6"/>
  <c r="AH4013" i="6"/>
  <c r="AH4012" i="6"/>
  <c r="AH4011" i="6"/>
  <c r="AH4010" i="6"/>
  <c r="AH4009" i="6"/>
  <c r="AH4008" i="6"/>
  <c r="AH4007" i="6"/>
  <c r="AH4006" i="6"/>
  <c r="AH4005" i="6"/>
  <c r="AH4004" i="6"/>
  <c r="AH4003" i="6"/>
  <c r="AH4002" i="6"/>
  <c r="AH4001" i="6"/>
  <c r="AH4000" i="6"/>
  <c r="AH3999" i="6"/>
  <c r="AH3998" i="6"/>
  <c r="AH3997" i="6"/>
  <c r="AH3996" i="6"/>
  <c r="AH3995" i="6"/>
  <c r="AH3994" i="6"/>
  <c r="AH3993" i="6"/>
  <c r="AH3992" i="6"/>
  <c r="AH3991" i="6"/>
  <c r="AH3990" i="6"/>
  <c r="AH3989" i="6"/>
  <c r="AH3988" i="6"/>
  <c r="AH3987" i="6"/>
  <c r="AH3986" i="6"/>
  <c r="AH3985" i="6"/>
  <c r="AH3984" i="6"/>
  <c r="AH3983" i="6"/>
  <c r="AH3982" i="6"/>
  <c r="AH3981" i="6"/>
  <c r="AH3980" i="6"/>
  <c r="AH3979" i="6"/>
  <c r="AH3978" i="6"/>
  <c r="AH3977" i="6"/>
  <c r="AH3976" i="6"/>
  <c r="AH3975" i="6"/>
  <c r="AH3974" i="6"/>
  <c r="AH3973" i="6"/>
  <c r="AH3972" i="6"/>
  <c r="AH3971" i="6"/>
  <c r="AH3970" i="6"/>
  <c r="AH3969" i="6"/>
  <c r="AH3968" i="6"/>
  <c r="AH3967" i="6"/>
  <c r="AH3966" i="6"/>
  <c r="AH3965" i="6"/>
  <c r="AH3964" i="6"/>
  <c r="AH3963" i="6"/>
  <c r="AH3962" i="6"/>
  <c r="AH3961" i="6"/>
  <c r="AR3961" i="6" s="1"/>
  <c r="AH3960" i="6"/>
  <c r="AH3959" i="6"/>
  <c r="AH3958" i="6"/>
  <c r="AH3957" i="6"/>
  <c r="AH3956" i="6"/>
  <c r="AH3955" i="6"/>
  <c r="AH3954" i="6"/>
  <c r="AH3953" i="6"/>
  <c r="AH3952" i="6"/>
  <c r="AH3951" i="6"/>
  <c r="AH3950" i="6"/>
  <c r="AH3949" i="6"/>
  <c r="AH3948" i="6"/>
  <c r="AH3947" i="6"/>
  <c r="AH3946" i="6"/>
  <c r="AH3945" i="6"/>
  <c r="AH3944" i="6"/>
  <c r="AH3943" i="6"/>
  <c r="AH3942" i="6"/>
  <c r="AH3941" i="6"/>
  <c r="AH3940" i="6"/>
  <c r="AH3939" i="6"/>
  <c r="AH3938" i="6"/>
  <c r="AH3937" i="6"/>
  <c r="AH3936" i="6"/>
  <c r="AH3935" i="6"/>
  <c r="AH3934" i="6"/>
  <c r="AH3933" i="6"/>
  <c r="AH3932" i="6"/>
  <c r="AH3931" i="6"/>
  <c r="AH3930" i="6"/>
  <c r="AH3929" i="6"/>
  <c r="AH3928" i="6"/>
  <c r="AH3927" i="6"/>
  <c r="AH3926" i="6"/>
  <c r="AH3925" i="6"/>
  <c r="AH3924" i="6"/>
  <c r="AH3923" i="6"/>
  <c r="AH3922" i="6"/>
  <c r="AH3921" i="6"/>
  <c r="AH3920" i="6"/>
  <c r="AH3919" i="6"/>
  <c r="AH3918" i="6"/>
  <c r="AH3917" i="6"/>
  <c r="AH3916" i="6"/>
  <c r="AH3915" i="6"/>
  <c r="AH3914" i="6"/>
  <c r="AH3913" i="6"/>
  <c r="AH3912" i="6"/>
  <c r="AH3911" i="6"/>
  <c r="AH3910" i="6"/>
  <c r="AH3909" i="6"/>
  <c r="AH3908" i="6"/>
  <c r="AH3907" i="6"/>
  <c r="AH3906" i="6"/>
  <c r="AH3905" i="6"/>
  <c r="AH3904" i="6"/>
  <c r="AH3903" i="6"/>
  <c r="AH3902" i="6"/>
  <c r="AH3901" i="6"/>
  <c r="AR3901" i="6" s="1"/>
  <c r="AH3900" i="6"/>
  <c r="AH3899" i="6"/>
  <c r="AH3898" i="6"/>
  <c r="AH3897" i="6"/>
  <c r="AH3896" i="6"/>
  <c r="AH3895" i="6"/>
  <c r="AH3894" i="6"/>
  <c r="AH3893" i="6"/>
  <c r="AH3892" i="6"/>
  <c r="AH3891" i="6"/>
  <c r="AH3890" i="6"/>
  <c r="AH3889" i="6"/>
  <c r="AH3888" i="6"/>
  <c r="AH3887" i="6"/>
  <c r="AH3886" i="6"/>
  <c r="AH3885" i="6"/>
  <c r="AH3884" i="6"/>
  <c r="AH3883" i="6"/>
  <c r="AH3882" i="6"/>
  <c r="AH3881" i="6"/>
  <c r="AH3880" i="6"/>
  <c r="AH3879" i="6"/>
  <c r="AH3878" i="6"/>
  <c r="AH3877" i="6"/>
  <c r="AH3876" i="6"/>
  <c r="AH3875" i="6"/>
  <c r="AH3874" i="6"/>
  <c r="AH3873" i="6"/>
  <c r="AH3872" i="6"/>
  <c r="AH3871" i="6"/>
  <c r="AH3870" i="6"/>
  <c r="AH3869" i="6"/>
  <c r="AH3868" i="6"/>
  <c r="AH3867" i="6"/>
  <c r="AH3866" i="6"/>
  <c r="AH3865" i="6"/>
  <c r="AH3864" i="6"/>
  <c r="AH3863" i="6"/>
  <c r="AH3862" i="6"/>
  <c r="AH3861" i="6"/>
  <c r="AH3860" i="6"/>
  <c r="AH3859" i="6"/>
  <c r="AH3858" i="6"/>
  <c r="AH3857" i="6"/>
  <c r="AH3856" i="6"/>
  <c r="AH3855" i="6"/>
  <c r="AH3854" i="6"/>
  <c r="AH3853" i="6"/>
  <c r="AH3852" i="6"/>
  <c r="AH3851" i="6"/>
  <c r="AH3850" i="6"/>
  <c r="AH3849" i="6"/>
  <c r="AH3848" i="6"/>
  <c r="AH3847" i="6"/>
  <c r="AH3846" i="6"/>
  <c r="AH3845" i="6"/>
  <c r="AH3844" i="6"/>
  <c r="AH3843" i="6"/>
  <c r="AH3842" i="6"/>
  <c r="AH3841" i="6"/>
  <c r="AH3840" i="6"/>
  <c r="AH3839" i="6"/>
  <c r="AH3838" i="6"/>
  <c r="AH3837" i="6"/>
  <c r="AH3836" i="6"/>
  <c r="AH3835" i="6"/>
  <c r="AH3834" i="6"/>
  <c r="AH3833" i="6"/>
  <c r="AH3832" i="6"/>
  <c r="AH3831" i="6"/>
  <c r="AH3830" i="6"/>
  <c r="AH3829" i="6"/>
  <c r="AH3828" i="6"/>
  <c r="AH3827" i="6"/>
  <c r="AH3826" i="6"/>
  <c r="AH3825" i="6"/>
  <c r="AH3824" i="6"/>
  <c r="AH3823" i="6"/>
  <c r="AH3822" i="6"/>
  <c r="AH3821" i="6"/>
  <c r="AH3820" i="6"/>
  <c r="AH3819" i="6"/>
  <c r="AH3818" i="6"/>
  <c r="AH3817" i="6"/>
  <c r="AH3816" i="6"/>
  <c r="AH3815" i="6"/>
  <c r="AH3814" i="6"/>
  <c r="AH3813" i="6"/>
  <c r="AH3812" i="6"/>
  <c r="AH3811" i="6"/>
  <c r="AH3810" i="6"/>
  <c r="AH3809" i="6"/>
  <c r="AH3808" i="6"/>
  <c r="AH3807" i="6"/>
  <c r="AH3806" i="6"/>
  <c r="AH3805" i="6"/>
  <c r="AH3804" i="6"/>
  <c r="AH3803" i="6"/>
  <c r="AH3802" i="6"/>
  <c r="AH3801" i="6"/>
  <c r="AH3800" i="6"/>
  <c r="AH3799" i="6"/>
  <c r="AH3798" i="6"/>
  <c r="AH3797" i="6"/>
  <c r="AH3796" i="6"/>
  <c r="AH3795" i="6"/>
  <c r="AH3794" i="6"/>
  <c r="AH3793" i="6"/>
  <c r="AH3792" i="6"/>
  <c r="AH3791" i="6"/>
  <c r="AH3790" i="6"/>
  <c r="AH3789" i="6"/>
  <c r="AH3788" i="6"/>
  <c r="AH3787" i="6"/>
  <c r="AH3786" i="6"/>
  <c r="AH3785" i="6"/>
  <c r="AH3784" i="6"/>
  <c r="AH3783" i="6"/>
  <c r="AH3782" i="6"/>
  <c r="AH3781" i="6"/>
  <c r="AH3780" i="6"/>
  <c r="AH3779" i="6"/>
  <c r="AH3778" i="6"/>
  <c r="AH3777" i="6"/>
  <c r="AH3776" i="6"/>
  <c r="AH3775" i="6"/>
  <c r="AH3774" i="6"/>
  <c r="AH3773" i="6"/>
  <c r="AH3772" i="6"/>
  <c r="AH3771" i="6"/>
  <c r="AH3770" i="6"/>
  <c r="AH3769" i="6"/>
  <c r="AH3768" i="6"/>
  <c r="AH3767" i="6"/>
  <c r="AH3766" i="6"/>
  <c r="AH3765" i="6"/>
  <c r="AH3764" i="6"/>
  <c r="AH3763" i="6"/>
  <c r="AH3762" i="6"/>
  <c r="AH3761" i="6"/>
  <c r="AH3760" i="6"/>
  <c r="AH3759" i="6"/>
  <c r="AH3758" i="6"/>
  <c r="AH3757" i="6"/>
  <c r="AH3756" i="6"/>
  <c r="AH3755" i="6"/>
  <c r="AH3754" i="6"/>
  <c r="AH3753" i="6"/>
  <c r="AH3752" i="6"/>
  <c r="AH3751" i="6"/>
  <c r="AH3750" i="6"/>
  <c r="AH3749" i="6"/>
  <c r="AH3748" i="6"/>
  <c r="AH3747" i="6"/>
  <c r="AH3746" i="6"/>
  <c r="AH3745" i="6"/>
  <c r="AH3744" i="6"/>
  <c r="AH3743" i="6"/>
  <c r="AH3742" i="6"/>
  <c r="AH3741" i="6"/>
  <c r="AH3740" i="6"/>
  <c r="AH3739" i="6"/>
  <c r="AH3738" i="6"/>
  <c r="AH3737" i="6"/>
  <c r="AH3736" i="6"/>
  <c r="AH3735" i="6"/>
  <c r="AH3734" i="6"/>
  <c r="AH3733" i="6"/>
  <c r="AH3732" i="6"/>
  <c r="AH3731" i="6"/>
  <c r="AH3730" i="6"/>
  <c r="AH3729" i="6"/>
  <c r="AH3728" i="6"/>
  <c r="AH3727" i="6"/>
  <c r="AH3726" i="6"/>
  <c r="AH3725" i="6"/>
  <c r="AH3724" i="6"/>
  <c r="AH3723" i="6"/>
  <c r="AH3722" i="6"/>
  <c r="AH3721" i="6"/>
  <c r="AH3720" i="6"/>
  <c r="AH3719" i="6"/>
  <c r="AH3718" i="6"/>
  <c r="AH3717" i="6"/>
  <c r="AH3716" i="6"/>
  <c r="AH3715" i="6"/>
  <c r="AH3714" i="6"/>
  <c r="AH3713" i="6"/>
  <c r="AH3712" i="6"/>
  <c r="AH3711" i="6"/>
  <c r="AH3710" i="6"/>
  <c r="AH3709" i="6"/>
  <c r="AH3708" i="6"/>
  <c r="AH3707" i="6"/>
  <c r="AH3706" i="6"/>
  <c r="AH3705" i="6"/>
  <c r="AH3704" i="6"/>
  <c r="AH3703" i="6"/>
  <c r="AH3702" i="6"/>
  <c r="AH3701" i="6"/>
  <c r="AH3700" i="6"/>
  <c r="AH3699" i="6"/>
  <c r="AH3698" i="6"/>
  <c r="AH3697" i="6"/>
  <c r="AH3696" i="6"/>
  <c r="AH3695" i="6"/>
  <c r="AH3694" i="6"/>
  <c r="AH3693" i="6"/>
  <c r="AH3692" i="6"/>
  <c r="AH3691" i="6"/>
  <c r="AH3690" i="6"/>
  <c r="AH3689" i="6"/>
  <c r="AH3688" i="6"/>
  <c r="AH3687" i="6"/>
  <c r="AH3686" i="6"/>
  <c r="AH3685" i="6"/>
  <c r="AH3684" i="6"/>
  <c r="AH3683" i="6"/>
  <c r="AH3682" i="6"/>
  <c r="AH3681" i="6"/>
  <c r="AH3680" i="6"/>
  <c r="AH3679" i="6"/>
  <c r="AH3678" i="6"/>
  <c r="AH3677" i="6"/>
  <c r="AH3676" i="6"/>
  <c r="AH3675" i="6"/>
  <c r="AH3674" i="6"/>
  <c r="AH3673" i="6"/>
  <c r="AH3672" i="6"/>
  <c r="AH3671" i="6"/>
  <c r="AH3670" i="6"/>
  <c r="AH3669" i="6"/>
  <c r="AH3668" i="6"/>
  <c r="AH3667" i="6"/>
  <c r="AH3666" i="6"/>
  <c r="AH3665" i="6"/>
  <c r="AH3664" i="6"/>
  <c r="AH3663" i="6"/>
  <c r="AH3662" i="6"/>
  <c r="AH3661" i="6"/>
  <c r="AH3660" i="6"/>
  <c r="AH3659" i="6"/>
  <c r="AH3658" i="6"/>
  <c r="AH3657" i="6"/>
  <c r="AH3656" i="6"/>
  <c r="AH3655" i="6"/>
  <c r="AH3654" i="6"/>
  <c r="AH3653" i="6"/>
  <c r="AH3652" i="6"/>
  <c r="AH3651" i="6"/>
  <c r="AH3650" i="6"/>
  <c r="AH3649" i="6"/>
  <c r="AH3648" i="6"/>
  <c r="AH3647" i="6"/>
  <c r="AH3646" i="6"/>
  <c r="AH3645" i="6"/>
  <c r="AH3644" i="6"/>
  <c r="AH3643" i="6"/>
  <c r="AH3642" i="6"/>
  <c r="AH3641" i="6"/>
  <c r="AH3640" i="6"/>
  <c r="AH3639" i="6"/>
  <c r="AH3638" i="6"/>
  <c r="AH3637" i="6"/>
  <c r="AH3636" i="6"/>
  <c r="AH3635" i="6"/>
  <c r="AH3634" i="6"/>
  <c r="AH3633" i="6"/>
  <c r="AH3632" i="6"/>
  <c r="AH3631" i="6"/>
  <c r="AH3630" i="6"/>
  <c r="AH3629" i="6"/>
  <c r="AH3628" i="6"/>
  <c r="AH3627" i="6"/>
  <c r="AH3626" i="6"/>
  <c r="AH3625" i="6"/>
  <c r="AH3624" i="6"/>
  <c r="AH3623" i="6"/>
  <c r="AH3622" i="6"/>
  <c r="AH3621" i="6"/>
  <c r="AH3620" i="6"/>
  <c r="AH3619" i="6"/>
  <c r="AH3618" i="6"/>
  <c r="AH3617" i="6"/>
  <c r="AH3616" i="6"/>
  <c r="AH3615" i="6"/>
  <c r="AH3614" i="6"/>
  <c r="AH3613" i="6"/>
  <c r="AH3612" i="6"/>
  <c r="AH3611" i="6"/>
  <c r="AH3610" i="6"/>
  <c r="AH3609" i="6"/>
  <c r="AH3608" i="6"/>
  <c r="AH3607" i="6"/>
  <c r="AH3606" i="6"/>
  <c r="AH3605" i="6"/>
  <c r="AH3604" i="6"/>
  <c r="AH3603" i="6"/>
  <c r="AH3602" i="6"/>
  <c r="AH3601" i="6"/>
  <c r="AH3600" i="6"/>
  <c r="AH3599" i="6"/>
  <c r="AH3598" i="6"/>
  <c r="AH3597" i="6"/>
  <c r="AH3596" i="6"/>
  <c r="AH3595" i="6"/>
  <c r="AH3594" i="6"/>
  <c r="AH3593" i="6"/>
  <c r="AH3592" i="6"/>
  <c r="AH3591" i="6"/>
  <c r="AH3590" i="6"/>
  <c r="AH3589" i="6"/>
  <c r="AH3588" i="6"/>
  <c r="AH3587" i="6"/>
  <c r="AH3586" i="6"/>
  <c r="AH3585" i="6"/>
  <c r="AH3584" i="6"/>
  <c r="AH3583" i="6"/>
  <c r="AH3582" i="6"/>
  <c r="AH3581" i="6"/>
  <c r="AH3580" i="6"/>
  <c r="AH3579" i="6"/>
  <c r="AH3578" i="6"/>
  <c r="AH3577" i="6"/>
  <c r="AH3576" i="6"/>
  <c r="AH3575" i="6"/>
  <c r="AH3574" i="6"/>
  <c r="AH3573" i="6"/>
  <c r="AH3572" i="6"/>
  <c r="AH3571" i="6"/>
  <c r="AH3570" i="6"/>
  <c r="AH3569" i="6"/>
  <c r="AH3568" i="6"/>
  <c r="AH3567" i="6"/>
  <c r="AH3566" i="6"/>
  <c r="AH3565" i="6"/>
  <c r="AH3564" i="6"/>
  <c r="AH3563" i="6"/>
  <c r="AH3562" i="6"/>
  <c r="AH3561" i="6"/>
  <c r="AH3560" i="6"/>
  <c r="AH3559" i="6"/>
  <c r="AH3558" i="6"/>
  <c r="AH3557" i="6"/>
  <c r="AH3556" i="6"/>
  <c r="AH3555" i="6"/>
  <c r="AH3554" i="6"/>
  <c r="AH3553" i="6"/>
  <c r="AH3552" i="6"/>
  <c r="AH3551" i="6"/>
  <c r="AH3550" i="6"/>
  <c r="AH3549" i="6"/>
  <c r="AH3548" i="6"/>
  <c r="AH3547" i="6"/>
  <c r="AH3546" i="6"/>
  <c r="AH3545" i="6"/>
  <c r="AH3544" i="6"/>
  <c r="AH3543" i="6"/>
  <c r="AH3542" i="6"/>
  <c r="AH3541" i="6"/>
  <c r="AH3540" i="6"/>
  <c r="AH3539" i="6"/>
  <c r="AH3538" i="6"/>
  <c r="AH3537" i="6"/>
  <c r="AH3536" i="6"/>
  <c r="AH3535" i="6"/>
  <c r="AH3534" i="6"/>
  <c r="AH3533" i="6"/>
  <c r="AH3532" i="6"/>
  <c r="AH3531" i="6"/>
  <c r="AH3530" i="6"/>
  <c r="AH3529" i="6"/>
  <c r="AH3528" i="6"/>
  <c r="AH3527" i="6"/>
  <c r="AH3526" i="6"/>
  <c r="AH3525" i="6"/>
  <c r="AH3524" i="6"/>
  <c r="AH3523" i="6"/>
  <c r="AH3522" i="6"/>
  <c r="AH3521" i="6"/>
  <c r="AH3520" i="6"/>
  <c r="AH3519" i="6"/>
  <c r="AH3518" i="6"/>
  <c r="AH3517" i="6"/>
  <c r="AH3516" i="6"/>
  <c r="AH3515" i="6"/>
  <c r="AH3514" i="6"/>
  <c r="AH3513" i="6"/>
  <c r="AH3512" i="6"/>
  <c r="AH3511" i="6"/>
  <c r="AH3510" i="6"/>
  <c r="AH3509" i="6"/>
  <c r="AH3508" i="6"/>
  <c r="AH3507" i="6"/>
  <c r="AH3506" i="6"/>
  <c r="AH3505" i="6"/>
  <c r="AH3504" i="6"/>
  <c r="AH3503" i="6"/>
  <c r="AH3502" i="6"/>
  <c r="AH3501" i="6"/>
  <c r="AH3500" i="6"/>
  <c r="AH3499" i="6"/>
  <c r="AH3498" i="6"/>
  <c r="AH3497" i="6"/>
  <c r="AH3496" i="6"/>
  <c r="AH3495" i="6"/>
  <c r="AH3494" i="6"/>
  <c r="AH3493" i="6"/>
  <c r="AH3492" i="6"/>
  <c r="AH3491" i="6"/>
  <c r="AH3490" i="6"/>
  <c r="AH3489" i="6"/>
  <c r="AH3488" i="6"/>
  <c r="AH3487" i="6"/>
  <c r="AH3486" i="6"/>
  <c r="AH3485" i="6"/>
  <c r="AH3484" i="6"/>
  <c r="AH3483" i="6"/>
  <c r="AH3482" i="6"/>
  <c r="AH3481" i="6"/>
  <c r="AH3480" i="6"/>
  <c r="AH3479" i="6"/>
  <c r="AH3478" i="6"/>
  <c r="AH3477" i="6"/>
  <c r="AH3476" i="6"/>
  <c r="AH3475" i="6"/>
  <c r="AH3474" i="6"/>
  <c r="AH3473" i="6"/>
  <c r="AH3472" i="6"/>
  <c r="AH3471" i="6"/>
  <c r="AH3470" i="6"/>
  <c r="AH3469" i="6"/>
  <c r="AH3468" i="6"/>
  <c r="AH3467" i="6"/>
  <c r="AH3466" i="6"/>
  <c r="AH3465" i="6"/>
  <c r="AH3464" i="6"/>
  <c r="AH3463" i="6"/>
  <c r="AH3462" i="6"/>
  <c r="AH3461" i="6"/>
  <c r="AH3460" i="6"/>
  <c r="AH3459" i="6"/>
  <c r="AH3458" i="6"/>
  <c r="AH3457" i="6"/>
  <c r="AH3456" i="6"/>
  <c r="AH3455" i="6"/>
  <c r="AH3454" i="6"/>
  <c r="AH3453" i="6"/>
  <c r="AH3452" i="6"/>
  <c r="AH3451" i="6"/>
  <c r="AH3450" i="6"/>
  <c r="AH3449" i="6"/>
  <c r="AH3448" i="6"/>
  <c r="AH3447" i="6"/>
  <c r="AH3446" i="6"/>
  <c r="AH3445" i="6"/>
  <c r="AH3444" i="6"/>
  <c r="AH3443" i="6"/>
  <c r="AH3442" i="6"/>
  <c r="AH3441" i="6"/>
  <c r="AH3440" i="6"/>
  <c r="AH3439" i="6"/>
  <c r="AH3438" i="6"/>
  <c r="AH3437" i="6"/>
  <c r="AH3436" i="6"/>
  <c r="AH3435" i="6"/>
  <c r="AH3434" i="6"/>
  <c r="AH3433" i="6"/>
  <c r="AH3432" i="6"/>
  <c r="AH3431" i="6"/>
  <c r="AH3430" i="6"/>
  <c r="AH3429" i="6"/>
  <c r="AH3428" i="6"/>
  <c r="AH3427" i="6"/>
  <c r="AH3426" i="6"/>
  <c r="AH3425" i="6"/>
  <c r="AH3424" i="6"/>
  <c r="AH3423" i="6"/>
  <c r="AH3422" i="6"/>
  <c r="AH3421" i="6"/>
  <c r="AH3420" i="6"/>
  <c r="AH3419" i="6"/>
  <c r="AH3418" i="6"/>
  <c r="AH3417" i="6"/>
  <c r="AH3416" i="6"/>
  <c r="AH3415" i="6"/>
  <c r="AH3414" i="6"/>
  <c r="AH3413" i="6"/>
  <c r="AH3412" i="6"/>
  <c r="AH3411" i="6"/>
  <c r="AH3410" i="6"/>
  <c r="AH3409" i="6"/>
  <c r="AH3408" i="6"/>
  <c r="AH3407" i="6"/>
  <c r="AH3406" i="6"/>
  <c r="AH3405" i="6"/>
  <c r="AH3404" i="6"/>
  <c r="AH3403" i="6"/>
  <c r="AH3402" i="6"/>
  <c r="AH3401" i="6"/>
  <c r="AH3400" i="6"/>
  <c r="AH3399" i="6"/>
  <c r="AH3398" i="6"/>
  <c r="AH3397" i="6"/>
  <c r="AH3396" i="6"/>
  <c r="AH3395" i="6"/>
  <c r="AH3394" i="6"/>
  <c r="AH3393" i="6"/>
  <c r="AH3392" i="6"/>
  <c r="AH3391" i="6"/>
  <c r="AH3390" i="6"/>
  <c r="AH3389" i="6"/>
  <c r="AH3388" i="6"/>
  <c r="AH3387" i="6"/>
  <c r="AH3386" i="6"/>
  <c r="AH3385" i="6"/>
  <c r="AH3384" i="6"/>
  <c r="AH3383" i="6"/>
  <c r="AH3382" i="6"/>
  <c r="AH3381" i="6"/>
  <c r="AH3380" i="6"/>
  <c r="AH3379" i="6"/>
  <c r="AH3378" i="6"/>
  <c r="AH3377" i="6"/>
  <c r="AH3376" i="6"/>
  <c r="AH3375" i="6"/>
  <c r="AH3374" i="6"/>
  <c r="AH3373" i="6"/>
  <c r="AH3372" i="6"/>
  <c r="AH3371" i="6"/>
  <c r="AH3370" i="6"/>
  <c r="AH3369" i="6"/>
  <c r="AH3368" i="6"/>
  <c r="AH3367" i="6"/>
  <c r="AH3366" i="6"/>
  <c r="AH3365" i="6"/>
  <c r="AH3364" i="6"/>
  <c r="AH3363" i="6"/>
  <c r="AH3362" i="6"/>
  <c r="AH3361" i="6"/>
  <c r="AH3360" i="6"/>
  <c r="AH3359" i="6"/>
  <c r="AH3358" i="6"/>
  <c r="AH3357" i="6"/>
  <c r="AH3356" i="6"/>
  <c r="AH3355" i="6"/>
  <c r="AH3354" i="6"/>
  <c r="AH3353" i="6"/>
  <c r="AH3352" i="6"/>
  <c r="AH3351" i="6"/>
  <c r="AH3350" i="6"/>
  <c r="AH3349" i="6"/>
  <c r="AH3348" i="6"/>
  <c r="AH3347" i="6"/>
  <c r="AH3346" i="6"/>
  <c r="AH3345" i="6"/>
  <c r="AH3344" i="6"/>
  <c r="AH3343" i="6"/>
  <c r="AH3342" i="6"/>
  <c r="AH3341" i="6"/>
  <c r="AH3340" i="6"/>
  <c r="AH3339" i="6"/>
  <c r="AH3338" i="6"/>
  <c r="AH3337" i="6"/>
  <c r="AH3336" i="6"/>
  <c r="AH3335" i="6"/>
  <c r="AH3334" i="6"/>
  <c r="AH3333" i="6"/>
  <c r="AH3332" i="6"/>
  <c r="AH3331" i="6"/>
  <c r="AH3330" i="6"/>
  <c r="AH3329" i="6"/>
  <c r="AH3328" i="6"/>
  <c r="AH3327" i="6"/>
  <c r="AH3326" i="6"/>
  <c r="AH3325" i="6"/>
  <c r="AH3324" i="6"/>
  <c r="AH3323" i="6"/>
  <c r="AH3322" i="6"/>
  <c r="AH3321" i="6"/>
  <c r="AH3320" i="6"/>
  <c r="AH3319" i="6"/>
  <c r="AH3318" i="6"/>
  <c r="AH3317" i="6"/>
  <c r="AH3316" i="6"/>
  <c r="AH3315" i="6"/>
  <c r="AH3314" i="6"/>
  <c r="AH3313" i="6"/>
  <c r="AH3312" i="6"/>
  <c r="AH3311" i="6"/>
  <c r="AH3310" i="6"/>
  <c r="AH3309" i="6"/>
  <c r="AH3308" i="6"/>
  <c r="AH3307" i="6"/>
  <c r="AH3306" i="6"/>
  <c r="AH3305" i="6"/>
  <c r="AH3304" i="6"/>
  <c r="AH3303" i="6"/>
  <c r="AH3302" i="6"/>
  <c r="AH3301" i="6"/>
  <c r="AH3300" i="6"/>
  <c r="AH3299" i="6"/>
  <c r="AH3298" i="6"/>
  <c r="AH3297" i="6"/>
  <c r="AH3296" i="6"/>
  <c r="AH3295" i="6"/>
  <c r="AH3294" i="6"/>
  <c r="AH3293" i="6"/>
  <c r="AH3292" i="6"/>
  <c r="AH3291" i="6"/>
  <c r="AH3290" i="6"/>
  <c r="AH3289" i="6"/>
  <c r="AH3288" i="6"/>
  <c r="AH3287" i="6"/>
  <c r="AH3286" i="6"/>
  <c r="AH3285" i="6"/>
  <c r="AH3284" i="6"/>
  <c r="AH3283" i="6"/>
  <c r="AH3282" i="6"/>
  <c r="AH3281" i="6"/>
  <c r="AH3280" i="6"/>
  <c r="AH3279" i="6"/>
  <c r="AH3278" i="6"/>
  <c r="AH3277" i="6"/>
  <c r="AH3276" i="6"/>
  <c r="AH3275" i="6"/>
  <c r="AH3274" i="6"/>
  <c r="AH3273" i="6"/>
  <c r="AH3272" i="6"/>
  <c r="AH3271" i="6"/>
  <c r="AH3270" i="6"/>
  <c r="AH3269" i="6"/>
  <c r="AH3268" i="6"/>
  <c r="AH3267" i="6"/>
  <c r="AH3266" i="6"/>
  <c r="AH3265" i="6"/>
  <c r="AH3264" i="6"/>
  <c r="AH3263" i="6"/>
  <c r="AH3262" i="6"/>
  <c r="AH3261" i="6"/>
  <c r="AH3260" i="6"/>
  <c r="AH3259" i="6"/>
  <c r="AH3258" i="6"/>
  <c r="AH3257" i="6"/>
  <c r="AH3256" i="6"/>
  <c r="AH3255" i="6"/>
  <c r="AH3254" i="6"/>
  <c r="AH3253" i="6"/>
  <c r="AH3252" i="6"/>
  <c r="AH3251" i="6"/>
  <c r="AH3250" i="6"/>
  <c r="AH3249" i="6"/>
  <c r="AH3248" i="6"/>
  <c r="AH3247" i="6"/>
  <c r="AH3246" i="6"/>
  <c r="AH3245" i="6"/>
  <c r="AH3244" i="6"/>
  <c r="AH3243" i="6"/>
  <c r="AH3242" i="6"/>
  <c r="AH3241" i="6"/>
  <c r="AH3240" i="6"/>
  <c r="AH3239" i="6"/>
  <c r="AH3238" i="6"/>
  <c r="AH3237" i="6"/>
  <c r="AH3236" i="6"/>
  <c r="AH3235" i="6"/>
  <c r="AH3234" i="6"/>
  <c r="AH3233" i="6"/>
  <c r="AH3232" i="6"/>
  <c r="AH3231" i="6"/>
  <c r="AH3230" i="6"/>
  <c r="AH3229" i="6"/>
  <c r="AH3228" i="6"/>
  <c r="AH3227" i="6"/>
  <c r="AH3226" i="6"/>
  <c r="AH3225" i="6"/>
  <c r="AH3224" i="6"/>
  <c r="AH3223" i="6"/>
  <c r="AH3222" i="6"/>
  <c r="AH3221" i="6"/>
  <c r="AH3220" i="6"/>
  <c r="AH3219" i="6"/>
  <c r="AH3218" i="6"/>
  <c r="AH3217" i="6"/>
  <c r="AH3216" i="6"/>
  <c r="AH3215" i="6"/>
  <c r="AH3214" i="6"/>
  <c r="AH3213" i="6"/>
  <c r="AH3212" i="6"/>
  <c r="AH3211" i="6"/>
  <c r="AH3210" i="6"/>
  <c r="AH3209" i="6"/>
  <c r="AH3208" i="6"/>
  <c r="AH3207" i="6"/>
  <c r="AH3206" i="6"/>
  <c r="AH3205" i="6"/>
  <c r="AH3204" i="6"/>
  <c r="AH3203" i="6"/>
  <c r="AH3202" i="6"/>
  <c r="AH3201" i="6"/>
  <c r="AH3200" i="6"/>
  <c r="AH3199" i="6"/>
  <c r="AH3198" i="6"/>
  <c r="AH3197" i="6"/>
  <c r="AH3196" i="6"/>
  <c r="AH3195" i="6"/>
  <c r="AH3194" i="6"/>
  <c r="AH3193" i="6"/>
  <c r="AH3192" i="6"/>
  <c r="AH3191" i="6"/>
  <c r="AH3190" i="6"/>
  <c r="AH3189" i="6"/>
  <c r="AH3188" i="6"/>
  <c r="AH3187" i="6"/>
  <c r="AH3186" i="6"/>
  <c r="AH3185" i="6"/>
  <c r="AH3184" i="6"/>
  <c r="AH3183" i="6"/>
  <c r="AH3182" i="6"/>
  <c r="AH3181" i="6"/>
  <c r="AH3180" i="6"/>
  <c r="AH3179" i="6"/>
  <c r="AH3178" i="6"/>
  <c r="AH3177" i="6"/>
  <c r="AH3176" i="6"/>
  <c r="AH3175" i="6"/>
  <c r="AH3174" i="6"/>
  <c r="AH3173" i="6"/>
  <c r="AH3172" i="6"/>
  <c r="AH3171" i="6"/>
  <c r="AH3170" i="6"/>
  <c r="AH3169" i="6"/>
  <c r="AH3168" i="6"/>
  <c r="AH3167" i="6"/>
  <c r="AH3166" i="6"/>
  <c r="AH3165" i="6"/>
  <c r="AH3164" i="6"/>
  <c r="AH3163" i="6"/>
  <c r="AH3162" i="6"/>
  <c r="AH3161" i="6"/>
  <c r="AH3160" i="6"/>
  <c r="AH3159" i="6"/>
  <c r="AH3158" i="6"/>
  <c r="AH3157" i="6"/>
  <c r="AH3156" i="6"/>
  <c r="AH3155" i="6"/>
  <c r="AH3154" i="6"/>
  <c r="AH3153" i="6"/>
  <c r="AH3152" i="6"/>
  <c r="AH3151" i="6"/>
  <c r="AH3150" i="6"/>
  <c r="AH3149" i="6"/>
  <c r="AH3148" i="6"/>
  <c r="AH3147" i="6"/>
  <c r="AH3146" i="6"/>
  <c r="AH3145" i="6"/>
  <c r="AH3144" i="6"/>
  <c r="AH3143" i="6"/>
  <c r="AH3142" i="6"/>
  <c r="AH3141" i="6"/>
  <c r="AH3140" i="6"/>
  <c r="AH3139" i="6"/>
  <c r="AH3138" i="6"/>
  <c r="AH3137" i="6"/>
  <c r="AH3136" i="6"/>
  <c r="AH3135" i="6"/>
  <c r="AH3134" i="6"/>
  <c r="AH3133" i="6"/>
  <c r="AH3132" i="6"/>
  <c r="AH3131" i="6"/>
  <c r="AH3130" i="6"/>
  <c r="AH3129" i="6"/>
  <c r="AH3128" i="6"/>
  <c r="AH3127" i="6"/>
  <c r="AH3126" i="6"/>
  <c r="AH3125" i="6"/>
  <c r="AH3124" i="6"/>
  <c r="AH3123" i="6"/>
  <c r="AH3122" i="6"/>
  <c r="AH3121" i="6"/>
  <c r="AH3120" i="6"/>
  <c r="AH3119" i="6"/>
  <c r="AH3118" i="6"/>
  <c r="AH3117" i="6"/>
  <c r="AH3116" i="6"/>
  <c r="AH3115" i="6"/>
  <c r="AH3114" i="6"/>
  <c r="AH3113" i="6"/>
  <c r="AH3112" i="6"/>
  <c r="AH3111" i="6"/>
  <c r="AH3110" i="6"/>
  <c r="AH3109" i="6"/>
  <c r="AH3108" i="6"/>
  <c r="AH3107" i="6"/>
  <c r="AH3106" i="6"/>
  <c r="AH3105" i="6"/>
  <c r="AH3104" i="6"/>
  <c r="AH3103" i="6"/>
  <c r="AH3102" i="6"/>
  <c r="AH3101" i="6"/>
  <c r="AH3100" i="6"/>
  <c r="AH3099" i="6"/>
  <c r="AH3098" i="6"/>
  <c r="AH3097" i="6"/>
  <c r="AH3096" i="6"/>
  <c r="AH3095" i="6"/>
  <c r="AH3094" i="6"/>
  <c r="AH3093" i="6"/>
  <c r="AH3092" i="6"/>
  <c r="AH3091" i="6"/>
  <c r="AH3090" i="6"/>
  <c r="AH3089" i="6"/>
  <c r="AH3088" i="6"/>
  <c r="AH3087" i="6"/>
  <c r="AH3086" i="6"/>
  <c r="AH3085" i="6"/>
  <c r="AH3084" i="6"/>
  <c r="AH3083" i="6"/>
  <c r="AH3082" i="6"/>
  <c r="AH3081" i="6"/>
  <c r="AH3080" i="6"/>
  <c r="AH3079" i="6"/>
  <c r="AH3078" i="6"/>
  <c r="AH3077" i="6"/>
  <c r="AH3076" i="6"/>
  <c r="AH3075" i="6"/>
  <c r="AH3074" i="6"/>
  <c r="AH3073" i="6"/>
  <c r="AH3072" i="6"/>
  <c r="AH3071" i="6"/>
  <c r="AH3070" i="6"/>
  <c r="AH3069" i="6"/>
  <c r="AH3068" i="6"/>
  <c r="AH3067" i="6"/>
  <c r="AH3066" i="6"/>
  <c r="AH3065" i="6"/>
  <c r="AH3064" i="6"/>
  <c r="AH3063" i="6"/>
  <c r="AH3062" i="6"/>
  <c r="AH3061" i="6"/>
  <c r="AH3060" i="6"/>
  <c r="AH3059" i="6"/>
  <c r="AH3058" i="6"/>
  <c r="AH3057" i="6"/>
  <c r="AH3056" i="6"/>
  <c r="AH3055" i="6"/>
  <c r="AH3054" i="6"/>
  <c r="AH3053" i="6"/>
  <c r="AH3052" i="6"/>
  <c r="AH3051" i="6"/>
  <c r="AH3050" i="6"/>
  <c r="AH3049" i="6"/>
  <c r="AH3048" i="6"/>
  <c r="AH3047" i="6"/>
  <c r="AH3046" i="6"/>
  <c r="AH3045" i="6"/>
  <c r="AH3044" i="6"/>
  <c r="AH3043" i="6"/>
  <c r="AH3042" i="6"/>
  <c r="AH3041" i="6"/>
  <c r="AH3040" i="6"/>
  <c r="AH3039" i="6"/>
  <c r="AH3038" i="6"/>
  <c r="AH3037" i="6"/>
  <c r="AH3036" i="6"/>
  <c r="AH3035" i="6"/>
  <c r="AH3034" i="6"/>
  <c r="AH3033" i="6"/>
  <c r="AH3032" i="6"/>
  <c r="AH3031" i="6"/>
  <c r="AH3030" i="6"/>
  <c r="AH3029" i="6"/>
  <c r="AH3028" i="6"/>
  <c r="AH3027" i="6"/>
  <c r="AH3026" i="6"/>
  <c r="AH3025" i="6"/>
  <c r="AH3024" i="6"/>
  <c r="AH3023" i="6"/>
  <c r="AH3022" i="6"/>
  <c r="AH3021" i="6"/>
  <c r="AH3020" i="6"/>
  <c r="AH3019" i="6"/>
  <c r="AH3018" i="6"/>
  <c r="AH3017" i="6"/>
  <c r="AH3016" i="6"/>
  <c r="AH3015" i="6"/>
  <c r="AH3014" i="6"/>
  <c r="AH3013" i="6"/>
  <c r="AH3012" i="6"/>
  <c r="AH3011" i="6"/>
  <c r="AH3010" i="6"/>
  <c r="AH3009" i="6"/>
  <c r="AH3008" i="6"/>
  <c r="AH3007" i="6"/>
  <c r="AH3006" i="6"/>
  <c r="AH3005" i="6"/>
  <c r="AH3004" i="6"/>
  <c r="AH3003" i="6"/>
  <c r="AH3002" i="6"/>
  <c r="AH3001" i="6"/>
  <c r="AH3000" i="6"/>
  <c r="AH2999" i="6"/>
  <c r="AH2998" i="6"/>
  <c r="AH2997" i="6"/>
  <c r="AH2996" i="6"/>
  <c r="AH2995" i="6"/>
  <c r="AH2994" i="6"/>
  <c r="AH2993" i="6"/>
  <c r="AH2992" i="6"/>
  <c r="AH2991" i="6"/>
  <c r="AH2990" i="6"/>
  <c r="AH2989" i="6"/>
  <c r="AH2988" i="6"/>
  <c r="AH2987" i="6"/>
  <c r="AH2986" i="6"/>
  <c r="AH2985" i="6"/>
  <c r="AH2984" i="6"/>
  <c r="AH2983" i="6"/>
  <c r="AH2982" i="6"/>
  <c r="AH2981" i="6"/>
  <c r="AH2980" i="6"/>
  <c r="AH2979" i="6"/>
  <c r="AH2978" i="6"/>
  <c r="AH2977" i="6"/>
  <c r="AH2976" i="6"/>
  <c r="AH2975" i="6"/>
  <c r="AH2974" i="6"/>
  <c r="AH2973" i="6"/>
  <c r="AH2972" i="6"/>
  <c r="AH2971" i="6"/>
  <c r="AH2970" i="6"/>
  <c r="AH2969" i="6"/>
  <c r="AH2968" i="6"/>
  <c r="AH2967" i="6"/>
  <c r="AH2966" i="6"/>
  <c r="AH2965" i="6"/>
  <c r="AH2964" i="6"/>
  <c r="AH2963" i="6"/>
  <c r="AH2962" i="6"/>
  <c r="AH2961" i="6"/>
  <c r="AH2960" i="6"/>
  <c r="AH2959" i="6"/>
  <c r="AH2958" i="6"/>
  <c r="AH2957" i="6"/>
  <c r="AH2956" i="6"/>
  <c r="AH2955" i="6"/>
  <c r="AH2954" i="6"/>
  <c r="AH2953" i="6"/>
  <c r="AH2952" i="6"/>
  <c r="AH2951" i="6"/>
  <c r="AH2950" i="6"/>
  <c r="AH2949" i="6"/>
  <c r="AH2948" i="6"/>
  <c r="AH2947" i="6"/>
  <c r="AH2946" i="6"/>
  <c r="AH2945" i="6"/>
  <c r="AH2944" i="6"/>
  <c r="AH2943" i="6"/>
  <c r="AH2942" i="6"/>
  <c r="AH2941" i="6"/>
  <c r="AH2940" i="6"/>
  <c r="AH2939" i="6"/>
  <c r="AH2938" i="6"/>
  <c r="AH2937" i="6"/>
  <c r="AH2936" i="6"/>
  <c r="AH2935" i="6"/>
  <c r="AH2934" i="6"/>
  <c r="AH2933" i="6"/>
  <c r="AH2932" i="6"/>
  <c r="AH2931" i="6"/>
  <c r="AH2930" i="6"/>
  <c r="AH2929" i="6"/>
  <c r="AH2928" i="6"/>
  <c r="AH2927" i="6"/>
  <c r="AH2926" i="6"/>
  <c r="AH2925" i="6"/>
  <c r="AH2924" i="6"/>
  <c r="AH2923" i="6"/>
  <c r="AH2922" i="6"/>
  <c r="AH2921" i="6"/>
  <c r="AH2920" i="6"/>
  <c r="AH2919" i="6"/>
  <c r="AH2918" i="6"/>
  <c r="AH2917" i="6"/>
  <c r="AH2916" i="6"/>
  <c r="AH2915" i="6"/>
  <c r="AH2914" i="6"/>
  <c r="AH2913" i="6"/>
  <c r="AH2912" i="6"/>
  <c r="AH2911" i="6"/>
  <c r="AH2910" i="6"/>
  <c r="AH2909" i="6"/>
  <c r="AH2908" i="6"/>
  <c r="AH2907" i="6"/>
  <c r="AH2906" i="6"/>
  <c r="AH2905" i="6"/>
  <c r="AH2904" i="6"/>
  <c r="AH2903" i="6"/>
  <c r="AH2902" i="6"/>
  <c r="AH2901" i="6"/>
  <c r="AH2900" i="6"/>
  <c r="AH2899" i="6"/>
  <c r="AH2898" i="6"/>
  <c r="AH2897" i="6"/>
  <c r="AH2896" i="6"/>
  <c r="AH2895" i="6"/>
  <c r="AH2894" i="6"/>
  <c r="AH2893" i="6"/>
  <c r="AH2892" i="6"/>
  <c r="AH2891" i="6"/>
  <c r="AH2890" i="6"/>
  <c r="AH2889" i="6"/>
  <c r="AH2888" i="6"/>
  <c r="AH2887" i="6"/>
  <c r="AH2886" i="6"/>
  <c r="AH2885" i="6"/>
  <c r="AH2884" i="6"/>
  <c r="AH2883" i="6"/>
  <c r="AH2882" i="6"/>
  <c r="AH2881" i="6"/>
  <c r="AH2880" i="6"/>
  <c r="AH2879" i="6"/>
  <c r="AH2878" i="6"/>
  <c r="AH2877" i="6"/>
  <c r="AH2876" i="6"/>
  <c r="AH2875" i="6"/>
  <c r="AH2874" i="6"/>
  <c r="AH2873" i="6"/>
  <c r="AH2872" i="6"/>
  <c r="AH2871" i="6"/>
  <c r="AH2870" i="6"/>
  <c r="AH2869" i="6"/>
  <c r="AH2868" i="6"/>
  <c r="AH2867" i="6"/>
  <c r="AH2866" i="6"/>
  <c r="AH2865" i="6"/>
  <c r="AH2864" i="6"/>
  <c r="AH2863" i="6"/>
  <c r="AH2862" i="6"/>
  <c r="AH2861" i="6"/>
  <c r="AH2860" i="6"/>
  <c r="AH2859" i="6"/>
  <c r="AH2858" i="6"/>
  <c r="AH2857" i="6"/>
  <c r="AH2856" i="6"/>
  <c r="AH2855" i="6"/>
  <c r="AH2854" i="6"/>
  <c r="AH2853" i="6"/>
  <c r="AH2852" i="6"/>
  <c r="AH2851" i="6"/>
  <c r="AH2850" i="6"/>
  <c r="AH2849" i="6"/>
  <c r="AH2848" i="6"/>
  <c r="AH2847" i="6"/>
  <c r="AH2846" i="6"/>
  <c r="AH2845" i="6"/>
  <c r="AH2844" i="6"/>
  <c r="AH2843" i="6"/>
  <c r="AH2842" i="6"/>
  <c r="AH2841" i="6"/>
  <c r="AH2840" i="6"/>
  <c r="AH2839" i="6"/>
  <c r="AH2838" i="6"/>
  <c r="AH2837" i="6"/>
  <c r="AH2836" i="6"/>
  <c r="AH2835" i="6"/>
  <c r="AH2834" i="6"/>
  <c r="AH2833" i="6"/>
  <c r="AH2832" i="6"/>
  <c r="AH2831" i="6"/>
  <c r="AH2830" i="6"/>
  <c r="AH2829" i="6"/>
  <c r="AH2828" i="6"/>
  <c r="AH2827" i="6"/>
  <c r="AH2826" i="6"/>
  <c r="AH2825" i="6"/>
  <c r="AH2824" i="6"/>
  <c r="AH2823" i="6"/>
  <c r="AH2822" i="6"/>
  <c r="AH2821" i="6"/>
  <c r="AH2820" i="6"/>
  <c r="AH2819" i="6"/>
  <c r="AH2818" i="6"/>
  <c r="AH2817" i="6"/>
  <c r="AH2816" i="6"/>
  <c r="AH2815" i="6"/>
  <c r="AH2814" i="6"/>
  <c r="AH2813" i="6"/>
  <c r="AH2812" i="6"/>
  <c r="AH2811" i="6"/>
  <c r="AH2810" i="6"/>
  <c r="AH2809" i="6"/>
  <c r="AH2808" i="6"/>
  <c r="AH2807" i="6"/>
  <c r="AH2806" i="6"/>
  <c r="AH2805" i="6"/>
  <c r="AH2804" i="6"/>
  <c r="AH2803" i="6"/>
  <c r="AH2802" i="6"/>
  <c r="AH2801" i="6"/>
  <c r="AH2800" i="6"/>
  <c r="AH2799" i="6"/>
  <c r="AH2798" i="6"/>
  <c r="AH2797" i="6"/>
  <c r="AH2796" i="6"/>
  <c r="AH2795" i="6"/>
  <c r="AH2794" i="6"/>
  <c r="AH2793" i="6"/>
  <c r="AH2792" i="6"/>
  <c r="AH2791" i="6"/>
  <c r="AH2790" i="6"/>
  <c r="AH2789" i="6"/>
  <c r="AH2788" i="6"/>
  <c r="AH2787" i="6"/>
  <c r="AH2786" i="6"/>
  <c r="AH2785" i="6"/>
  <c r="AH2784" i="6"/>
  <c r="AH2783" i="6"/>
  <c r="AH2782" i="6"/>
  <c r="AH2781" i="6"/>
  <c r="AH2780" i="6"/>
  <c r="AH2779" i="6"/>
  <c r="AH2778" i="6"/>
  <c r="AH2777" i="6"/>
  <c r="AH2776" i="6"/>
  <c r="AH2775" i="6"/>
  <c r="AH2774" i="6"/>
  <c r="AH2773" i="6"/>
  <c r="AH2772" i="6"/>
  <c r="AH2771" i="6"/>
  <c r="AH2770" i="6"/>
  <c r="AH2769" i="6"/>
  <c r="AH2768" i="6"/>
  <c r="AH2767" i="6"/>
  <c r="AH2766" i="6"/>
  <c r="AH2765" i="6"/>
  <c r="AH2764" i="6"/>
  <c r="AH2763" i="6"/>
  <c r="AH2762" i="6"/>
  <c r="AH2761" i="6"/>
  <c r="AH2760" i="6"/>
  <c r="AH2759" i="6"/>
  <c r="AH2758" i="6"/>
  <c r="AH2757" i="6"/>
  <c r="AH2756" i="6"/>
  <c r="AH2755" i="6"/>
  <c r="AH2754" i="6"/>
  <c r="AH2753" i="6"/>
  <c r="AH2752" i="6"/>
  <c r="AH2751" i="6"/>
  <c r="AH2750" i="6"/>
  <c r="AH2749" i="6"/>
  <c r="AH2748" i="6"/>
  <c r="AH2747" i="6"/>
  <c r="AH2746" i="6"/>
  <c r="AH2745" i="6"/>
  <c r="AH2744" i="6"/>
  <c r="AH2743" i="6"/>
  <c r="AH2742" i="6"/>
  <c r="AH2741" i="6"/>
  <c r="AH2740" i="6"/>
  <c r="AH2739" i="6"/>
  <c r="AH2738" i="6"/>
  <c r="AH2737" i="6"/>
  <c r="AH2736" i="6"/>
  <c r="AH2735" i="6"/>
  <c r="AH2734" i="6"/>
  <c r="AH2733" i="6"/>
  <c r="AH2732" i="6"/>
  <c r="AH2731" i="6"/>
  <c r="AH2730" i="6"/>
  <c r="AH2729" i="6"/>
  <c r="AH2728" i="6"/>
  <c r="AH2727" i="6"/>
  <c r="AH2726" i="6"/>
  <c r="AH2725" i="6"/>
  <c r="AH2724" i="6"/>
  <c r="AH2723" i="6"/>
  <c r="AH2722" i="6"/>
  <c r="AH2721" i="6"/>
  <c r="AH2720" i="6"/>
  <c r="AH2719" i="6"/>
  <c r="AH2718" i="6"/>
  <c r="AH2717" i="6"/>
  <c r="AH2716" i="6"/>
  <c r="AH2715" i="6"/>
  <c r="AH2714" i="6"/>
  <c r="AH2713" i="6"/>
  <c r="AH2712" i="6"/>
  <c r="AH2711" i="6"/>
  <c r="AH2710" i="6"/>
  <c r="AH2709" i="6"/>
  <c r="AH2708" i="6"/>
  <c r="AH2707" i="6"/>
  <c r="AH2706" i="6"/>
  <c r="AH2705" i="6"/>
  <c r="AH2704" i="6"/>
  <c r="AH2703" i="6"/>
  <c r="AH2702" i="6"/>
  <c r="AH2701" i="6"/>
  <c r="AH2700" i="6"/>
  <c r="AH2699" i="6"/>
  <c r="AH2698" i="6"/>
  <c r="AH2697" i="6"/>
  <c r="AH2696" i="6"/>
  <c r="AH2695" i="6"/>
  <c r="AH2694" i="6"/>
  <c r="AH2693" i="6"/>
  <c r="AH2692" i="6"/>
  <c r="AH2691" i="6"/>
  <c r="AH2690" i="6"/>
  <c r="AH2689" i="6"/>
  <c r="AH2688" i="6"/>
  <c r="AH2687" i="6"/>
  <c r="AH2686" i="6"/>
  <c r="AH2685" i="6"/>
  <c r="AH2684" i="6"/>
  <c r="AH2683" i="6"/>
  <c r="AH2682" i="6"/>
  <c r="AH2681" i="6"/>
  <c r="AH2680" i="6"/>
  <c r="AH2679" i="6"/>
  <c r="AH2678" i="6"/>
  <c r="AH2677" i="6"/>
  <c r="AH2676" i="6"/>
  <c r="AH2675" i="6"/>
  <c r="AH2674" i="6"/>
  <c r="AH2673" i="6"/>
  <c r="AH2672" i="6"/>
  <c r="AH2671" i="6"/>
  <c r="AH2670" i="6"/>
  <c r="AH2669" i="6"/>
  <c r="AH2668" i="6"/>
  <c r="AH2667" i="6"/>
  <c r="AH2666" i="6"/>
  <c r="AH2665" i="6"/>
  <c r="AH2664" i="6"/>
  <c r="AH2663" i="6"/>
  <c r="AH2662" i="6"/>
  <c r="AH2661" i="6"/>
  <c r="AH2660" i="6"/>
  <c r="AH2659" i="6"/>
  <c r="AH2658" i="6"/>
  <c r="AH2657" i="6"/>
  <c r="AH2656" i="6"/>
  <c r="AH2655" i="6"/>
  <c r="AH2654" i="6"/>
  <c r="AH2653" i="6"/>
  <c r="AH2652" i="6"/>
  <c r="AH2651" i="6"/>
  <c r="AH2650" i="6"/>
  <c r="AH2649" i="6"/>
  <c r="AH2648" i="6"/>
  <c r="AH2647" i="6"/>
  <c r="AH2646" i="6"/>
  <c r="AH2645" i="6"/>
  <c r="AH2644" i="6"/>
  <c r="AH2643" i="6"/>
  <c r="AH2642" i="6"/>
  <c r="AH2641" i="6"/>
  <c r="AH2640" i="6"/>
  <c r="AH2639" i="6"/>
  <c r="AH2638" i="6"/>
  <c r="AH2637" i="6"/>
  <c r="AH2636" i="6"/>
  <c r="AH2635" i="6"/>
  <c r="AH2634" i="6"/>
  <c r="AH2633" i="6"/>
  <c r="AH2632" i="6"/>
  <c r="AH2631" i="6"/>
  <c r="AH2630" i="6"/>
  <c r="AH2629" i="6"/>
  <c r="AH2628" i="6"/>
  <c r="AH2627" i="6"/>
  <c r="AH2626" i="6"/>
  <c r="AH2625" i="6"/>
  <c r="AH2624" i="6"/>
  <c r="AH2623" i="6"/>
  <c r="AH2622" i="6"/>
  <c r="AH2621" i="6"/>
  <c r="AH2620" i="6"/>
  <c r="AH2619" i="6"/>
  <c r="AH2618" i="6"/>
  <c r="AH2617" i="6"/>
  <c r="AH2616" i="6"/>
  <c r="AH2615" i="6"/>
  <c r="AH2614" i="6"/>
  <c r="AH2613" i="6"/>
  <c r="AH2612" i="6"/>
  <c r="AH2611" i="6"/>
  <c r="AH2610" i="6"/>
  <c r="AH2609" i="6"/>
  <c r="AH2608" i="6"/>
  <c r="AH2607" i="6"/>
  <c r="AH2606" i="6"/>
  <c r="AH2605" i="6"/>
  <c r="AH2604" i="6"/>
  <c r="AH2603" i="6"/>
  <c r="AH2602" i="6"/>
  <c r="AH2601" i="6"/>
  <c r="AH2600" i="6"/>
  <c r="AH2599" i="6"/>
  <c r="AH2598" i="6"/>
  <c r="AH2597" i="6"/>
  <c r="AH2596" i="6"/>
  <c r="AH2595" i="6"/>
  <c r="AH2594" i="6"/>
  <c r="AH2593" i="6"/>
  <c r="AH2592" i="6"/>
  <c r="AH2591" i="6"/>
  <c r="AH2590" i="6"/>
  <c r="AH2589" i="6"/>
  <c r="AH2588" i="6"/>
  <c r="AH2587" i="6"/>
  <c r="AH2586" i="6"/>
  <c r="AH2585" i="6"/>
  <c r="AH2584" i="6"/>
  <c r="AH2583" i="6"/>
  <c r="AH2582" i="6"/>
  <c r="AH2581" i="6"/>
  <c r="AH2580" i="6"/>
  <c r="AH2579" i="6"/>
  <c r="AH2578" i="6"/>
  <c r="AH2577" i="6"/>
  <c r="AH2576" i="6"/>
  <c r="AH2575" i="6"/>
  <c r="AH2574" i="6"/>
  <c r="AH2573" i="6"/>
  <c r="AH2572" i="6"/>
  <c r="AH2571" i="6"/>
  <c r="AH2570" i="6"/>
  <c r="AH2569" i="6"/>
  <c r="AH2568" i="6"/>
  <c r="AH2567" i="6"/>
  <c r="AH2566" i="6"/>
  <c r="AH2565" i="6"/>
  <c r="AH2564" i="6"/>
  <c r="AH2563" i="6"/>
  <c r="AH2562" i="6"/>
  <c r="AH2561" i="6"/>
  <c r="AH2560" i="6"/>
  <c r="AH2559" i="6"/>
  <c r="AH2558" i="6"/>
  <c r="AH2557" i="6"/>
  <c r="AH2556" i="6"/>
  <c r="AH2555" i="6"/>
  <c r="AH2554" i="6"/>
  <c r="AH2553" i="6"/>
  <c r="AH2552" i="6"/>
  <c r="AH2551" i="6"/>
  <c r="AH2550" i="6"/>
  <c r="AH2549" i="6"/>
  <c r="AH2548" i="6"/>
  <c r="AH2547" i="6"/>
  <c r="AH2546" i="6"/>
  <c r="AH2545" i="6"/>
  <c r="AH2544" i="6"/>
  <c r="AH2543" i="6"/>
  <c r="AH2542" i="6"/>
  <c r="AH2541" i="6"/>
  <c r="AH2540" i="6"/>
  <c r="AH2539" i="6"/>
  <c r="AH2538" i="6"/>
  <c r="AH2537" i="6"/>
  <c r="AH2536" i="6"/>
  <c r="AH2535" i="6"/>
  <c r="AH2534" i="6"/>
  <c r="AH2533" i="6"/>
  <c r="AH2532" i="6"/>
  <c r="AH2531" i="6"/>
  <c r="AH2530" i="6"/>
  <c r="AH2529" i="6"/>
  <c r="AH2528" i="6"/>
  <c r="AH2527" i="6"/>
  <c r="AH2526" i="6"/>
  <c r="AH2525" i="6"/>
  <c r="AH2524" i="6"/>
  <c r="AH2523" i="6"/>
  <c r="AH2522" i="6"/>
  <c r="AH2521" i="6"/>
  <c r="AH2520" i="6"/>
  <c r="AH2519" i="6"/>
  <c r="AH2518" i="6"/>
  <c r="AH2517" i="6"/>
  <c r="AH2516" i="6"/>
  <c r="AH2515" i="6"/>
  <c r="AH2514" i="6"/>
  <c r="AH2513" i="6"/>
  <c r="AH2512" i="6"/>
  <c r="AH2511" i="6"/>
  <c r="AH2510" i="6"/>
  <c r="AH2509" i="6"/>
  <c r="AH2508" i="6"/>
  <c r="AH2507" i="6"/>
  <c r="AH2506" i="6"/>
  <c r="AH2505" i="6"/>
  <c r="AH2504" i="6"/>
  <c r="AH2503" i="6"/>
  <c r="AH2502" i="6"/>
  <c r="AH2501" i="6"/>
  <c r="AH2500" i="6"/>
  <c r="AH2499" i="6"/>
  <c r="AH2498" i="6"/>
  <c r="AH2497" i="6"/>
  <c r="AH2496" i="6"/>
  <c r="AH2495" i="6"/>
  <c r="AH2494" i="6"/>
  <c r="AH2493" i="6"/>
  <c r="AH2492" i="6"/>
  <c r="AH2491" i="6"/>
  <c r="AH2490" i="6"/>
  <c r="AH2489" i="6"/>
  <c r="AH2488" i="6"/>
  <c r="AH2487" i="6"/>
  <c r="AH2486" i="6"/>
  <c r="AH2485" i="6"/>
  <c r="AH2484" i="6"/>
  <c r="AH2483" i="6"/>
  <c r="AH2482" i="6"/>
  <c r="AH2481" i="6"/>
  <c r="AH2480" i="6"/>
  <c r="AH2479" i="6"/>
  <c r="AH2478" i="6"/>
  <c r="AH2477" i="6"/>
  <c r="AH2476" i="6"/>
  <c r="AH2475" i="6"/>
  <c r="AH2474" i="6"/>
  <c r="AH2473" i="6"/>
  <c r="AH2472" i="6"/>
  <c r="AH2471" i="6"/>
  <c r="AH2470" i="6"/>
  <c r="AH2469" i="6"/>
  <c r="AH2468" i="6"/>
  <c r="AH2467" i="6"/>
  <c r="AH2466" i="6"/>
  <c r="AH2465" i="6"/>
  <c r="AH2464" i="6"/>
  <c r="AH2463" i="6"/>
  <c r="AH2462" i="6"/>
  <c r="AH2461" i="6"/>
  <c r="AH2460" i="6"/>
  <c r="AH2459" i="6"/>
  <c r="AH2458" i="6"/>
  <c r="AH2457" i="6"/>
  <c r="AH2456" i="6"/>
  <c r="AH2455" i="6"/>
  <c r="AH2454" i="6"/>
  <c r="AH2453" i="6"/>
  <c r="AH2452" i="6"/>
  <c r="AH2451" i="6"/>
  <c r="AH2450" i="6"/>
  <c r="AH2449" i="6"/>
  <c r="AH2448" i="6"/>
  <c r="AH2447" i="6"/>
  <c r="AH2446" i="6"/>
  <c r="AH2445" i="6"/>
  <c r="AH2444" i="6"/>
  <c r="AH2443" i="6"/>
  <c r="AH2442" i="6"/>
  <c r="AH2441" i="6"/>
  <c r="AH2440" i="6"/>
  <c r="AH2439" i="6"/>
  <c r="AH2438" i="6"/>
  <c r="AH2437" i="6"/>
  <c r="AH2436" i="6"/>
  <c r="AH2435" i="6"/>
  <c r="AH2434" i="6"/>
  <c r="AH2433" i="6"/>
  <c r="AH2432" i="6"/>
  <c r="AH2431" i="6"/>
  <c r="AH2430" i="6"/>
  <c r="AH2429" i="6"/>
  <c r="AH2428" i="6"/>
  <c r="AH2427" i="6"/>
  <c r="AH2426" i="6"/>
  <c r="AH2425" i="6"/>
  <c r="AH2424" i="6"/>
  <c r="AH2423" i="6"/>
  <c r="AH2422" i="6"/>
  <c r="AH2421" i="6"/>
  <c r="AH2420" i="6"/>
  <c r="AH2419" i="6"/>
  <c r="AH2418" i="6"/>
  <c r="AH2417" i="6"/>
  <c r="AH2416" i="6"/>
  <c r="AH2415" i="6"/>
  <c r="AH2414" i="6"/>
  <c r="AH2413" i="6"/>
  <c r="AH2412" i="6"/>
  <c r="AH2411" i="6"/>
  <c r="AH2410" i="6"/>
  <c r="AH2409" i="6"/>
  <c r="AH2408" i="6"/>
  <c r="AH2407" i="6"/>
  <c r="AH2406" i="6"/>
  <c r="AH2405" i="6"/>
  <c r="AH2404" i="6"/>
  <c r="AH2403" i="6"/>
  <c r="AH2402" i="6"/>
  <c r="AH2401" i="6"/>
  <c r="AH2400" i="6"/>
  <c r="AH2399" i="6"/>
  <c r="AH2398" i="6"/>
  <c r="AH2397" i="6"/>
  <c r="AH2396" i="6"/>
  <c r="AH2395" i="6"/>
  <c r="AH2394" i="6"/>
  <c r="AH2393" i="6"/>
  <c r="AH2392" i="6"/>
  <c r="AH2391" i="6"/>
  <c r="AH2390" i="6"/>
  <c r="AH2389" i="6"/>
  <c r="AH2388" i="6"/>
  <c r="AH2387" i="6"/>
  <c r="AH2386" i="6"/>
  <c r="AH2385" i="6"/>
  <c r="AH2384" i="6"/>
  <c r="AH2383" i="6"/>
  <c r="AH2382" i="6"/>
  <c r="AH2381" i="6"/>
  <c r="AH2380" i="6"/>
  <c r="AH2379" i="6"/>
  <c r="AH2378" i="6"/>
  <c r="AH2377" i="6"/>
  <c r="AH2376" i="6"/>
  <c r="AH2375" i="6"/>
  <c r="AH2374" i="6"/>
  <c r="AH2373" i="6"/>
  <c r="AH2372" i="6"/>
  <c r="AH2371" i="6"/>
  <c r="AH2370" i="6"/>
  <c r="AH2369" i="6"/>
  <c r="AH2368" i="6"/>
  <c r="AH2367" i="6"/>
  <c r="AH2366" i="6"/>
  <c r="AH2365" i="6"/>
  <c r="AH2364" i="6"/>
  <c r="AH2363" i="6"/>
  <c r="AH2362" i="6"/>
  <c r="AH2361" i="6"/>
  <c r="AH2360" i="6"/>
  <c r="AH2359" i="6"/>
  <c r="AH2358" i="6"/>
  <c r="AH2357" i="6"/>
  <c r="AH2356" i="6"/>
  <c r="AH2355" i="6"/>
  <c r="AH2354" i="6"/>
  <c r="AH2353" i="6"/>
  <c r="AH2352" i="6"/>
  <c r="AH2351" i="6"/>
  <c r="AH2350" i="6"/>
  <c r="AH2349" i="6"/>
  <c r="AH2348" i="6"/>
  <c r="AH2347" i="6"/>
  <c r="AH2346" i="6"/>
  <c r="AH2345" i="6"/>
  <c r="AH2344" i="6"/>
  <c r="AH2343" i="6"/>
  <c r="AH2342" i="6"/>
  <c r="AH2341" i="6"/>
  <c r="AR2341" i="6" s="1"/>
  <c r="AH2340" i="6"/>
  <c r="AH2339" i="6"/>
  <c r="AH2338" i="6"/>
  <c r="AH2337" i="6"/>
  <c r="AH2336" i="6"/>
  <c r="AH2335" i="6"/>
  <c r="AH2334" i="6"/>
  <c r="AH2333" i="6"/>
  <c r="AH2332" i="6"/>
  <c r="AH2331" i="6"/>
  <c r="AH2330" i="6"/>
  <c r="AH2329" i="6"/>
  <c r="AH2328" i="6"/>
  <c r="AH2327" i="6"/>
  <c r="AH2326" i="6"/>
  <c r="AH2325" i="6"/>
  <c r="AH2324" i="6"/>
  <c r="AH2323" i="6"/>
  <c r="AH2322" i="6"/>
  <c r="AH2321" i="6"/>
  <c r="AH2320" i="6"/>
  <c r="AH2319" i="6"/>
  <c r="AH2318" i="6"/>
  <c r="AH2317" i="6"/>
  <c r="AH2316" i="6"/>
  <c r="AH2315" i="6"/>
  <c r="AH2314" i="6"/>
  <c r="AH2313" i="6"/>
  <c r="AH2312" i="6"/>
  <c r="AH2311" i="6"/>
  <c r="AH2310" i="6"/>
  <c r="AH2309" i="6"/>
  <c r="AH2308" i="6"/>
  <c r="AH2307" i="6"/>
  <c r="AH2306" i="6"/>
  <c r="AH2305" i="6"/>
  <c r="AH2304" i="6"/>
  <c r="AH2303" i="6"/>
  <c r="AH2302" i="6"/>
  <c r="AH2301" i="6"/>
  <c r="AH2300" i="6"/>
  <c r="AH2299" i="6"/>
  <c r="AH2298" i="6"/>
  <c r="AH2297" i="6"/>
  <c r="AH2296" i="6"/>
  <c r="AH2295" i="6"/>
  <c r="AH2294" i="6"/>
  <c r="AH2293" i="6"/>
  <c r="AH2292" i="6"/>
  <c r="AH2291" i="6"/>
  <c r="AH2290" i="6"/>
  <c r="AH2289" i="6"/>
  <c r="AH2288" i="6"/>
  <c r="AH2287" i="6"/>
  <c r="AH2286" i="6"/>
  <c r="AH2285" i="6"/>
  <c r="AH2284" i="6"/>
  <c r="AH2283" i="6"/>
  <c r="AH2282" i="6"/>
  <c r="AH2281" i="6"/>
  <c r="AH2280" i="6"/>
  <c r="AH2279" i="6"/>
  <c r="AH2278" i="6"/>
  <c r="AH2277" i="6"/>
  <c r="AH2276" i="6"/>
  <c r="AH2275" i="6"/>
  <c r="AH2274" i="6"/>
  <c r="AH2273" i="6"/>
  <c r="AH2272" i="6"/>
  <c r="AH2271" i="6"/>
  <c r="AH2270" i="6"/>
  <c r="AH2269" i="6"/>
  <c r="AR2269" i="6" s="1"/>
  <c r="AH2268" i="6"/>
  <c r="AH2267" i="6"/>
  <c r="AH2266" i="6"/>
  <c r="AH2265" i="6"/>
  <c r="AH2264" i="6"/>
  <c r="AH2263" i="6"/>
  <c r="AH2262" i="6"/>
  <c r="AH2261" i="6"/>
  <c r="AH2260" i="6"/>
  <c r="AH2259" i="6"/>
  <c r="AH2258" i="6"/>
  <c r="AH2257" i="6"/>
  <c r="AH2256" i="6"/>
  <c r="AH2255" i="6"/>
  <c r="AH2254" i="6"/>
  <c r="AH2253" i="6"/>
  <c r="AH2252" i="6"/>
  <c r="AH2251" i="6"/>
  <c r="AH2250" i="6"/>
  <c r="AH2249" i="6"/>
  <c r="AH2248" i="6"/>
  <c r="AH2247" i="6"/>
  <c r="AH2246" i="6"/>
  <c r="AH2245" i="6"/>
  <c r="AH2244" i="6"/>
  <c r="AH2243" i="6"/>
  <c r="AH2242" i="6"/>
  <c r="AH2241" i="6"/>
  <c r="AH2240" i="6"/>
  <c r="AH2239" i="6"/>
  <c r="AH2238" i="6"/>
  <c r="AH2237" i="6"/>
  <c r="AH2236" i="6"/>
  <c r="AH2235" i="6"/>
  <c r="AH2234" i="6"/>
  <c r="AH2233" i="6"/>
  <c r="AH2232" i="6"/>
  <c r="AH2231" i="6"/>
  <c r="AH2230" i="6"/>
  <c r="AH2229" i="6"/>
  <c r="AH2228" i="6"/>
  <c r="AH2227" i="6"/>
  <c r="AH2226" i="6"/>
  <c r="AH2225" i="6"/>
  <c r="AH2224" i="6"/>
  <c r="AH2223" i="6"/>
  <c r="AH2222" i="6"/>
  <c r="AH2221" i="6"/>
  <c r="AH2220" i="6"/>
  <c r="AH2219" i="6"/>
  <c r="AH2218" i="6"/>
  <c r="AH2217" i="6"/>
  <c r="AH2216" i="6"/>
  <c r="AH2215" i="6"/>
  <c r="AH2214" i="6"/>
  <c r="AH2213" i="6"/>
  <c r="AH2212" i="6"/>
  <c r="AH2211" i="6"/>
  <c r="AH2210" i="6"/>
  <c r="AH2209" i="6"/>
  <c r="AH2208" i="6"/>
  <c r="AH2207" i="6"/>
  <c r="AH2206" i="6"/>
  <c r="AH2205" i="6"/>
  <c r="AH2204" i="6"/>
  <c r="AH2203" i="6"/>
  <c r="AH2202" i="6"/>
  <c r="AH2201" i="6"/>
  <c r="AH2200" i="6"/>
  <c r="AH2199" i="6"/>
  <c r="AH2198" i="6"/>
  <c r="AH2197" i="6"/>
  <c r="AH2196" i="6"/>
  <c r="AH2195" i="6"/>
  <c r="AH2194" i="6"/>
  <c r="AH2193" i="6"/>
  <c r="AH2192" i="6"/>
  <c r="AH2191" i="6"/>
  <c r="AH2190" i="6"/>
  <c r="AH2189" i="6"/>
  <c r="AH2188" i="6"/>
  <c r="AH2187" i="6"/>
  <c r="AH2186" i="6"/>
  <c r="AH2185" i="6"/>
  <c r="AH2184" i="6"/>
  <c r="AH2183" i="6"/>
  <c r="AH2182" i="6"/>
  <c r="AH2181" i="6"/>
  <c r="AH2180" i="6"/>
  <c r="AH2179" i="6"/>
  <c r="AH2178" i="6"/>
  <c r="AH2177" i="6"/>
  <c r="AH2176" i="6"/>
  <c r="AH2175" i="6"/>
  <c r="AH2174" i="6"/>
  <c r="AH2173" i="6"/>
  <c r="AH2172" i="6"/>
  <c r="AH2171" i="6"/>
  <c r="AH2170" i="6"/>
  <c r="AH2169" i="6"/>
  <c r="AH2168" i="6"/>
  <c r="AH2167" i="6"/>
  <c r="AH2166" i="6"/>
  <c r="AH2165" i="6"/>
  <c r="AH2164" i="6"/>
  <c r="AH2163" i="6"/>
  <c r="AH2162" i="6"/>
  <c r="AH2161" i="6"/>
  <c r="AH2160" i="6"/>
  <c r="AH2159" i="6"/>
  <c r="AH2158" i="6"/>
  <c r="AH2157" i="6"/>
  <c r="AH2156" i="6"/>
  <c r="AH2155" i="6"/>
  <c r="AH2154" i="6"/>
  <c r="AH2153" i="6"/>
  <c r="AH2152" i="6"/>
  <c r="AH2151" i="6"/>
  <c r="AH2150" i="6"/>
  <c r="AH2149" i="6"/>
  <c r="AH2148" i="6"/>
  <c r="AH2147" i="6"/>
  <c r="AH2146" i="6"/>
  <c r="AH2145" i="6"/>
  <c r="AH2144" i="6"/>
  <c r="AH2143" i="6"/>
  <c r="AH2142" i="6"/>
  <c r="AH2141" i="6"/>
  <c r="AH2140" i="6"/>
  <c r="AH2139" i="6"/>
  <c r="AH2138" i="6"/>
  <c r="AH2137" i="6"/>
  <c r="AH2136" i="6"/>
  <c r="AH2135" i="6"/>
  <c r="AH2134" i="6"/>
  <c r="AH2133" i="6"/>
  <c r="AH2132" i="6"/>
  <c r="AH2131" i="6"/>
  <c r="AH2130" i="6"/>
  <c r="AH2129" i="6"/>
  <c r="AH2128" i="6"/>
  <c r="AH2127" i="6"/>
  <c r="AH2126" i="6"/>
  <c r="AH2125" i="6"/>
  <c r="AH2124" i="6"/>
  <c r="AH2123" i="6"/>
  <c r="AH2122" i="6"/>
  <c r="AH2121" i="6"/>
  <c r="AH2120" i="6"/>
  <c r="AH2119" i="6"/>
  <c r="AH2118" i="6"/>
  <c r="AH2117" i="6"/>
  <c r="AH2116" i="6"/>
  <c r="AH2115" i="6"/>
  <c r="AH2114" i="6"/>
  <c r="AH2113" i="6"/>
  <c r="AH2112" i="6"/>
  <c r="AH2111" i="6"/>
  <c r="AH2110" i="6"/>
  <c r="AH2109" i="6"/>
  <c r="AH2108" i="6"/>
  <c r="AH2107" i="6"/>
  <c r="AH2106" i="6"/>
  <c r="AH2105" i="6"/>
  <c r="AR2105" i="6" s="1"/>
  <c r="AH2104" i="6"/>
  <c r="AH2103" i="6"/>
  <c r="AH2102" i="6"/>
  <c r="AH2101" i="6"/>
  <c r="AH2100" i="6"/>
  <c r="AH2099" i="6"/>
  <c r="AH2098" i="6"/>
  <c r="AH2097" i="6"/>
  <c r="AH2096" i="6"/>
  <c r="AH2095" i="6"/>
  <c r="AH2094" i="6"/>
  <c r="AH2093" i="6"/>
  <c r="AH2092" i="6"/>
  <c r="AH2091" i="6"/>
  <c r="AH2090" i="6"/>
  <c r="AH2089" i="6"/>
  <c r="AH2088" i="6"/>
  <c r="AH2087" i="6"/>
  <c r="AH2086" i="6"/>
  <c r="AH2085" i="6"/>
  <c r="AH2084" i="6"/>
  <c r="AH2083" i="6"/>
  <c r="AH2082" i="6"/>
  <c r="AH2081" i="6"/>
  <c r="AH2080" i="6"/>
  <c r="AH2079" i="6"/>
  <c r="AH2078" i="6"/>
  <c r="AH2077" i="6"/>
  <c r="AH2076" i="6"/>
  <c r="AH2075" i="6"/>
  <c r="AH2074" i="6"/>
  <c r="AH2073" i="6"/>
  <c r="AH2072" i="6"/>
  <c r="AH2071" i="6"/>
  <c r="AH2070" i="6"/>
  <c r="AH2069" i="6"/>
  <c r="AH2068" i="6"/>
  <c r="AH2067" i="6"/>
  <c r="AH2066" i="6"/>
  <c r="AH2065" i="6"/>
  <c r="AH2064" i="6"/>
  <c r="AH2063" i="6"/>
  <c r="AH2062" i="6"/>
  <c r="AH2061" i="6"/>
  <c r="AH2060" i="6"/>
  <c r="AH2059" i="6"/>
  <c r="AH2058" i="6"/>
  <c r="AH2057" i="6"/>
  <c r="AH2056" i="6"/>
  <c r="AH2055" i="6"/>
  <c r="AH2054" i="6"/>
  <c r="AH2053" i="6"/>
  <c r="AH2052" i="6"/>
  <c r="AH2051" i="6"/>
  <c r="AH2050" i="6"/>
  <c r="AH2049" i="6"/>
  <c r="AH2048" i="6"/>
  <c r="AH2047" i="6"/>
  <c r="AH2046" i="6"/>
  <c r="AH2045" i="6"/>
  <c r="AH2044" i="6"/>
  <c r="AH2043" i="6"/>
  <c r="AH2042" i="6"/>
  <c r="AH2041" i="6"/>
  <c r="AH2040" i="6"/>
  <c r="AH2039" i="6"/>
  <c r="AH2038" i="6"/>
  <c r="AH2037" i="6"/>
  <c r="AH2036" i="6"/>
  <c r="AH2035" i="6"/>
  <c r="AH2034" i="6"/>
  <c r="AH2033" i="6"/>
  <c r="AH2032" i="6"/>
  <c r="AH2031" i="6"/>
  <c r="AH2030" i="6"/>
  <c r="AH2029" i="6"/>
  <c r="AH2028" i="6"/>
  <c r="AH2027" i="6"/>
  <c r="AH2026" i="6"/>
  <c r="AH2025" i="6"/>
  <c r="AH2024" i="6"/>
  <c r="AH2023" i="6"/>
  <c r="AH2022" i="6"/>
  <c r="AH2021" i="6"/>
  <c r="AH2020" i="6"/>
  <c r="AH2019" i="6"/>
  <c r="AH2018" i="6"/>
  <c r="AH2017" i="6"/>
  <c r="AH2016" i="6"/>
  <c r="AH2015" i="6"/>
  <c r="AH2014" i="6"/>
  <c r="AH2013" i="6"/>
  <c r="AH2012" i="6"/>
  <c r="AH2011" i="6"/>
  <c r="AH2010" i="6"/>
  <c r="AH2009" i="6"/>
  <c r="AH2008" i="6"/>
  <c r="AH2007" i="6"/>
  <c r="AH2006" i="6"/>
  <c r="AH2005" i="6"/>
  <c r="AH2004" i="6"/>
  <c r="AH2003" i="6"/>
  <c r="AH2002" i="6"/>
  <c r="AH2001" i="6"/>
  <c r="AH2000" i="6"/>
  <c r="AH1999" i="6"/>
  <c r="AH1998" i="6"/>
  <c r="AH1997" i="6"/>
  <c r="AH1996" i="6"/>
  <c r="AH1995" i="6"/>
  <c r="AH1994" i="6"/>
  <c r="AH1993" i="6"/>
  <c r="AH1992" i="6"/>
  <c r="AH1991" i="6"/>
  <c r="AH1990" i="6"/>
  <c r="AH1989" i="6"/>
  <c r="AH1988" i="6"/>
  <c r="AH1987" i="6"/>
  <c r="AH1986" i="6"/>
  <c r="AH1985" i="6"/>
  <c r="AH1984" i="6"/>
  <c r="AH1983" i="6"/>
  <c r="AH1982" i="6"/>
  <c r="AH1981" i="6"/>
  <c r="AH1980" i="6"/>
  <c r="AH1979" i="6"/>
  <c r="AH1978" i="6"/>
  <c r="AH1977" i="6"/>
  <c r="AH1976" i="6"/>
  <c r="AH1975" i="6"/>
  <c r="AH1974" i="6"/>
  <c r="AH1973" i="6"/>
  <c r="AH1972" i="6"/>
  <c r="AH1971" i="6"/>
  <c r="AH1970" i="6"/>
  <c r="AH1969" i="6"/>
  <c r="AH1968" i="6"/>
  <c r="AH1967" i="6"/>
  <c r="AH1966" i="6"/>
  <c r="AH1965" i="6"/>
  <c r="AH1964" i="6"/>
  <c r="AH1963" i="6"/>
  <c r="AH1962" i="6"/>
  <c r="AH1961" i="6"/>
  <c r="AH1960" i="6"/>
  <c r="AH1959" i="6"/>
  <c r="AH1958" i="6"/>
  <c r="AH1957" i="6"/>
  <c r="AH1956" i="6"/>
  <c r="AH1955" i="6"/>
  <c r="AH1954" i="6"/>
  <c r="AH1953" i="6"/>
  <c r="AH1952" i="6"/>
  <c r="AH1951" i="6"/>
  <c r="AH1950" i="6"/>
  <c r="AH1949" i="6"/>
  <c r="AH1948" i="6"/>
  <c r="AH1947" i="6"/>
  <c r="AH1946" i="6"/>
  <c r="AH1945" i="6"/>
  <c r="AH1944" i="6"/>
  <c r="AH1943" i="6"/>
  <c r="AH1942" i="6"/>
  <c r="AH1941" i="6"/>
  <c r="AH1940" i="6"/>
  <c r="AH1939" i="6"/>
  <c r="AH1938" i="6"/>
  <c r="AH1937" i="6"/>
  <c r="AH1936" i="6"/>
  <c r="AH1935" i="6"/>
  <c r="AH1934" i="6"/>
  <c r="AH1933" i="6"/>
  <c r="AH1932" i="6"/>
  <c r="AH1931" i="6"/>
  <c r="AH1930" i="6"/>
  <c r="AH1929" i="6"/>
  <c r="AH1928" i="6"/>
  <c r="AH1927" i="6"/>
  <c r="AH1926" i="6"/>
  <c r="AH1925" i="6"/>
  <c r="AH1924" i="6"/>
  <c r="AH1923" i="6"/>
  <c r="AH1922" i="6"/>
  <c r="AH1921" i="6"/>
  <c r="AH1920" i="6"/>
  <c r="AH1919" i="6"/>
  <c r="AH1918" i="6"/>
  <c r="AH1917" i="6"/>
  <c r="AH1916" i="6"/>
  <c r="AH1915" i="6"/>
  <c r="AH1914" i="6"/>
  <c r="AH1913" i="6"/>
  <c r="AH1912" i="6"/>
  <c r="AH1911" i="6"/>
  <c r="AH1910" i="6"/>
  <c r="AH1909" i="6"/>
  <c r="AH1908" i="6"/>
  <c r="AH1907" i="6"/>
  <c r="AH1906" i="6"/>
  <c r="AH1905" i="6"/>
  <c r="AH1904" i="6"/>
  <c r="AH1903" i="6"/>
  <c r="AH1902" i="6"/>
  <c r="AH1901" i="6"/>
  <c r="AH1900" i="6"/>
  <c r="AH1899" i="6"/>
  <c r="AH1898" i="6"/>
  <c r="AH1897" i="6"/>
  <c r="AH1896" i="6"/>
  <c r="AH1895" i="6"/>
  <c r="AH1894" i="6"/>
  <c r="AH1893" i="6"/>
  <c r="AH1892" i="6"/>
  <c r="AH1891" i="6"/>
  <c r="AH1890" i="6"/>
  <c r="AH1889" i="6"/>
  <c r="AH1888" i="6"/>
  <c r="AH1887" i="6"/>
  <c r="AH1886" i="6"/>
  <c r="AH1885" i="6"/>
  <c r="AH1884" i="6"/>
  <c r="AH1883" i="6"/>
  <c r="AH1882" i="6"/>
  <c r="AH1881" i="6"/>
  <c r="AH1880" i="6"/>
  <c r="AH1879" i="6"/>
  <c r="AH1878" i="6"/>
  <c r="AH1877" i="6"/>
  <c r="AH1876" i="6"/>
  <c r="AH1875" i="6"/>
  <c r="AH1874" i="6"/>
  <c r="AH1873" i="6"/>
  <c r="AH1872" i="6"/>
  <c r="AH1871" i="6"/>
  <c r="AH1870" i="6"/>
  <c r="AH1869" i="6"/>
  <c r="AH1868" i="6"/>
  <c r="AH1867" i="6"/>
  <c r="AH1866" i="6"/>
  <c r="AH1865" i="6"/>
  <c r="AH1864" i="6"/>
  <c r="AH1863" i="6"/>
  <c r="AH1862" i="6"/>
  <c r="AH1861" i="6"/>
  <c r="AH1860" i="6"/>
  <c r="AH1859" i="6"/>
  <c r="AH1858" i="6"/>
  <c r="AH1857" i="6"/>
  <c r="AH1856" i="6"/>
  <c r="AH1855" i="6"/>
  <c r="AH1854" i="6"/>
  <c r="AH1853" i="6"/>
  <c r="AH1852" i="6"/>
  <c r="AH1851" i="6"/>
  <c r="AH1850" i="6"/>
  <c r="AH1849" i="6"/>
  <c r="AH1848" i="6"/>
  <c r="AH1847" i="6"/>
  <c r="AH1846" i="6"/>
  <c r="AH1845" i="6"/>
  <c r="AH1844" i="6"/>
  <c r="AH1843" i="6"/>
  <c r="AH1842" i="6"/>
  <c r="AH1841" i="6"/>
  <c r="AH1840" i="6"/>
  <c r="AH1839" i="6"/>
  <c r="AH1838" i="6"/>
  <c r="AH1837" i="6"/>
  <c r="AH1836" i="6"/>
  <c r="AH1835" i="6"/>
  <c r="AH1834" i="6"/>
  <c r="AH1833" i="6"/>
  <c r="AH1832" i="6"/>
  <c r="AH1831" i="6"/>
  <c r="AH1830" i="6"/>
  <c r="AH1829" i="6"/>
  <c r="AH1828" i="6"/>
  <c r="AH1827" i="6"/>
  <c r="AH1826" i="6"/>
  <c r="AH1825" i="6"/>
  <c r="AH1824" i="6"/>
  <c r="AH1823" i="6"/>
  <c r="AH1822" i="6"/>
  <c r="AH1821" i="6"/>
  <c r="AH1820" i="6"/>
  <c r="AH1819" i="6"/>
  <c r="AH1818" i="6"/>
  <c r="AH1817" i="6"/>
  <c r="AH1816" i="6"/>
  <c r="AH1815" i="6"/>
  <c r="AH1814" i="6"/>
  <c r="AH1813" i="6"/>
  <c r="AH1812" i="6"/>
  <c r="AH1811" i="6"/>
  <c r="AH1810" i="6"/>
  <c r="AH1809" i="6"/>
  <c r="AH1808" i="6"/>
  <c r="AH1807" i="6"/>
  <c r="AH1806" i="6"/>
  <c r="AH1805" i="6"/>
  <c r="AH1804" i="6"/>
  <c r="AH1803" i="6"/>
  <c r="AH1802" i="6"/>
  <c r="AH1801" i="6"/>
  <c r="AH1800" i="6"/>
  <c r="AH1799" i="6"/>
  <c r="AH1798" i="6"/>
  <c r="AH1797" i="6"/>
  <c r="AH1796" i="6"/>
  <c r="AH1795" i="6"/>
  <c r="AH1794" i="6"/>
  <c r="AH1793" i="6"/>
  <c r="AH1792" i="6"/>
  <c r="AH1791" i="6"/>
  <c r="AH1790" i="6"/>
  <c r="AH1789" i="6"/>
  <c r="AH1788" i="6"/>
  <c r="AH1787" i="6"/>
  <c r="AH1786" i="6"/>
  <c r="AH1785" i="6"/>
  <c r="AH1784" i="6"/>
  <c r="AH1783" i="6"/>
  <c r="AH1782" i="6"/>
  <c r="AH1781" i="6"/>
  <c r="AH1780" i="6"/>
  <c r="AH1779" i="6"/>
  <c r="AH1778" i="6"/>
  <c r="AH1777" i="6"/>
  <c r="AH1776" i="6"/>
  <c r="AH1775" i="6"/>
  <c r="AH1774" i="6"/>
  <c r="AH1773" i="6"/>
  <c r="AH1772" i="6"/>
  <c r="AH1771" i="6"/>
  <c r="AH1770" i="6"/>
  <c r="AH1769" i="6"/>
  <c r="AH1768" i="6"/>
  <c r="AH1767" i="6"/>
  <c r="AH1766" i="6"/>
  <c r="AH1765" i="6"/>
  <c r="AH1764" i="6"/>
  <c r="AH1763" i="6"/>
  <c r="AH1762" i="6"/>
  <c r="AH1761" i="6"/>
  <c r="AH1760" i="6"/>
  <c r="AH1759" i="6"/>
  <c r="AH1758" i="6"/>
  <c r="AH1757" i="6"/>
  <c r="AH1756" i="6"/>
  <c r="AH1755" i="6"/>
  <c r="AH1754" i="6"/>
  <c r="AH1753" i="6"/>
  <c r="AH1752" i="6"/>
  <c r="AH1751" i="6"/>
  <c r="AH1750" i="6"/>
  <c r="AH1749" i="6"/>
  <c r="AH1748" i="6"/>
  <c r="AH1747" i="6"/>
  <c r="AH1746" i="6"/>
  <c r="AH1745" i="6"/>
  <c r="AH1744" i="6"/>
  <c r="AH1743" i="6"/>
  <c r="AH1742" i="6"/>
  <c r="AH1741" i="6"/>
  <c r="AH1740" i="6"/>
  <c r="AH1739" i="6"/>
  <c r="AH1738" i="6"/>
  <c r="AH1737" i="6"/>
  <c r="AH1736" i="6"/>
  <c r="AH1735" i="6"/>
  <c r="AH1734" i="6"/>
  <c r="AH1733" i="6"/>
  <c r="AH1732" i="6"/>
  <c r="AH1731" i="6"/>
  <c r="AH1730" i="6"/>
  <c r="AH1729" i="6"/>
  <c r="AH1728" i="6"/>
  <c r="AH1727" i="6"/>
  <c r="AH1726" i="6"/>
  <c r="AH1725" i="6"/>
  <c r="AH1724" i="6"/>
  <c r="AH1723" i="6"/>
  <c r="AH1722" i="6"/>
  <c r="AH1721" i="6"/>
  <c r="AH1720" i="6"/>
  <c r="AH1719" i="6"/>
  <c r="AH1718" i="6"/>
  <c r="AH1717" i="6"/>
  <c r="AH1716" i="6"/>
  <c r="AH1715" i="6"/>
  <c r="AH1714" i="6"/>
  <c r="AH1713" i="6"/>
  <c r="AH1712" i="6"/>
  <c r="AH1711" i="6"/>
  <c r="AH1710" i="6"/>
  <c r="AH1709" i="6"/>
  <c r="AH1708" i="6"/>
  <c r="AH1707" i="6"/>
  <c r="AH1706" i="6"/>
  <c r="AH1705" i="6"/>
  <c r="AH1704" i="6"/>
  <c r="AH1703" i="6"/>
  <c r="AH1702" i="6"/>
  <c r="AH1701" i="6"/>
  <c r="AH1700" i="6"/>
  <c r="AH1699" i="6"/>
  <c r="AH1698" i="6"/>
  <c r="AH1697" i="6"/>
  <c r="AH1696" i="6"/>
  <c r="AH1695" i="6"/>
  <c r="AH1694" i="6"/>
  <c r="AH1693" i="6"/>
  <c r="AH1692" i="6"/>
  <c r="AH1691" i="6"/>
  <c r="AH1690" i="6"/>
  <c r="AH1689" i="6"/>
  <c r="AH1688" i="6"/>
  <c r="AH1687" i="6"/>
  <c r="AH1686" i="6"/>
  <c r="AH1685" i="6"/>
  <c r="AH1684" i="6"/>
  <c r="AH1683" i="6"/>
  <c r="AH1682" i="6"/>
  <c r="AH1681" i="6"/>
  <c r="AH1680" i="6"/>
  <c r="AH1679" i="6"/>
  <c r="AH1678" i="6"/>
  <c r="AH1677" i="6"/>
  <c r="AH1676" i="6"/>
  <c r="AH1675" i="6"/>
  <c r="AH1674" i="6"/>
  <c r="AH1673" i="6"/>
  <c r="AH1672" i="6"/>
  <c r="AH1671" i="6"/>
  <c r="AH1670" i="6"/>
  <c r="AH1669" i="6"/>
  <c r="AH1668" i="6"/>
  <c r="AH1667" i="6"/>
  <c r="AH1666" i="6"/>
  <c r="AH1665" i="6"/>
  <c r="AH1664" i="6"/>
  <c r="AH1663" i="6"/>
  <c r="AH1662" i="6"/>
  <c r="AH1661" i="6"/>
  <c r="AH1660" i="6"/>
  <c r="AH1659" i="6"/>
  <c r="AH1658" i="6"/>
  <c r="AH1657" i="6"/>
  <c r="AH1656" i="6"/>
  <c r="AH1655" i="6"/>
  <c r="AH1654" i="6"/>
  <c r="AH1653" i="6"/>
  <c r="AH1652" i="6"/>
  <c r="AH1651" i="6"/>
  <c r="AH1650" i="6"/>
  <c r="AH1649" i="6"/>
  <c r="AH1648" i="6"/>
  <c r="AH1647" i="6"/>
  <c r="AH1646" i="6"/>
  <c r="AH1645" i="6"/>
  <c r="AH1644" i="6"/>
  <c r="AH1643" i="6"/>
  <c r="AH1642" i="6"/>
  <c r="AH1641" i="6"/>
  <c r="AH1640" i="6"/>
  <c r="AH1639" i="6"/>
  <c r="AH1638" i="6"/>
  <c r="AH1637" i="6"/>
  <c r="AH1636" i="6"/>
  <c r="AH1635" i="6"/>
  <c r="AH1634" i="6"/>
  <c r="AH1633" i="6"/>
  <c r="AH1632" i="6"/>
  <c r="AH1631" i="6"/>
  <c r="AH1630" i="6"/>
  <c r="AH1629" i="6"/>
  <c r="AH1628" i="6"/>
  <c r="AH1627" i="6"/>
  <c r="AH1626" i="6"/>
  <c r="AH1625" i="6"/>
  <c r="AH1624" i="6"/>
  <c r="AH1623" i="6"/>
  <c r="AH1622" i="6"/>
  <c r="AH1621" i="6"/>
  <c r="AH1620" i="6"/>
  <c r="AH1619" i="6"/>
  <c r="AH1618" i="6"/>
  <c r="AH1617" i="6"/>
  <c r="AH1616" i="6"/>
  <c r="AH1615" i="6"/>
  <c r="AH1614" i="6"/>
  <c r="AH1613" i="6"/>
  <c r="AH1612" i="6"/>
  <c r="AH1611" i="6"/>
  <c r="AH1610" i="6"/>
  <c r="AH1609" i="6"/>
  <c r="AH1608" i="6"/>
  <c r="AH1607" i="6"/>
  <c r="AH1606" i="6"/>
  <c r="AH1605" i="6"/>
  <c r="AH1604" i="6"/>
  <c r="AH1603" i="6"/>
  <c r="AH1602" i="6"/>
  <c r="AH1601" i="6"/>
  <c r="AH1600" i="6"/>
  <c r="AH1599" i="6"/>
  <c r="AH1598" i="6"/>
  <c r="AH1597" i="6"/>
  <c r="AH1596" i="6"/>
  <c r="AH1595" i="6"/>
  <c r="AH1594" i="6"/>
  <c r="AH1593" i="6"/>
  <c r="AH1592" i="6"/>
  <c r="AH1591" i="6"/>
  <c r="AH1590" i="6"/>
  <c r="AH1589" i="6"/>
  <c r="AH1588" i="6"/>
  <c r="AH1587" i="6"/>
  <c r="AH1586" i="6"/>
  <c r="AH1585" i="6"/>
  <c r="AH1584" i="6"/>
  <c r="AH1583" i="6"/>
  <c r="AH1582" i="6"/>
  <c r="AH1581" i="6"/>
  <c r="AH1580" i="6"/>
  <c r="AH1579" i="6"/>
  <c r="AH1578" i="6"/>
  <c r="AH1577" i="6"/>
  <c r="AH1576" i="6"/>
  <c r="AH1575" i="6"/>
  <c r="AH1574" i="6"/>
  <c r="AH1573" i="6"/>
  <c r="AH1572" i="6"/>
  <c r="AH1571" i="6"/>
  <c r="AH1570" i="6"/>
  <c r="AH1569" i="6"/>
  <c r="AH1568" i="6"/>
  <c r="AH1567" i="6"/>
  <c r="AH1566" i="6"/>
  <c r="AH1565" i="6"/>
  <c r="AH1564" i="6"/>
  <c r="AH1563" i="6"/>
  <c r="AH1562" i="6"/>
  <c r="AH1561" i="6"/>
  <c r="AH1560" i="6"/>
  <c r="AH1559" i="6"/>
  <c r="AH1558" i="6"/>
  <c r="AH1557" i="6"/>
  <c r="AH1556" i="6"/>
  <c r="AH1555" i="6"/>
  <c r="AH1554" i="6"/>
  <c r="AH1553" i="6"/>
  <c r="AH1552" i="6"/>
  <c r="AH1551" i="6"/>
  <c r="AH1550" i="6"/>
  <c r="AH1549" i="6"/>
  <c r="AH1548" i="6"/>
  <c r="AH1547" i="6"/>
  <c r="AH1546" i="6"/>
  <c r="AH1545" i="6"/>
  <c r="AH1544" i="6"/>
  <c r="AH1543" i="6"/>
  <c r="AH1542" i="6"/>
  <c r="AH1541" i="6"/>
  <c r="AH1540" i="6"/>
  <c r="AH1539" i="6"/>
  <c r="AH1538" i="6"/>
  <c r="AH1537" i="6"/>
  <c r="AH1536" i="6"/>
  <c r="AH1535" i="6"/>
  <c r="AH1534" i="6"/>
  <c r="AH1533" i="6"/>
  <c r="AH1532" i="6"/>
  <c r="AH1531" i="6"/>
  <c r="AH1530" i="6"/>
  <c r="AH1529" i="6"/>
  <c r="AH1528" i="6"/>
  <c r="AH1527" i="6"/>
  <c r="AH1526" i="6"/>
  <c r="AH1525" i="6"/>
  <c r="AH1524" i="6"/>
  <c r="AH1523" i="6"/>
  <c r="AH1522" i="6"/>
  <c r="AH1521" i="6"/>
  <c r="AH1520" i="6"/>
  <c r="AH1519" i="6"/>
  <c r="AH1518" i="6"/>
  <c r="AH1517" i="6"/>
  <c r="AH1516" i="6"/>
  <c r="AH1515" i="6"/>
  <c r="AH1514" i="6"/>
  <c r="AH1513" i="6"/>
  <c r="AH1512" i="6"/>
  <c r="AH1511" i="6"/>
  <c r="AH1510" i="6"/>
  <c r="AH1509" i="6"/>
  <c r="AH1508" i="6"/>
  <c r="AH1507" i="6"/>
  <c r="AH1506" i="6"/>
  <c r="AH1505" i="6"/>
  <c r="AH1504" i="6"/>
  <c r="AH1503" i="6"/>
  <c r="AH1502" i="6"/>
  <c r="AH1501" i="6"/>
  <c r="AH1500" i="6"/>
  <c r="AH1499" i="6"/>
  <c r="AH1498" i="6"/>
  <c r="AH1497" i="6"/>
  <c r="AH1496" i="6"/>
  <c r="AH1495" i="6"/>
  <c r="AH1494" i="6"/>
  <c r="AH1493" i="6"/>
  <c r="AH1492" i="6"/>
  <c r="AH1491" i="6"/>
  <c r="AH1490" i="6"/>
  <c r="AH1489" i="6"/>
  <c r="AH1488" i="6"/>
  <c r="AH1487" i="6"/>
  <c r="AH1486" i="6"/>
  <c r="AH1485" i="6"/>
  <c r="AH1484" i="6"/>
  <c r="AH1483" i="6"/>
  <c r="AH1482" i="6"/>
  <c r="AH1481" i="6"/>
  <c r="AH1480" i="6"/>
  <c r="AH1479" i="6"/>
  <c r="AH1478" i="6"/>
  <c r="AH1477" i="6"/>
  <c r="AH1476" i="6"/>
  <c r="AH1475" i="6"/>
  <c r="AH1474" i="6"/>
  <c r="AH1473" i="6"/>
  <c r="AH1472" i="6"/>
  <c r="AH1471" i="6"/>
  <c r="AH1470" i="6"/>
  <c r="AH1469" i="6"/>
  <c r="AH1468" i="6"/>
  <c r="AH1467" i="6"/>
  <c r="AH1466" i="6"/>
  <c r="AH1465" i="6"/>
  <c r="AH1464" i="6"/>
  <c r="AH1463" i="6"/>
  <c r="AH1462" i="6"/>
  <c r="AH1461" i="6"/>
  <c r="AH1460" i="6"/>
  <c r="AH1459" i="6"/>
  <c r="AH1458" i="6"/>
  <c r="AH1457" i="6"/>
  <c r="AH1456" i="6"/>
  <c r="AH1455" i="6"/>
  <c r="AH1454" i="6"/>
  <c r="AH1453" i="6"/>
  <c r="AH1452" i="6"/>
  <c r="AH1451" i="6"/>
  <c r="AH1450" i="6"/>
  <c r="AH1449" i="6"/>
  <c r="AH1448" i="6"/>
  <c r="AH1447" i="6"/>
  <c r="AH1446" i="6"/>
  <c r="AH1445" i="6"/>
  <c r="AH1444" i="6"/>
  <c r="AH1443" i="6"/>
  <c r="AH1442" i="6"/>
  <c r="AH1441" i="6"/>
  <c r="AH1440" i="6"/>
  <c r="AH1439" i="6"/>
  <c r="AH1438" i="6"/>
  <c r="AH1437" i="6"/>
  <c r="AH1436" i="6"/>
  <c r="AH1435" i="6"/>
  <c r="AH1434" i="6"/>
  <c r="AH1433" i="6"/>
  <c r="AH1432" i="6"/>
  <c r="AH1431" i="6"/>
  <c r="AH1430" i="6"/>
  <c r="AH1429" i="6"/>
  <c r="AH1428" i="6"/>
  <c r="AH1427" i="6"/>
  <c r="AH1426" i="6"/>
  <c r="AH1425" i="6"/>
  <c r="AH1424" i="6"/>
  <c r="AH1423" i="6"/>
  <c r="AH1422" i="6"/>
  <c r="AH1421" i="6"/>
  <c r="AH1420" i="6"/>
  <c r="AH1419" i="6"/>
  <c r="AH1418" i="6"/>
  <c r="AH1417" i="6"/>
  <c r="AH1416" i="6"/>
  <c r="AH1415" i="6"/>
  <c r="AH1414" i="6"/>
  <c r="AH1413" i="6"/>
  <c r="AH1412" i="6"/>
  <c r="AH1411" i="6"/>
  <c r="AH1410" i="6"/>
  <c r="AH1409" i="6"/>
  <c r="AH1408" i="6"/>
  <c r="AH1407" i="6"/>
  <c r="AH1406" i="6"/>
  <c r="AH1405" i="6"/>
  <c r="AH1404" i="6"/>
  <c r="AH1403" i="6"/>
  <c r="AH1402" i="6"/>
  <c r="AH1401" i="6"/>
  <c r="AH1400" i="6"/>
  <c r="AH1399" i="6"/>
  <c r="AH1398" i="6"/>
  <c r="AH1397" i="6"/>
  <c r="AH1396" i="6"/>
  <c r="AH1395" i="6"/>
  <c r="AH1394" i="6"/>
  <c r="AH1393" i="6"/>
  <c r="AH1392" i="6"/>
  <c r="AH1391" i="6"/>
  <c r="AH1390" i="6"/>
  <c r="AH1389" i="6"/>
  <c r="AH1388" i="6"/>
  <c r="AH1387" i="6"/>
  <c r="AH1386" i="6"/>
  <c r="AH1385" i="6"/>
  <c r="AH1384" i="6"/>
  <c r="AH1383" i="6"/>
  <c r="AH1382" i="6"/>
  <c r="AH1381" i="6"/>
  <c r="AH1380" i="6"/>
  <c r="AH1379" i="6"/>
  <c r="AH1378" i="6"/>
  <c r="AH1377" i="6"/>
  <c r="AH1376" i="6"/>
  <c r="AH1375" i="6"/>
  <c r="AH1374" i="6"/>
  <c r="AH1373" i="6"/>
  <c r="AH1372" i="6"/>
  <c r="AH1371" i="6"/>
  <c r="AH1370" i="6"/>
  <c r="AH1369" i="6"/>
  <c r="AH1368" i="6"/>
  <c r="AH1367" i="6"/>
  <c r="AH1366" i="6"/>
  <c r="AH1365" i="6"/>
  <c r="AH1364" i="6"/>
  <c r="AH1363" i="6"/>
  <c r="AH1362" i="6"/>
  <c r="AH1361" i="6"/>
  <c r="AH1360" i="6"/>
  <c r="AH1359" i="6"/>
  <c r="AH1358" i="6"/>
  <c r="AH1357" i="6"/>
  <c r="AH1356" i="6"/>
  <c r="AH1355" i="6"/>
  <c r="AH1354" i="6"/>
  <c r="AH1353" i="6"/>
  <c r="AH1352" i="6"/>
  <c r="AH1351" i="6"/>
  <c r="AH1350" i="6"/>
  <c r="AH1349" i="6"/>
  <c r="AH1348" i="6"/>
  <c r="AH1347" i="6"/>
  <c r="AH1346" i="6"/>
  <c r="AH1345" i="6"/>
  <c r="AH1344" i="6"/>
  <c r="AH1343" i="6"/>
  <c r="AH1342" i="6"/>
  <c r="AH1341" i="6"/>
  <c r="AH1340" i="6"/>
  <c r="AH1339" i="6"/>
  <c r="AH1338" i="6"/>
  <c r="AH1337" i="6"/>
  <c r="AH1336" i="6"/>
  <c r="AH1335" i="6"/>
  <c r="AH1334" i="6"/>
  <c r="AH1333" i="6"/>
  <c r="AH1332" i="6"/>
  <c r="AH1331" i="6"/>
  <c r="AH1330" i="6"/>
  <c r="AH1329" i="6"/>
  <c r="AH1328" i="6"/>
  <c r="AH1327" i="6"/>
  <c r="AH1326" i="6"/>
  <c r="AH1325" i="6"/>
  <c r="AH1324" i="6"/>
  <c r="AH1323" i="6"/>
  <c r="AH1322" i="6"/>
  <c r="AH1321" i="6"/>
  <c r="AH1320" i="6"/>
  <c r="AH1319" i="6"/>
  <c r="AH1318" i="6"/>
  <c r="AH1317" i="6"/>
  <c r="AH1316" i="6"/>
  <c r="AH1315" i="6"/>
  <c r="AH1314" i="6"/>
  <c r="AH1313" i="6"/>
  <c r="AH1312" i="6"/>
  <c r="AH1311" i="6"/>
  <c r="AH1310" i="6"/>
  <c r="AH1309" i="6"/>
  <c r="AH1308" i="6"/>
  <c r="AH1307" i="6"/>
  <c r="AH1306" i="6"/>
  <c r="AH1305" i="6"/>
  <c r="AH1304" i="6"/>
  <c r="AH1303" i="6"/>
  <c r="AH1302" i="6"/>
  <c r="AH1301" i="6"/>
  <c r="AH1300" i="6"/>
  <c r="AH1299" i="6"/>
  <c r="AH1298" i="6"/>
  <c r="AH1297" i="6"/>
  <c r="AH1296" i="6"/>
  <c r="AH1295" i="6"/>
  <c r="AH1294" i="6"/>
  <c r="AH1293" i="6"/>
  <c r="AH1292" i="6"/>
  <c r="AH1291" i="6"/>
  <c r="AH1290" i="6"/>
  <c r="AH1289" i="6"/>
  <c r="AH1288" i="6"/>
  <c r="AH1287" i="6"/>
  <c r="AH1286" i="6"/>
  <c r="AH1285" i="6"/>
  <c r="AH1284" i="6"/>
  <c r="AH1283" i="6"/>
  <c r="AH1282" i="6"/>
  <c r="AH1281" i="6"/>
  <c r="AH1280" i="6"/>
  <c r="AH1279" i="6"/>
  <c r="AH1278" i="6"/>
  <c r="AH1277" i="6"/>
  <c r="AH1276" i="6"/>
  <c r="AH1275" i="6"/>
  <c r="AH1274" i="6"/>
  <c r="AH1273" i="6"/>
  <c r="AH1272" i="6"/>
  <c r="AH1271" i="6"/>
  <c r="AH1270" i="6"/>
  <c r="AH1269" i="6"/>
  <c r="AH1268" i="6"/>
  <c r="AH1267" i="6"/>
  <c r="AH1266" i="6"/>
  <c r="AH1265" i="6"/>
  <c r="AH1264" i="6"/>
  <c r="AH1263" i="6"/>
  <c r="AH1262" i="6"/>
  <c r="AH1261" i="6"/>
  <c r="AH1260" i="6"/>
  <c r="AH1259" i="6"/>
  <c r="AH1258" i="6"/>
  <c r="AH1257" i="6"/>
  <c r="AH1256" i="6"/>
  <c r="AH1255" i="6"/>
  <c r="AH1254" i="6"/>
  <c r="AH1253" i="6"/>
  <c r="AH1252" i="6"/>
  <c r="AH1251" i="6"/>
  <c r="AH1250" i="6"/>
  <c r="AH1249" i="6"/>
  <c r="AH1248" i="6"/>
  <c r="AH1247" i="6"/>
  <c r="AH1246" i="6"/>
  <c r="AH1245" i="6"/>
  <c r="AH1244" i="6"/>
  <c r="AH1243" i="6"/>
  <c r="AH1242" i="6"/>
  <c r="AH1241" i="6"/>
  <c r="AH1240" i="6"/>
  <c r="AH1239" i="6"/>
  <c r="AH1238" i="6"/>
  <c r="AH1237" i="6"/>
  <c r="AH1236" i="6"/>
  <c r="AH1235" i="6"/>
  <c r="AH1234" i="6"/>
  <c r="AH1233" i="6"/>
  <c r="AH1232" i="6"/>
  <c r="AH1231" i="6"/>
  <c r="AH1230" i="6"/>
  <c r="AH1229" i="6"/>
  <c r="AH1228" i="6"/>
  <c r="AH1227" i="6"/>
  <c r="AH1226" i="6"/>
  <c r="AH1225" i="6"/>
  <c r="AH1224" i="6"/>
  <c r="AH1223" i="6"/>
  <c r="AH1222" i="6"/>
  <c r="AH1221" i="6"/>
  <c r="AH1220" i="6"/>
  <c r="AH1219" i="6"/>
  <c r="AH1218" i="6"/>
  <c r="AH1217" i="6"/>
  <c r="AH1216" i="6"/>
  <c r="AH1215" i="6"/>
  <c r="AH1214" i="6"/>
  <c r="AH1213" i="6"/>
  <c r="AH1212" i="6"/>
  <c r="AH1211" i="6"/>
  <c r="AH1210" i="6"/>
  <c r="AH1209" i="6"/>
  <c r="AH1208" i="6"/>
  <c r="AH1207" i="6"/>
  <c r="AH1206" i="6"/>
  <c r="AH1205" i="6"/>
  <c r="AH1204" i="6"/>
  <c r="AH1203" i="6"/>
  <c r="AH1202" i="6"/>
  <c r="AH1201" i="6"/>
  <c r="AH1200" i="6"/>
  <c r="AH1199" i="6"/>
  <c r="AH1198" i="6"/>
  <c r="AH1197" i="6"/>
  <c r="AH1196" i="6"/>
  <c r="AH1195" i="6"/>
  <c r="AH1194" i="6"/>
  <c r="AH1193" i="6"/>
  <c r="AH1192" i="6"/>
  <c r="AH1191" i="6"/>
  <c r="AH1190" i="6"/>
  <c r="AH1189" i="6"/>
  <c r="AH1188" i="6"/>
  <c r="AH1187" i="6"/>
  <c r="AH1186" i="6"/>
  <c r="AH1185" i="6"/>
  <c r="AH1184" i="6"/>
  <c r="AH1183" i="6"/>
  <c r="AH1182" i="6"/>
  <c r="AH1181" i="6"/>
  <c r="AH1180" i="6"/>
  <c r="AH1179" i="6"/>
  <c r="AH1178" i="6"/>
  <c r="AH1177" i="6"/>
  <c r="AH1176" i="6"/>
  <c r="AH1175" i="6"/>
  <c r="AH1174" i="6"/>
  <c r="AH1173" i="6"/>
  <c r="AH1172" i="6"/>
  <c r="AH1171" i="6"/>
  <c r="AH1170" i="6"/>
  <c r="AH1169" i="6"/>
  <c r="AH1168" i="6"/>
  <c r="AH1167" i="6"/>
  <c r="AH1166" i="6"/>
  <c r="AH1165" i="6"/>
  <c r="AH1164" i="6"/>
  <c r="AH1163" i="6"/>
  <c r="AH1162" i="6"/>
  <c r="AH1161" i="6"/>
  <c r="AH1160" i="6"/>
  <c r="AH1159" i="6"/>
  <c r="AH1158" i="6"/>
  <c r="AH1157" i="6"/>
  <c r="AH1156" i="6"/>
  <c r="AH1155" i="6"/>
  <c r="AH1154" i="6"/>
  <c r="AH1153" i="6"/>
  <c r="AH1152" i="6"/>
  <c r="AH1151" i="6"/>
  <c r="AH1150" i="6"/>
  <c r="AH1149" i="6"/>
  <c r="AH1148" i="6"/>
  <c r="AH1147" i="6"/>
  <c r="AH1146" i="6"/>
  <c r="AH1145" i="6"/>
  <c r="AH1144" i="6"/>
  <c r="AH1143" i="6"/>
  <c r="AH1142" i="6"/>
  <c r="AH1141" i="6"/>
  <c r="AH1140" i="6"/>
  <c r="AH1139" i="6"/>
  <c r="AH1138" i="6"/>
  <c r="AH1137" i="6"/>
  <c r="AH1136" i="6"/>
  <c r="AH1135" i="6"/>
  <c r="AH1134" i="6"/>
  <c r="AH1133" i="6"/>
  <c r="AH1132" i="6"/>
  <c r="AH1131" i="6"/>
  <c r="AH1130" i="6"/>
  <c r="AH1129" i="6"/>
  <c r="AH1128" i="6"/>
  <c r="AH1127" i="6"/>
  <c r="AH1126" i="6"/>
  <c r="AH1125" i="6"/>
  <c r="AH1124" i="6"/>
  <c r="AH1123" i="6"/>
  <c r="AH1122" i="6"/>
  <c r="AH1121" i="6"/>
  <c r="AH1120" i="6"/>
  <c r="AH1119" i="6"/>
  <c r="AH1118" i="6"/>
  <c r="AH1117" i="6"/>
  <c r="AH1116" i="6"/>
  <c r="AH1115" i="6"/>
  <c r="AH1114" i="6"/>
  <c r="AH1113" i="6"/>
  <c r="AH1112" i="6"/>
  <c r="AH1111" i="6"/>
  <c r="AH1110" i="6"/>
  <c r="AH1109" i="6"/>
  <c r="AH1108" i="6"/>
  <c r="AH1107" i="6"/>
  <c r="AH1106" i="6"/>
  <c r="AH1105" i="6"/>
  <c r="AH1104" i="6"/>
  <c r="AH1103" i="6"/>
  <c r="AH1102" i="6"/>
  <c r="AH1101" i="6"/>
  <c r="AH1100" i="6"/>
  <c r="AH1099" i="6"/>
  <c r="AH1098" i="6"/>
  <c r="AH1097" i="6"/>
  <c r="AH1096" i="6"/>
  <c r="AH1095" i="6"/>
  <c r="AH1094" i="6"/>
  <c r="AH1093" i="6"/>
  <c r="AH1092" i="6"/>
  <c r="AH1091" i="6"/>
  <c r="AH1090" i="6"/>
  <c r="AH1089" i="6"/>
  <c r="AH1088" i="6"/>
  <c r="AH1087" i="6"/>
  <c r="AH1086" i="6"/>
  <c r="AH1085" i="6"/>
  <c r="AH1084" i="6"/>
  <c r="AH1083" i="6"/>
  <c r="AH1082" i="6"/>
  <c r="AH1081" i="6"/>
  <c r="AH1080" i="6"/>
  <c r="AH1079" i="6"/>
  <c r="AH1078" i="6"/>
  <c r="AH1077" i="6"/>
  <c r="AH1076" i="6"/>
  <c r="AH1075" i="6"/>
  <c r="AH1074" i="6"/>
  <c r="AH1073" i="6"/>
  <c r="AH1072" i="6"/>
  <c r="AH1071" i="6"/>
  <c r="AH1070" i="6"/>
  <c r="AH1069" i="6"/>
  <c r="AH1068" i="6"/>
  <c r="AH1067" i="6"/>
  <c r="AH1066" i="6"/>
  <c r="AH1065" i="6"/>
  <c r="AH1064" i="6"/>
  <c r="AH1063" i="6"/>
  <c r="AH1062" i="6"/>
  <c r="AH1061" i="6"/>
  <c r="AH1060" i="6"/>
  <c r="AH1059" i="6"/>
  <c r="AH1058" i="6"/>
  <c r="AH1057" i="6"/>
  <c r="AH1056" i="6"/>
  <c r="AH1055" i="6"/>
  <c r="AH1054" i="6"/>
  <c r="AH1053" i="6"/>
  <c r="AH1052" i="6"/>
  <c r="AH1051" i="6"/>
  <c r="AH1050" i="6"/>
  <c r="AH1049" i="6"/>
  <c r="AH1048" i="6"/>
  <c r="AH1047" i="6"/>
  <c r="AH1046" i="6"/>
  <c r="AH1045" i="6"/>
  <c r="AH1044" i="6"/>
  <c r="AH1043" i="6"/>
  <c r="AH1042" i="6"/>
  <c r="AH1041" i="6"/>
  <c r="AH1040" i="6"/>
  <c r="AH1039" i="6"/>
  <c r="AH1038" i="6"/>
  <c r="AH1037" i="6"/>
  <c r="AH1036" i="6"/>
  <c r="AH1035" i="6"/>
  <c r="AH1034" i="6"/>
  <c r="AH1033" i="6"/>
  <c r="AH1032" i="6"/>
  <c r="AH1031" i="6"/>
  <c r="AH1030" i="6"/>
  <c r="AH1029" i="6"/>
  <c r="AH1028" i="6"/>
  <c r="AH1027" i="6"/>
  <c r="AH1026" i="6"/>
  <c r="AH1025" i="6"/>
  <c r="AH1024" i="6"/>
  <c r="AH1023" i="6"/>
  <c r="AH1022" i="6"/>
  <c r="AH1021" i="6"/>
  <c r="AH1020" i="6"/>
  <c r="AH1019" i="6"/>
  <c r="AH1018" i="6"/>
  <c r="AH1017" i="6"/>
  <c r="AH1016" i="6"/>
  <c r="AH1015" i="6"/>
  <c r="AH1014" i="6"/>
  <c r="AH1013" i="6"/>
  <c r="AH1012" i="6"/>
  <c r="AH1011" i="6"/>
  <c r="AH1010" i="6"/>
  <c r="AH1009" i="6"/>
  <c r="AH1008" i="6"/>
  <c r="AH1007" i="6"/>
  <c r="AH1006" i="6"/>
  <c r="AH1005" i="6"/>
  <c r="AH1004" i="6"/>
  <c r="AH1003" i="6"/>
  <c r="AH1002" i="6"/>
  <c r="AH1001" i="6"/>
  <c r="AH1000" i="6"/>
  <c r="AH999" i="6"/>
  <c r="AH998" i="6"/>
  <c r="AH997" i="6"/>
  <c r="AH996" i="6"/>
  <c r="AH995" i="6"/>
  <c r="AH994" i="6"/>
  <c r="AH993" i="6"/>
  <c r="AH992" i="6"/>
  <c r="AH991" i="6"/>
  <c r="AH990" i="6"/>
  <c r="AH989" i="6"/>
  <c r="AH988" i="6"/>
  <c r="AH987" i="6"/>
  <c r="AH986" i="6"/>
  <c r="AH985" i="6"/>
  <c r="AH984" i="6"/>
  <c r="AH983" i="6"/>
  <c r="AH982" i="6"/>
  <c r="AH981" i="6"/>
  <c r="AH980" i="6"/>
  <c r="AH979" i="6"/>
  <c r="AH978" i="6"/>
  <c r="AH977" i="6"/>
  <c r="AH976" i="6"/>
  <c r="AH975" i="6"/>
  <c r="AH974" i="6"/>
  <c r="AH973" i="6"/>
  <c r="AH972" i="6"/>
  <c r="AH971" i="6"/>
  <c r="AH970" i="6"/>
  <c r="AH969" i="6"/>
  <c r="AH968" i="6"/>
  <c r="AH967" i="6"/>
  <c r="AH966" i="6"/>
  <c r="AH965" i="6"/>
  <c r="AH964" i="6"/>
  <c r="AH963" i="6"/>
  <c r="AH962" i="6"/>
  <c r="AH961" i="6"/>
  <c r="AH960" i="6"/>
  <c r="AH959" i="6"/>
  <c r="AH958" i="6"/>
  <c r="AH957" i="6"/>
  <c r="AH956" i="6"/>
  <c r="AH955" i="6"/>
  <c r="AH954" i="6"/>
  <c r="AH953" i="6"/>
  <c r="AH952" i="6"/>
  <c r="AH951" i="6"/>
  <c r="AH950" i="6"/>
  <c r="AH949" i="6"/>
  <c r="AH948" i="6"/>
  <c r="AH947" i="6"/>
  <c r="AH946" i="6"/>
  <c r="AH945" i="6"/>
  <c r="AH944" i="6"/>
  <c r="AH943" i="6"/>
  <c r="AH942" i="6"/>
  <c r="AH941" i="6"/>
  <c r="AH940" i="6"/>
  <c r="AH939" i="6"/>
  <c r="AH938" i="6"/>
  <c r="AH937" i="6"/>
  <c r="AH936" i="6"/>
  <c r="AH935" i="6"/>
  <c r="AH934" i="6"/>
  <c r="AH933" i="6"/>
  <c r="AH932" i="6"/>
  <c r="AH931" i="6"/>
  <c r="AH930" i="6"/>
  <c r="AH929" i="6"/>
  <c r="AH928" i="6"/>
  <c r="AH927" i="6"/>
  <c r="AH926" i="6"/>
  <c r="AH925" i="6"/>
  <c r="AH924" i="6"/>
  <c r="AH923" i="6"/>
  <c r="AH922" i="6"/>
  <c r="AH921" i="6"/>
  <c r="AH920" i="6"/>
  <c r="AH919" i="6"/>
  <c r="AH918" i="6"/>
  <c r="AH917" i="6"/>
  <c r="AH916" i="6"/>
  <c r="AH915" i="6"/>
  <c r="AH914" i="6"/>
  <c r="AH913" i="6"/>
  <c r="AH912" i="6"/>
  <c r="AH911" i="6"/>
  <c r="AH910" i="6"/>
  <c r="AH909" i="6"/>
  <c r="AH908" i="6"/>
  <c r="AH907" i="6"/>
  <c r="AH906" i="6"/>
  <c r="AH905" i="6"/>
  <c r="AH904" i="6"/>
  <c r="AH903" i="6"/>
  <c r="AH902" i="6"/>
  <c r="AH901" i="6"/>
  <c r="AH900" i="6"/>
  <c r="AH899" i="6"/>
  <c r="AH898" i="6"/>
  <c r="AH897" i="6"/>
  <c r="AH896" i="6"/>
  <c r="AH895" i="6"/>
  <c r="AH894" i="6"/>
  <c r="AH893" i="6"/>
  <c r="AH892" i="6"/>
  <c r="AH891" i="6"/>
  <c r="AH890" i="6"/>
  <c r="AH889" i="6"/>
  <c r="AH888" i="6"/>
  <c r="AH887" i="6"/>
  <c r="AH886" i="6"/>
  <c r="AH885" i="6"/>
  <c r="AH884" i="6"/>
  <c r="AH883" i="6"/>
  <c r="AH882" i="6"/>
  <c r="AH881" i="6"/>
  <c r="AH880" i="6"/>
  <c r="AH879" i="6"/>
  <c r="AH878" i="6"/>
  <c r="AH877" i="6"/>
  <c r="AH876" i="6"/>
  <c r="AH875" i="6"/>
  <c r="AH874" i="6"/>
  <c r="AH873" i="6"/>
  <c r="AH872" i="6"/>
  <c r="AH871" i="6"/>
  <c r="AH870" i="6"/>
  <c r="AH869" i="6"/>
  <c r="AH868" i="6"/>
  <c r="AH867" i="6"/>
  <c r="AH866" i="6"/>
  <c r="AH865" i="6"/>
  <c r="AH864" i="6"/>
  <c r="AH863" i="6"/>
  <c r="AH862" i="6"/>
  <c r="AH861" i="6"/>
  <c r="AH860" i="6"/>
  <c r="AH859" i="6"/>
  <c r="AH858" i="6"/>
  <c r="AH857" i="6"/>
  <c r="AH856" i="6"/>
  <c r="AH855" i="6"/>
  <c r="AH854" i="6"/>
  <c r="AH853" i="6"/>
  <c r="AH852" i="6"/>
  <c r="AH851" i="6"/>
  <c r="AH850" i="6"/>
  <c r="AH849" i="6"/>
  <c r="AH848" i="6"/>
  <c r="AH847" i="6"/>
  <c r="AH846" i="6"/>
  <c r="AH845" i="6"/>
  <c r="AH844" i="6"/>
  <c r="AH843" i="6"/>
  <c r="AH842" i="6"/>
  <c r="AH841" i="6"/>
  <c r="AH840" i="6"/>
  <c r="AH839" i="6"/>
  <c r="AH838" i="6"/>
  <c r="AH837" i="6"/>
  <c r="AH836" i="6"/>
  <c r="AH835" i="6"/>
  <c r="AH834" i="6"/>
  <c r="AH833" i="6"/>
  <c r="AH832" i="6"/>
  <c r="AH831" i="6"/>
  <c r="AH830" i="6"/>
  <c r="AH829" i="6"/>
  <c r="AH828" i="6"/>
  <c r="AH827" i="6"/>
  <c r="AH826" i="6"/>
  <c r="AH825" i="6"/>
  <c r="AH824" i="6"/>
  <c r="AH823" i="6"/>
  <c r="AH822" i="6"/>
  <c r="AH821" i="6"/>
  <c r="AH820" i="6"/>
  <c r="AH819" i="6"/>
  <c r="AH818" i="6"/>
  <c r="AH817" i="6"/>
  <c r="AH816" i="6"/>
  <c r="AH815" i="6"/>
  <c r="AH814" i="6"/>
  <c r="AH813" i="6"/>
  <c r="AH812" i="6"/>
  <c r="AH811" i="6"/>
  <c r="AH810" i="6"/>
  <c r="AH809" i="6"/>
  <c r="AH808" i="6"/>
  <c r="AH807" i="6"/>
  <c r="AH806" i="6"/>
  <c r="AH805" i="6"/>
  <c r="AH804" i="6"/>
  <c r="AH803" i="6"/>
  <c r="AH802" i="6"/>
  <c r="AH801" i="6"/>
  <c r="AH800" i="6"/>
  <c r="AH799" i="6"/>
  <c r="AH798" i="6"/>
  <c r="AH797" i="6"/>
  <c r="AH796" i="6"/>
  <c r="AH795" i="6"/>
  <c r="AH794" i="6"/>
  <c r="AH793" i="6"/>
  <c r="AH792" i="6"/>
  <c r="AH791" i="6"/>
  <c r="AH790" i="6"/>
  <c r="AH789" i="6"/>
  <c r="AH788" i="6"/>
  <c r="AH787" i="6"/>
  <c r="AH786" i="6"/>
  <c r="AH785" i="6"/>
  <c r="AH784" i="6"/>
  <c r="AH783" i="6"/>
  <c r="AH782" i="6"/>
  <c r="AH781" i="6"/>
  <c r="AH780" i="6"/>
  <c r="AH779" i="6"/>
  <c r="AH778" i="6"/>
  <c r="AH777" i="6"/>
  <c r="AH776" i="6"/>
  <c r="AH775" i="6"/>
  <c r="AH774" i="6"/>
  <c r="AH773" i="6"/>
  <c r="AH772" i="6"/>
  <c r="AH771" i="6"/>
  <c r="AH770" i="6"/>
  <c r="AH769" i="6"/>
  <c r="AH768" i="6"/>
  <c r="AH767" i="6"/>
  <c r="AH766" i="6"/>
  <c r="AH765" i="6"/>
  <c r="AH764" i="6"/>
  <c r="AH763" i="6"/>
  <c r="AH762" i="6"/>
  <c r="AH761" i="6"/>
  <c r="AH760" i="6"/>
  <c r="AH759" i="6"/>
  <c r="AH758" i="6"/>
  <c r="AH757" i="6"/>
  <c r="AH756" i="6"/>
  <c r="AH755" i="6"/>
  <c r="AH754" i="6"/>
  <c r="AH753" i="6"/>
  <c r="AH752" i="6"/>
  <c r="AH751" i="6"/>
  <c r="AH750" i="6"/>
  <c r="AH749" i="6"/>
  <c r="AH748" i="6"/>
  <c r="AH747" i="6"/>
  <c r="AH746" i="6"/>
  <c r="AH745" i="6"/>
  <c r="AH744" i="6"/>
  <c r="AH743" i="6"/>
  <c r="AH742" i="6"/>
  <c r="AH741" i="6"/>
  <c r="AH740" i="6"/>
  <c r="AH739" i="6"/>
  <c r="AH738" i="6"/>
  <c r="AH737" i="6"/>
  <c r="AH736" i="6"/>
  <c r="AH735" i="6"/>
  <c r="AH734" i="6"/>
  <c r="AH733" i="6"/>
  <c r="AH732" i="6"/>
  <c r="AH731" i="6"/>
  <c r="AH730" i="6"/>
  <c r="AH729" i="6"/>
  <c r="AH728" i="6"/>
  <c r="AH727" i="6"/>
  <c r="AH726" i="6"/>
  <c r="AH725" i="6"/>
  <c r="AH724" i="6"/>
  <c r="AH723" i="6"/>
  <c r="AH722" i="6"/>
  <c r="AH721" i="6"/>
  <c r="AH720" i="6"/>
  <c r="AH719" i="6"/>
  <c r="AH718" i="6"/>
  <c r="AH717" i="6"/>
  <c r="AH716" i="6"/>
  <c r="AH715" i="6"/>
  <c r="AH714" i="6"/>
  <c r="AH713" i="6"/>
  <c r="AH712" i="6"/>
  <c r="AH711" i="6"/>
  <c r="AH710" i="6"/>
  <c r="AH709" i="6"/>
  <c r="AH708" i="6"/>
  <c r="AH707" i="6"/>
  <c r="AH706" i="6"/>
  <c r="AH705" i="6"/>
  <c r="AH704" i="6"/>
  <c r="AH703" i="6"/>
  <c r="AH702" i="6"/>
  <c r="AH701" i="6"/>
  <c r="AH700" i="6"/>
  <c r="AH699" i="6"/>
  <c r="AH698" i="6"/>
  <c r="AH697" i="6"/>
  <c r="AH696" i="6"/>
  <c r="AH695" i="6"/>
  <c r="AH694" i="6"/>
  <c r="AH693" i="6"/>
  <c r="AH692" i="6"/>
  <c r="AH691" i="6"/>
  <c r="AH690" i="6"/>
  <c r="AH689" i="6"/>
  <c r="AH688" i="6"/>
  <c r="AH687" i="6"/>
  <c r="AH686" i="6"/>
  <c r="AH685" i="6"/>
  <c r="AH684" i="6"/>
  <c r="AH683" i="6"/>
  <c r="AH682" i="6"/>
  <c r="AH681" i="6"/>
  <c r="AH680" i="6"/>
  <c r="AH679" i="6"/>
  <c r="AH678" i="6"/>
  <c r="AH677" i="6"/>
  <c r="AH676" i="6"/>
  <c r="AH675" i="6"/>
  <c r="AH674" i="6"/>
  <c r="AH673" i="6"/>
  <c r="AH672" i="6"/>
  <c r="AH671" i="6"/>
  <c r="AH670" i="6"/>
  <c r="AH669" i="6"/>
  <c r="AH668" i="6"/>
  <c r="AH667" i="6"/>
  <c r="AH666" i="6"/>
  <c r="AH665" i="6"/>
  <c r="AH664" i="6"/>
  <c r="AH663" i="6"/>
  <c r="AH662" i="6"/>
  <c r="AH661" i="6"/>
  <c r="AH660" i="6"/>
  <c r="AH659" i="6"/>
  <c r="AH658" i="6"/>
  <c r="AH657" i="6"/>
  <c r="AH656" i="6"/>
  <c r="AH655" i="6"/>
  <c r="AH654" i="6"/>
  <c r="AH653" i="6"/>
  <c r="AH652" i="6"/>
  <c r="AH651" i="6"/>
  <c r="AH650" i="6"/>
  <c r="AH649" i="6"/>
  <c r="AH648" i="6"/>
  <c r="AH647" i="6"/>
  <c r="AH646" i="6"/>
  <c r="AH645" i="6"/>
  <c r="AH644" i="6"/>
  <c r="AH643" i="6"/>
  <c r="AH642" i="6"/>
  <c r="AH641" i="6"/>
  <c r="AH640" i="6"/>
  <c r="AH639" i="6"/>
  <c r="AH638" i="6"/>
  <c r="AH637" i="6"/>
  <c r="AH636" i="6"/>
  <c r="AH635" i="6"/>
  <c r="AH634" i="6"/>
  <c r="AH633" i="6"/>
  <c r="AH632" i="6"/>
  <c r="AH631" i="6"/>
  <c r="AH630" i="6"/>
  <c r="AH629" i="6"/>
  <c r="AH628" i="6"/>
  <c r="AH627" i="6"/>
  <c r="AH626" i="6"/>
  <c r="AH625" i="6"/>
  <c r="AH624" i="6"/>
  <c r="AH623" i="6"/>
  <c r="AH622" i="6"/>
  <c r="AH621" i="6"/>
  <c r="AH620" i="6"/>
  <c r="AH619" i="6"/>
  <c r="AH618" i="6"/>
  <c r="AH617" i="6"/>
  <c r="AH616" i="6"/>
  <c r="AH615" i="6"/>
  <c r="AH614" i="6"/>
  <c r="AH613" i="6"/>
  <c r="AH612" i="6"/>
  <c r="AH611" i="6"/>
  <c r="AH610" i="6"/>
  <c r="AH609" i="6"/>
  <c r="AH608" i="6"/>
  <c r="AH607" i="6"/>
  <c r="AH606" i="6"/>
  <c r="AH605" i="6"/>
  <c r="AH604" i="6"/>
  <c r="AH603" i="6"/>
  <c r="AH602" i="6"/>
  <c r="AH601" i="6"/>
  <c r="AH600" i="6"/>
  <c r="AH599" i="6"/>
  <c r="AH598" i="6"/>
  <c r="AH597" i="6"/>
  <c r="AH596" i="6"/>
  <c r="AH595" i="6"/>
  <c r="AH594" i="6"/>
  <c r="AH593" i="6"/>
  <c r="AH592" i="6"/>
  <c r="AH591" i="6"/>
  <c r="AH590" i="6"/>
  <c r="AH589" i="6"/>
  <c r="AH588" i="6"/>
  <c r="AH587" i="6"/>
  <c r="AH586" i="6"/>
  <c r="AH585" i="6"/>
  <c r="AH584" i="6"/>
  <c r="AH583" i="6"/>
  <c r="AH582" i="6"/>
  <c r="AH581" i="6"/>
  <c r="AH580" i="6"/>
  <c r="AH579" i="6"/>
  <c r="AH578" i="6"/>
  <c r="AH577" i="6"/>
  <c r="AH576" i="6"/>
  <c r="AH575" i="6"/>
  <c r="AH574" i="6"/>
  <c r="AH573" i="6"/>
  <c r="AH572" i="6"/>
  <c r="AH571" i="6"/>
  <c r="AH570" i="6"/>
  <c r="AH569" i="6"/>
  <c r="AH568" i="6"/>
  <c r="AH567" i="6"/>
  <c r="AH566" i="6"/>
  <c r="AH565" i="6"/>
  <c r="AH564" i="6"/>
  <c r="AH563" i="6"/>
  <c r="AH562" i="6"/>
  <c r="AH561" i="6"/>
  <c r="AH560" i="6"/>
  <c r="AH559" i="6"/>
  <c r="AH558" i="6"/>
  <c r="AH557" i="6"/>
  <c r="AH556" i="6"/>
  <c r="AH555" i="6"/>
  <c r="AH554" i="6"/>
  <c r="AH553" i="6"/>
  <c r="AH552" i="6"/>
  <c r="AH551" i="6"/>
  <c r="AH550" i="6"/>
  <c r="AH549" i="6"/>
  <c r="AH548" i="6"/>
  <c r="AH547" i="6"/>
  <c r="AH546" i="6"/>
  <c r="AH545" i="6"/>
  <c r="AH544" i="6"/>
  <c r="AH543" i="6"/>
  <c r="AH542" i="6"/>
  <c r="AH541" i="6"/>
  <c r="AH540" i="6"/>
  <c r="AH539" i="6"/>
  <c r="AH538" i="6"/>
  <c r="AH537" i="6"/>
  <c r="AH536" i="6"/>
  <c r="AH535" i="6"/>
  <c r="AH534" i="6"/>
  <c r="AH533" i="6"/>
  <c r="AH532" i="6"/>
  <c r="AH531" i="6"/>
  <c r="AH530" i="6"/>
  <c r="AH529" i="6"/>
  <c r="AH528" i="6"/>
  <c r="AH527" i="6"/>
  <c r="AH526" i="6"/>
  <c r="AH525" i="6"/>
  <c r="AH524" i="6"/>
  <c r="AH523" i="6"/>
  <c r="AH522" i="6"/>
  <c r="AH521" i="6"/>
  <c r="AH520" i="6"/>
  <c r="AH519" i="6"/>
  <c r="AH518" i="6"/>
  <c r="AH517" i="6"/>
  <c r="AH516" i="6"/>
  <c r="AH515" i="6"/>
  <c r="AH514" i="6"/>
  <c r="AH513" i="6"/>
  <c r="AH512" i="6"/>
  <c r="AH511" i="6"/>
  <c r="AH510" i="6"/>
  <c r="AH509" i="6"/>
  <c r="AH508" i="6"/>
  <c r="AH507" i="6"/>
  <c r="AH506" i="6"/>
  <c r="AH505" i="6"/>
  <c r="AH504" i="6"/>
  <c r="AH503" i="6"/>
  <c r="AH502" i="6"/>
  <c r="AH501" i="6"/>
  <c r="AH500" i="6"/>
  <c r="AH499" i="6"/>
  <c r="AH498" i="6"/>
  <c r="AH497" i="6"/>
  <c r="AH496" i="6"/>
  <c r="AH495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H479" i="6"/>
  <c r="AH478" i="6"/>
  <c r="AH477" i="6"/>
  <c r="AH476" i="6"/>
  <c r="AH475" i="6"/>
  <c r="AH474" i="6"/>
  <c r="AH473" i="6"/>
  <c r="AH472" i="6"/>
  <c r="AH471" i="6"/>
  <c r="AH470" i="6"/>
  <c r="AH469" i="6"/>
  <c r="AH468" i="6"/>
  <c r="AH467" i="6"/>
  <c r="AH466" i="6"/>
  <c r="AH465" i="6"/>
  <c r="AH464" i="6"/>
  <c r="AH463" i="6"/>
  <c r="AH462" i="6"/>
  <c r="AH461" i="6"/>
  <c r="AH460" i="6"/>
  <c r="AH459" i="6"/>
  <c r="AH458" i="6"/>
  <c r="AH457" i="6"/>
  <c r="AH456" i="6"/>
  <c r="AH455" i="6"/>
  <c r="AH454" i="6"/>
  <c r="AH453" i="6"/>
  <c r="AH452" i="6"/>
  <c r="AH451" i="6"/>
  <c r="AH450" i="6"/>
  <c r="AH449" i="6"/>
  <c r="AH448" i="6"/>
  <c r="AH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1" i="6"/>
  <c r="AH430" i="6"/>
  <c r="AH429" i="6"/>
  <c r="AH428" i="6"/>
  <c r="AH427" i="6"/>
  <c r="AH426" i="6"/>
  <c r="AH425" i="6"/>
  <c r="AH424" i="6"/>
  <c r="AH423" i="6"/>
  <c r="AH422" i="6"/>
  <c r="AH421" i="6"/>
  <c r="AH420" i="6"/>
  <c r="AH419" i="6"/>
  <c r="AH418" i="6"/>
  <c r="AH417" i="6"/>
  <c r="AH416" i="6"/>
  <c r="AH415" i="6"/>
  <c r="AH414" i="6"/>
  <c r="AH413" i="6"/>
  <c r="AH412" i="6"/>
  <c r="AH411" i="6"/>
  <c r="AH410" i="6"/>
  <c r="AH409" i="6"/>
  <c r="AH408" i="6"/>
  <c r="AH407" i="6"/>
  <c r="AH406" i="6"/>
  <c r="AH405" i="6"/>
  <c r="AH404" i="6"/>
  <c r="AH403" i="6"/>
  <c r="AH402" i="6"/>
  <c r="AH401" i="6"/>
  <c r="AH400" i="6"/>
  <c r="AH399" i="6"/>
  <c r="AH398" i="6"/>
  <c r="AH397" i="6"/>
  <c r="AH396" i="6"/>
  <c r="AH395" i="6"/>
  <c r="AH394" i="6"/>
  <c r="AH393" i="6"/>
  <c r="AH392" i="6"/>
  <c r="AH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8" i="6"/>
  <c r="AH377" i="6"/>
  <c r="AH376" i="6"/>
  <c r="AH375" i="6"/>
  <c r="AH374" i="6"/>
  <c r="AH373" i="6"/>
  <c r="AH372" i="6"/>
  <c r="AH371" i="6"/>
  <c r="AH370" i="6"/>
  <c r="AH369" i="6"/>
  <c r="AH368" i="6"/>
  <c r="AH367" i="6"/>
  <c r="AH366" i="6"/>
  <c r="AH365" i="6"/>
  <c r="AH364" i="6"/>
  <c r="AH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8" i="6"/>
  <c r="AH317" i="6"/>
  <c r="AH316" i="6"/>
  <c r="AH315" i="6"/>
  <c r="AH314" i="6"/>
  <c r="AH313" i="6"/>
  <c r="AH312" i="6"/>
  <c r="AH311" i="6"/>
  <c r="AH310" i="6"/>
  <c r="AH309" i="6"/>
  <c r="AH308" i="6"/>
  <c r="AH307" i="6"/>
  <c r="AH306" i="6"/>
  <c r="AH305" i="6"/>
  <c r="AH304" i="6"/>
  <c r="AH303" i="6"/>
  <c r="AH302" i="6"/>
  <c r="AH301" i="6"/>
  <c r="AH300" i="6"/>
  <c r="AH299" i="6"/>
  <c r="AH298" i="6"/>
  <c r="AH297" i="6"/>
  <c r="AH296" i="6"/>
  <c r="AH295" i="6"/>
  <c r="AH294" i="6"/>
  <c r="AH293" i="6"/>
  <c r="AH292" i="6"/>
  <c r="AH291" i="6"/>
  <c r="AH290" i="6"/>
  <c r="AH289" i="6"/>
  <c r="AH288" i="6"/>
  <c r="AH287" i="6"/>
  <c r="AH286" i="6"/>
  <c r="AH285" i="6"/>
  <c r="AH284" i="6"/>
  <c r="AH283" i="6"/>
  <c r="AH282" i="6"/>
  <c r="AH281" i="6"/>
  <c r="AH280" i="6"/>
  <c r="AH279" i="6"/>
  <c r="AH278" i="6"/>
  <c r="AH277" i="6"/>
  <c r="AH276" i="6"/>
  <c r="AH275" i="6"/>
  <c r="AH274" i="6"/>
  <c r="AH273" i="6"/>
  <c r="AH272" i="6"/>
  <c r="AH271" i="6"/>
  <c r="AH270" i="6"/>
  <c r="AH269" i="6"/>
  <c r="AH268" i="6"/>
  <c r="AH267" i="6"/>
  <c r="AH266" i="6"/>
  <c r="AH265" i="6"/>
  <c r="AH264" i="6"/>
  <c r="AH263" i="6"/>
  <c r="AH262" i="6"/>
  <c r="AH261" i="6"/>
  <c r="AH260" i="6"/>
  <c r="AH259" i="6"/>
  <c r="AH258" i="6"/>
  <c r="AH257" i="6"/>
  <c r="AH256" i="6"/>
  <c r="AH255" i="6"/>
  <c r="AH254" i="6"/>
  <c r="AH253" i="6"/>
  <c r="AH252" i="6"/>
  <c r="AH251" i="6"/>
  <c r="AH250" i="6"/>
  <c r="AH249" i="6"/>
  <c r="AH248" i="6"/>
  <c r="AH247" i="6"/>
  <c r="AH246" i="6"/>
  <c r="AH245" i="6"/>
  <c r="AH244" i="6"/>
  <c r="AH243" i="6"/>
  <c r="AH242" i="6"/>
  <c r="AH241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H227" i="6"/>
  <c r="AH226" i="6"/>
  <c r="AH225" i="6"/>
  <c r="AH224" i="6"/>
  <c r="AH223" i="6"/>
  <c r="AH222" i="6"/>
  <c r="AH221" i="6"/>
  <c r="AH220" i="6"/>
  <c r="AH219" i="6"/>
  <c r="AH218" i="6"/>
  <c r="AH217" i="6"/>
  <c r="AH216" i="6"/>
  <c r="AH215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H199" i="6"/>
  <c r="AH198" i="6"/>
  <c r="AH197" i="6"/>
  <c r="AH196" i="6"/>
  <c r="AH195" i="6"/>
  <c r="AH194" i="6"/>
  <c r="AH193" i="6"/>
  <c r="AH192" i="6"/>
  <c r="AH191" i="6"/>
  <c r="AH190" i="6"/>
  <c r="AH189" i="6"/>
  <c r="AH188" i="6"/>
  <c r="AH187" i="6"/>
  <c r="AH186" i="6"/>
  <c r="AH185" i="6"/>
  <c r="AH184" i="6"/>
  <c r="AH183" i="6"/>
  <c r="AH182" i="6"/>
  <c r="AH181" i="6"/>
  <c r="AH180" i="6"/>
  <c r="AH179" i="6"/>
  <c r="AH178" i="6"/>
  <c r="AH177" i="6"/>
  <c r="AH176" i="6"/>
  <c r="AH175" i="6"/>
  <c r="AH174" i="6"/>
  <c r="AH173" i="6"/>
  <c r="AH172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9" i="6"/>
  <c r="AH158" i="6"/>
  <c r="AH157" i="6"/>
  <c r="AH156" i="6"/>
  <c r="AH155" i="6"/>
  <c r="AH154" i="6"/>
  <c r="AH153" i="6"/>
  <c r="AH152" i="6"/>
  <c r="AH151" i="6"/>
  <c r="AH150" i="6"/>
  <c r="AH149" i="6"/>
  <c r="AH148" i="6"/>
  <c r="AH147" i="6"/>
  <c r="AH146" i="6"/>
  <c r="AH145" i="6"/>
  <c r="AH144" i="6"/>
  <c r="AH143" i="6"/>
  <c r="AH142" i="6"/>
  <c r="AH141" i="6"/>
  <c r="AH140" i="6"/>
  <c r="AH139" i="6"/>
  <c r="AH138" i="6"/>
  <c r="AH137" i="6"/>
  <c r="AH136" i="6"/>
  <c r="AH135" i="6"/>
  <c r="AH134" i="6"/>
  <c r="AH133" i="6"/>
  <c r="AH132" i="6"/>
  <c r="AH131" i="6"/>
  <c r="AH130" i="6"/>
  <c r="AH129" i="6"/>
  <c r="AH128" i="6"/>
  <c r="AH127" i="6"/>
  <c r="AH126" i="6"/>
  <c r="AH125" i="6"/>
  <c r="AH124" i="6"/>
  <c r="AH123" i="6"/>
  <c r="AH122" i="6"/>
  <c r="AH121" i="6"/>
  <c r="AH120" i="6"/>
  <c r="AH119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8" i="6"/>
  <c r="AH97" i="6"/>
  <c r="AH96" i="6"/>
  <c r="AH95" i="6"/>
  <c r="AH94" i="6"/>
  <c r="AH93" i="6"/>
  <c r="AH92" i="6"/>
  <c r="AH91" i="6"/>
  <c r="AH90" i="6"/>
  <c r="AH89" i="6"/>
  <c r="AH88" i="6"/>
  <c r="AH87" i="6"/>
  <c r="AH86" i="6"/>
  <c r="AH85" i="6"/>
  <c r="AH84" i="6"/>
  <c r="AH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9" i="6"/>
  <c r="AH68" i="6"/>
  <c r="AH67" i="6"/>
  <c r="AH66" i="6"/>
  <c r="AH65" i="6"/>
  <c r="AH64" i="6"/>
  <c r="AH63" i="6"/>
  <c r="AH62" i="6"/>
  <c r="AH61" i="6"/>
  <c r="AH60" i="6"/>
  <c r="AH59" i="6"/>
  <c r="AH58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Q2226" i="6"/>
  <c r="AQ2227" i="6"/>
  <c r="X2226" i="6"/>
  <c r="Y2226" i="6"/>
  <c r="X2227" i="6"/>
  <c r="Y2227" i="6"/>
  <c r="AQ4019" i="6"/>
  <c r="AQ4018" i="6"/>
  <c r="AR4018" i="6" s="1"/>
  <c r="AQ4017" i="6"/>
  <c r="AQ4016" i="6"/>
  <c r="AR4016" i="6" s="1"/>
  <c r="AQ4015" i="6"/>
  <c r="AR4015" i="6"/>
  <c r="AQ4014" i="6"/>
  <c r="AQ4013" i="6"/>
  <c r="AQ4012" i="6"/>
  <c r="AR4012" i="6" s="1"/>
  <c r="AQ4011" i="6"/>
  <c r="AQ4010" i="6"/>
  <c r="AR4010" i="6" s="1"/>
  <c r="AQ4009" i="6"/>
  <c r="AQ4008" i="6"/>
  <c r="AR4008" i="6" s="1"/>
  <c r="AQ4007" i="6"/>
  <c r="AQ4006" i="6"/>
  <c r="AQ4005" i="6"/>
  <c r="AQ4004" i="6"/>
  <c r="AQ4003" i="6"/>
  <c r="AR4003" i="6" s="1"/>
  <c r="AQ4002" i="6"/>
  <c r="AR4002" i="6" s="1"/>
  <c r="AQ4001" i="6"/>
  <c r="AQ4000" i="6"/>
  <c r="AR4000" i="6" s="1"/>
  <c r="AQ3999" i="6"/>
  <c r="AQ3998" i="6"/>
  <c r="AR3998" i="6" s="1"/>
  <c r="AQ3997" i="6"/>
  <c r="AQ3996" i="6"/>
  <c r="AR3996" i="6" s="1"/>
  <c r="AQ3995" i="6"/>
  <c r="AQ3994" i="6"/>
  <c r="AR3994" i="6" s="1"/>
  <c r="AQ3993" i="6"/>
  <c r="AQ3992" i="6"/>
  <c r="AR3992" i="6" s="1"/>
  <c r="AQ3991" i="6"/>
  <c r="AR3991" i="6" s="1"/>
  <c r="AQ3990" i="6"/>
  <c r="AR3990" i="6" s="1"/>
  <c r="AQ3989" i="6"/>
  <c r="AQ3988" i="6"/>
  <c r="AR3988" i="6" s="1"/>
  <c r="AQ3987" i="6"/>
  <c r="AQ3986" i="6"/>
  <c r="AR3986" i="6" s="1"/>
  <c r="AQ3985" i="6"/>
  <c r="AQ3984" i="6"/>
  <c r="AR3984" i="6" s="1"/>
  <c r="AQ3983" i="6"/>
  <c r="AQ3982" i="6"/>
  <c r="AQ3981" i="6"/>
  <c r="AQ3980" i="6"/>
  <c r="AR3980" i="6" s="1"/>
  <c r="AQ3979" i="6"/>
  <c r="AQ3978" i="6"/>
  <c r="AR3978" i="6" s="1"/>
  <c r="AQ3977" i="6"/>
  <c r="AQ3976" i="6"/>
  <c r="AQ3975" i="6"/>
  <c r="AQ3974" i="6"/>
  <c r="AR3974" i="6" s="1"/>
  <c r="AQ3973" i="6"/>
  <c r="AQ3972" i="6"/>
  <c r="AQ3971" i="6"/>
  <c r="AQ3970" i="6"/>
  <c r="AR3970" i="6" s="1"/>
  <c r="AQ3969" i="6"/>
  <c r="AQ3968" i="6"/>
  <c r="AR3968" i="6" s="1"/>
  <c r="AQ3967" i="6"/>
  <c r="AR3967" i="6" s="1"/>
  <c r="AQ3966" i="6"/>
  <c r="AR3966" i="6" s="1"/>
  <c r="AQ3965" i="6"/>
  <c r="AQ3964" i="6"/>
  <c r="AR3964" i="6" s="1"/>
  <c r="AQ3963" i="6"/>
  <c r="AQ3962" i="6"/>
  <c r="AR3962" i="6" s="1"/>
  <c r="AQ3961" i="6"/>
  <c r="AQ3960" i="6"/>
  <c r="AQ3959" i="6"/>
  <c r="AQ3958" i="6"/>
  <c r="AR3958" i="6"/>
  <c r="AQ3957" i="6"/>
  <c r="AQ3956" i="6"/>
  <c r="AR3956" i="6" s="1"/>
  <c r="AQ3955" i="6"/>
  <c r="AR3955" i="6" s="1"/>
  <c r="AQ3954" i="6"/>
  <c r="AQ3953" i="6"/>
  <c r="AQ3952" i="6"/>
  <c r="AR3952" i="6" s="1"/>
  <c r="AQ3951" i="6"/>
  <c r="AQ3950" i="6"/>
  <c r="AR3950" i="6" s="1"/>
  <c r="AQ3949" i="6"/>
  <c r="AQ3948" i="6"/>
  <c r="AQ3947" i="6"/>
  <c r="AQ3946" i="6"/>
  <c r="AR3946" i="6" s="1"/>
  <c r="AQ3945" i="6"/>
  <c r="AQ3944" i="6"/>
  <c r="AR3944" i="6" s="1"/>
  <c r="AQ3943" i="6"/>
  <c r="AR3943" i="6"/>
  <c r="AQ3942" i="6"/>
  <c r="AQ3941" i="6"/>
  <c r="AQ3940" i="6"/>
  <c r="AQ3939" i="6"/>
  <c r="AQ3938" i="6"/>
  <c r="AR3938" i="6" s="1"/>
  <c r="AQ3937" i="6"/>
  <c r="AQ3936" i="6"/>
  <c r="AQ3935" i="6"/>
  <c r="AQ3934" i="6"/>
  <c r="AR3934" i="6" s="1"/>
  <c r="AQ3933" i="6"/>
  <c r="AQ3932" i="6"/>
  <c r="AR3932" i="6" s="1"/>
  <c r="AQ3931" i="6"/>
  <c r="AR3931" i="6" s="1"/>
  <c r="AQ3930" i="6"/>
  <c r="AQ3929" i="6"/>
  <c r="AQ3928" i="6"/>
  <c r="AR3928" i="6" s="1"/>
  <c r="AQ3927" i="6"/>
  <c r="AQ3926" i="6"/>
  <c r="AR3926" i="6" s="1"/>
  <c r="AQ3925" i="6"/>
  <c r="AQ3924" i="6"/>
  <c r="AQ3923" i="6"/>
  <c r="AQ3922" i="6"/>
  <c r="AR3922" i="6" s="1"/>
  <c r="AQ3921" i="6"/>
  <c r="AQ3920" i="6"/>
  <c r="AQ3919" i="6"/>
  <c r="AR3919" i="6" s="1"/>
  <c r="AQ3918" i="6"/>
  <c r="AQ3917" i="6"/>
  <c r="AQ3916" i="6"/>
  <c r="AR3916" i="6" s="1"/>
  <c r="AQ3915" i="6"/>
  <c r="AQ3914" i="6"/>
  <c r="AR3914" i="6" s="1"/>
  <c r="AQ3913" i="6"/>
  <c r="AQ3912" i="6"/>
  <c r="AQ3911" i="6"/>
  <c r="AQ3910" i="6"/>
  <c r="AQ3909" i="6"/>
  <c r="AQ3908" i="6"/>
  <c r="AR3908" i="6" s="1"/>
  <c r="AQ3907" i="6"/>
  <c r="AR3907" i="6" s="1"/>
  <c r="AQ3906" i="6"/>
  <c r="AQ3905" i="6"/>
  <c r="AQ3904" i="6"/>
  <c r="AR3904" i="6" s="1"/>
  <c r="AQ3903" i="6"/>
  <c r="AQ3902" i="6"/>
  <c r="AQ3901" i="6"/>
  <c r="AQ3900" i="6"/>
  <c r="AQ3899" i="6"/>
  <c r="AQ3898" i="6"/>
  <c r="AQ3897" i="6"/>
  <c r="AQ3896" i="6"/>
  <c r="AQ3895" i="6"/>
  <c r="AR3895" i="6" s="1"/>
  <c r="AQ3894" i="6"/>
  <c r="AQ3893" i="6"/>
  <c r="AQ3892" i="6"/>
  <c r="AQ3891" i="6"/>
  <c r="AQ3890" i="6"/>
  <c r="AQ3889" i="6"/>
  <c r="AQ3888" i="6"/>
  <c r="AQ3887" i="6"/>
  <c r="AQ3886" i="6"/>
  <c r="AR3886" i="6" s="1"/>
  <c r="AQ3885" i="6"/>
  <c r="AQ3884" i="6"/>
  <c r="AR3884" i="6" s="1"/>
  <c r="AQ3883" i="6"/>
  <c r="AR3883" i="6" s="1"/>
  <c r="AQ3882" i="6"/>
  <c r="AQ3881" i="6"/>
  <c r="AQ3880" i="6"/>
  <c r="AR3880" i="6" s="1"/>
  <c r="AQ3879" i="6"/>
  <c r="AQ3878" i="6"/>
  <c r="AR3878" i="6" s="1"/>
  <c r="AQ3877" i="6"/>
  <c r="AQ3876" i="6"/>
  <c r="AQ3875" i="6"/>
  <c r="AQ3874" i="6"/>
  <c r="AR3874" i="6" s="1"/>
  <c r="AQ3873" i="6"/>
  <c r="AQ3872" i="6"/>
  <c r="AR3872" i="6" s="1"/>
  <c r="AQ3871" i="6"/>
  <c r="AQ3870" i="6"/>
  <c r="AQ3869" i="6"/>
  <c r="AQ3868" i="6"/>
  <c r="AQ3867" i="6"/>
  <c r="AQ3866" i="6"/>
  <c r="AR3866" i="6" s="1"/>
  <c r="AQ3865" i="6"/>
  <c r="AQ3864" i="6"/>
  <c r="AQ3863" i="6"/>
  <c r="AQ3862" i="6"/>
  <c r="AQ3861" i="6"/>
  <c r="AQ3860" i="6"/>
  <c r="AQ3859" i="6"/>
  <c r="AQ3858" i="6"/>
  <c r="AQ3857" i="6"/>
  <c r="AQ3856" i="6"/>
  <c r="AQ3855" i="6"/>
  <c r="AQ3854" i="6"/>
  <c r="AR3854" i="6" s="1"/>
  <c r="AQ3853" i="6"/>
  <c r="AQ3852" i="6"/>
  <c r="AQ3851" i="6"/>
  <c r="AQ3850" i="6"/>
  <c r="AQ3849" i="6"/>
  <c r="AQ3848" i="6"/>
  <c r="AR3848" i="6" s="1"/>
  <c r="AQ3847" i="6"/>
  <c r="AQ3846" i="6"/>
  <c r="AQ3845" i="6"/>
  <c r="AQ3844" i="6"/>
  <c r="AQ3843" i="6"/>
  <c r="AQ3842" i="6"/>
  <c r="AR3842" i="6"/>
  <c r="AQ3841" i="6"/>
  <c r="AQ3840" i="6"/>
  <c r="AQ3839" i="6"/>
  <c r="AQ3838" i="6"/>
  <c r="AQ3837" i="6"/>
  <c r="AQ3836" i="6"/>
  <c r="AR3836" i="6" s="1"/>
  <c r="AQ3835" i="6"/>
  <c r="AQ3834" i="6"/>
  <c r="AQ3833" i="6"/>
  <c r="AQ3832" i="6"/>
  <c r="AQ3831" i="6"/>
  <c r="AQ3830" i="6"/>
  <c r="AR3830" i="6" s="1"/>
  <c r="AQ3829" i="6"/>
  <c r="AQ3828" i="6"/>
  <c r="AQ3827" i="6"/>
  <c r="AQ3826" i="6"/>
  <c r="AQ3825" i="6"/>
  <c r="AQ3824" i="6"/>
  <c r="AQ3823" i="6"/>
  <c r="AQ3822" i="6"/>
  <c r="AQ3821" i="6"/>
  <c r="AQ3820" i="6"/>
  <c r="AQ3819" i="6"/>
  <c r="AQ3818" i="6"/>
  <c r="AR3818" i="6" s="1"/>
  <c r="AQ3817" i="6"/>
  <c r="AQ3816" i="6"/>
  <c r="AQ3815" i="6"/>
  <c r="AQ3814" i="6"/>
  <c r="AQ3813" i="6"/>
  <c r="AQ3812" i="6"/>
  <c r="AQ3811" i="6"/>
  <c r="AQ3810" i="6"/>
  <c r="AQ3809" i="6"/>
  <c r="AQ3808" i="6"/>
  <c r="AQ3807" i="6"/>
  <c r="AQ3806" i="6"/>
  <c r="AR3806" i="6" s="1"/>
  <c r="AQ3805" i="6"/>
  <c r="AQ3804" i="6"/>
  <c r="AQ3803" i="6"/>
  <c r="AQ3802" i="6"/>
  <c r="AQ3801" i="6"/>
  <c r="AQ3800" i="6"/>
  <c r="AR3800" i="6" s="1"/>
  <c r="AQ3799" i="6"/>
  <c r="AQ3798" i="6"/>
  <c r="AQ3797" i="6"/>
  <c r="AQ3796" i="6"/>
  <c r="AQ3795" i="6"/>
  <c r="AQ3794" i="6"/>
  <c r="AR3794" i="6" s="1"/>
  <c r="AQ3793" i="6"/>
  <c r="AQ3792" i="6"/>
  <c r="AQ3791" i="6"/>
  <c r="AQ3790" i="6"/>
  <c r="AQ3789" i="6"/>
  <c r="AQ3788" i="6"/>
  <c r="AR3788" i="6" s="1"/>
  <c r="AQ3787" i="6"/>
  <c r="AQ3786" i="6"/>
  <c r="AQ3785" i="6"/>
  <c r="AQ3784" i="6"/>
  <c r="AQ3783" i="6"/>
  <c r="AQ3782" i="6"/>
  <c r="AR3782" i="6" s="1"/>
  <c r="AQ3781" i="6"/>
  <c r="AQ3780" i="6"/>
  <c r="AQ3779" i="6"/>
  <c r="AQ3778" i="6"/>
  <c r="AQ3777" i="6"/>
  <c r="AQ3776" i="6"/>
  <c r="AR3776" i="6" s="1"/>
  <c r="AQ3775" i="6"/>
  <c r="AR3775" i="6" s="1"/>
  <c r="AQ3774" i="6"/>
  <c r="AQ3773" i="6"/>
  <c r="AQ3772" i="6"/>
  <c r="AQ3771" i="6"/>
  <c r="AR3771" i="6" s="1"/>
  <c r="AQ3770" i="6"/>
  <c r="AR3770" i="6" s="1"/>
  <c r="AQ3769" i="6"/>
  <c r="AQ3768" i="6"/>
  <c r="AQ3767" i="6"/>
  <c r="AQ3766" i="6"/>
  <c r="AQ3765" i="6"/>
  <c r="AQ3764" i="6"/>
  <c r="AR3764" i="6" s="1"/>
  <c r="AQ3763" i="6"/>
  <c r="AQ3762" i="6"/>
  <c r="AQ3761" i="6"/>
  <c r="AQ3760" i="6"/>
  <c r="AQ3759" i="6"/>
  <c r="AR3759" i="6" s="1"/>
  <c r="AQ3758" i="6"/>
  <c r="AR3758" i="6" s="1"/>
  <c r="AQ3757" i="6"/>
  <c r="AQ3756" i="6"/>
  <c r="AQ3755" i="6"/>
  <c r="AQ3754" i="6"/>
  <c r="AQ3753" i="6"/>
  <c r="AQ3752" i="6"/>
  <c r="AR3752" i="6" s="1"/>
  <c r="AQ3751" i="6"/>
  <c r="AQ3750" i="6"/>
  <c r="AQ3749" i="6"/>
  <c r="AQ3748" i="6"/>
  <c r="AQ3747" i="6"/>
  <c r="AQ3746" i="6"/>
  <c r="AR3746" i="6" s="1"/>
  <c r="AQ3745" i="6"/>
  <c r="AQ3744" i="6"/>
  <c r="AQ3743" i="6"/>
  <c r="AQ3742" i="6"/>
  <c r="AQ3741" i="6"/>
  <c r="AQ3740" i="6"/>
  <c r="AQ3739" i="6"/>
  <c r="AQ3738" i="6"/>
  <c r="AQ3737" i="6"/>
  <c r="AQ3736" i="6"/>
  <c r="AQ3735" i="6"/>
  <c r="AQ3734" i="6"/>
  <c r="AQ3733" i="6"/>
  <c r="AQ3732" i="6"/>
  <c r="AQ3731" i="6"/>
  <c r="AQ3730" i="6"/>
  <c r="AQ3729" i="6"/>
  <c r="AQ3728" i="6"/>
  <c r="AR3728" i="6" s="1"/>
  <c r="AQ3727" i="6"/>
  <c r="AQ3726" i="6"/>
  <c r="AQ3725" i="6"/>
  <c r="AQ3724" i="6"/>
  <c r="AQ3723" i="6"/>
  <c r="AQ3722" i="6"/>
  <c r="AR3722" i="6" s="1"/>
  <c r="AQ3721" i="6"/>
  <c r="AQ3720" i="6"/>
  <c r="AQ3719" i="6"/>
  <c r="AQ3718" i="6"/>
  <c r="AQ3717" i="6"/>
  <c r="AQ3716" i="6"/>
  <c r="AR3716" i="6" s="1"/>
  <c r="AQ3715" i="6"/>
  <c r="AQ3714" i="6"/>
  <c r="AQ3713" i="6"/>
  <c r="AQ3712" i="6"/>
  <c r="AQ3711" i="6"/>
  <c r="AQ3710" i="6"/>
  <c r="AR3710" i="6" s="1"/>
  <c r="AQ3709" i="6"/>
  <c r="AQ3708" i="6"/>
  <c r="AQ3707" i="6"/>
  <c r="AQ3706" i="6"/>
  <c r="AQ3705" i="6"/>
  <c r="AQ3704" i="6"/>
  <c r="AR3704" i="6" s="1"/>
  <c r="AQ3703" i="6"/>
  <c r="AQ3702" i="6"/>
  <c r="AQ3701" i="6"/>
  <c r="AQ3700" i="6"/>
  <c r="AQ3699" i="6"/>
  <c r="AQ3698" i="6"/>
  <c r="AR3698" i="6" s="1"/>
  <c r="AQ3697" i="6"/>
  <c r="AQ3696" i="6"/>
  <c r="AQ3695" i="6"/>
  <c r="AQ3694" i="6"/>
  <c r="AQ3693" i="6"/>
  <c r="AQ3692" i="6"/>
  <c r="AR3692" i="6" s="1"/>
  <c r="AQ3691" i="6"/>
  <c r="AQ3690" i="6"/>
  <c r="AQ3689" i="6"/>
  <c r="AQ3688" i="6"/>
  <c r="AQ3687" i="6"/>
  <c r="AQ3686" i="6"/>
  <c r="AR3686" i="6" s="1"/>
  <c r="AQ3685" i="6"/>
  <c r="AQ3684" i="6"/>
  <c r="AQ3683" i="6"/>
  <c r="AQ3682" i="6"/>
  <c r="AQ3681" i="6"/>
  <c r="AQ3680" i="6"/>
  <c r="AR3680" i="6"/>
  <c r="AQ3679" i="6"/>
  <c r="AQ3678" i="6"/>
  <c r="AQ3677" i="6"/>
  <c r="AQ3676" i="6"/>
  <c r="AQ3675" i="6"/>
  <c r="AQ3674" i="6"/>
  <c r="AR3674" i="6" s="1"/>
  <c r="AQ3673" i="6"/>
  <c r="AQ3672" i="6"/>
  <c r="AQ3671" i="6"/>
  <c r="AQ3670" i="6"/>
  <c r="AQ3669" i="6"/>
  <c r="AQ3668" i="6"/>
  <c r="AR3668" i="6" s="1"/>
  <c r="AQ3667" i="6"/>
  <c r="AQ3666" i="6"/>
  <c r="AQ3665" i="6"/>
  <c r="AQ3664" i="6"/>
  <c r="AQ3663" i="6"/>
  <c r="AQ3662" i="6"/>
  <c r="AQ3661" i="6"/>
  <c r="AQ3660" i="6"/>
  <c r="AQ3659" i="6"/>
  <c r="AQ3658" i="6"/>
  <c r="AQ3657" i="6"/>
  <c r="AQ3656" i="6"/>
  <c r="AR3656" i="6" s="1"/>
  <c r="AQ3655" i="6"/>
  <c r="AQ3654" i="6"/>
  <c r="AQ3653" i="6"/>
  <c r="AQ3652" i="6"/>
  <c r="AQ3651" i="6"/>
  <c r="AQ3650" i="6"/>
  <c r="AR3650" i="6" s="1"/>
  <c r="AQ3649" i="6"/>
  <c r="AQ3648" i="6"/>
  <c r="AQ3647" i="6"/>
  <c r="AQ3646" i="6"/>
  <c r="AQ3645" i="6"/>
  <c r="AQ3644" i="6"/>
  <c r="AQ3643" i="6"/>
  <c r="AQ3642" i="6"/>
  <c r="AQ3641" i="6"/>
  <c r="AQ3640" i="6"/>
  <c r="AQ3639" i="6"/>
  <c r="AQ3638" i="6"/>
  <c r="AR3638" i="6" s="1"/>
  <c r="AQ3637" i="6"/>
  <c r="AQ3636" i="6"/>
  <c r="AQ3635" i="6"/>
  <c r="AQ3634" i="6"/>
  <c r="AQ3633" i="6"/>
  <c r="AQ3632" i="6"/>
  <c r="AQ3631" i="6"/>
  <c r="AQ3630" i="6"/>
  <c r="AQ3629" i="6"/>
  <c r="AQ3628" i="6"/>
  <c r="AQ3627" i="6"/>
  <c r="AQ3626" i="6"/>
  <c r="AQ3625" i="6"/>
  <c r="AQ3624" i="6"/>
  <c r="AQ3623" i="6"/>
  <c r="AQ3622" i="6"/>
  <c r="AQ3621" i="6"/>
  <c r="AQ3620" i="6"/>
  <c r="AQ3619" i="6"/>
  <c r="AQ3618" i="6"/>
  <c r="AQ3617" i="6"/>
  <c r="AQ3616" i="6"/>
  <c r="AQ3615" i="6"/>
  <c r="AQ3614" i="6"/>
  <c r="AR3614" i="6" s="1"/>
  <c r="AQ3613" i="6"/>
  <c r="AQ3612" i="6"/>
  <c r="AQ3611" i="6"/>
  <c r="AQ3610" i="6"/>
  <c r="AQ3609" i="6"/>
  <c r="AQ3608" i="6"/>
  <c r="AR3608" i="6" s="1"/>
  <c r="AQ3607" i="6"/>
  <c r="AQ3606" i="6"/>
  <c r="AQ3605" i="6"/>
  <c r="AQ3604" i="6"/>
  <c r="AQ3603" i="6"/>
  <c r="AQ3602" i="6"/>
  <c r="AQ3601" i="6"/>
  <c r="AQ3600" i="6"/>
  <c r="AQ3599" i="6"/>
  <c r="AQ3598" i="6"/>
  <c r="AQ3597" i="6"/>
  <c r="AQ3596" i="6"/>
  <c r="AR3596" i="6" s="1"/>
  <c r="AQ3595" i="6"/>
  <c r="AQ3594" i="6"/>
  <c r="AQ3593" i="6"/>
  <c r="AQ3592" i="6"/>
  <c r="AQ3591" i="6"/>
  <c r="AQ3590" i="6"/>
  <c r="AR3590" i="6" s="1"/>
  <c r="AQ3589" i="6"/>
  <c r="AQ3588" i="6"/>
  <c r="AQ3587" i="6"/>
  <c r="AQ3586" i="6"/>
  <c r="AQ3585" i="6"/>
  <c r="AQ3584" i="6"/>
  <c r="AR3584" i="6" s="1"/>
  <c r="AQ3583" i="6"/>
  <c r="AQ3582" i="6"/>
  <c r="AQ3581" i="6"/>
  <c r="AQ3580" i="6"/>
  <c r="AQ3579" i="6"/>
  <c r="AQ3578" i="6"/>
  <c r="AR3578" i="6" s="1"/>
  <c r="AQ3577" i="6"/>
  <c r="AQ3576" i="6"/>
  <c r="AQ3575" i="6"/>
  <c r="AQ3574" i="6"/>
  <c r="AQ3573" i="6"/>
  <c r="AQ3572" i="6"/>
  <c r="AR3572" i="6" s="1"/>
  <c r="AQ3571" i="6"/>
  <c r="AQ3570" i="6"/>
  <c r="AQ3569" i="6"/>
  <c r="AQ3568" i="6"/>
  <c r="AQ3567" i="6"/>
  <c r="AQ3566" i="6"/>
  <c r="AR3566" i="6" s="1"/>
  <c r="AQ3565" i="6"/>
  <c r="AQ3564" i="6"/>
  <c r="AQ3563" i="6"/>
  <c r="AQ3562" i="6"/>
  <c r="AQ3561" i="6"/>
  <c r="AQ3560" i="6"/>
  <c r="AR3560" i="6" s="1"/>
  <c r="AQ3559" i="6"/>
  <c r="AQ3558" i="6"/>
  <c r="AQ3557" i="6"/>
  <c r="AQ3556" i="6"/>
  <c r="AQ3555" i="6"/>
  <c r="AQ3554" i="6"/>
  <c r="AR3554" i="6" s="1"/>
  <c r="AQ3553" i="6"/>
  <c r="AQ3552" i="6"/>
  <c r="AQ3551" i="6"/>
  <c r="AQ3550" i="6"/>
  <c r="AQ3549" i="6"/>
  <c r="AQ3548" i="6"/>
  <c r="AQ3547" i="6"/>
  <c r="AQ3546" i="6"/>
  <c r="AQ3545" i="6"/>
  <c r="AQ3544" i="6"/>
  <c r="AQ3543" i="6"/>
  <c r="AQ3542" i="6"/>
  <c r="AQ3541" i="6"/>
  <c r="AQ3540" i="6"/>
  <c r="AQ3539" i="6"/>
  <c r="AR3539" i="6" s="1"/>
  <c r="AQ3538" i="6"/>
  <c r="AQ3537" i="6"/>
  <c r="AQ3536" i="6"/>
  <c r="AR3536" i="6" s="1"/>
  <c r="AQ3535" i="6"/>
  <c r="AR3535" i="6" s="1"/>
  <c r="AQ3534" i="6"/>
  <c r="AQ3533" i="6"/>
  <c r="AQ3532" i="6"/>
  <c r="AQ3531" i="6"/>
  <c r="AQ3530" i="6"/>
  <c r="AR3530" i="6" s="1"/>
  <c r="AQ3529" i="6"/>
  <c r="AQ3528" i="6"/>
  <c r="AQ3527" i="6"/>
  <c r="AQ3526" i="6"/>
  <c r="AQ3525" i="6"/>
  <c r="AQ3524" i="6"/>
  <c r="AQ3523" i="6"/>
  <c r="AQ3522" i="6"/>
  <c r="AQ3521" i="6"/>
  <c r="AQ3520" i="6"/>
  <c r="AQ3519" i="6"/>
  <c r="AQ3518" i="6"/>
  <c r="AQ3517" i="6"/>
  <c r="AQ3516" i="6"/>
  <c r="AQ3515" i="6"/>
  <c r="AR3515" i="6" s="1"/>
  <c r="AQ3514" i="6"/>
  <c r="AQ3513" i="6"/>
  <c r="AQ3512" i="6"/>
  <c r="AR3512" i="6" s="1"/>
  <c r="AQ3511" i="6"/>
  <c r="AQ3510" i="6"/>
  <c r="AQ3509" i="6"/>
  <c r="AQ3508" i="6"/>
  <c r="AQ3507" i="6"/>
  <c r="AQ3506" i="6"/>
  <c r="AR3506" i="6" s="1"/>
  <c r="AQ3505" i="6"/>
  <c r="AQ3504" i="6"/>
  <c r="AQ3503" i="6"/>
  <c r="AR3503" i="6" s="1"/>
  <c r="AQ3502" i="6"/>
  <c r="AQ3501" i="6"/>
  <c r="AQ3500" i="6"/>
  <c r="AR3500" i="6" s="1"/>
  <c r="AQ3499" i="6"/>
  <c r="AQ3498" i="6"/>
  <c r="AQ3497" i="6"/>
  <c r="AQ3496" i="6"/>
  <c r="AQ3495" i="6"/>
  <c r="AQ3494" i="6"/>
  <c r="AR3494" i="6" s="1"/>
  <c r="AQ3493" i="6"/>
  <c r="AQ3492" i="6"/>
  <c r="AQ3491" i="6"/>
  <c r="AR3491" i="6" s="1"/>
  <c r="AQ3490" i="6"/>
  <c r="AQ3489" i="6"/>
  <c r="AQ3488" i="6"/>
  <c r="AR3488" i="6" s="1"/>
  <c r="AQ3487" i="6"/>
  <c r="AQ3486" i="6"/>
  <c r="AQ3485" i="6"/>
  <c r="AQ3484" i="6"/>
  <c r="AQ3483" i="6"/>
  <c r="AQ3482" i="6"/>
  <c r="AR3482" i="6" s="1"/>
  <c r="AQ3481" i="6"/>
  <c r="AQ3480" i="6"/>
  <c r="AQ3479" i="6"/>
  <c r="AR3479" i="6" s="1"/>
  <c r="AQ3478" i="6"/>
  <c r="AQ3477" i="6"/>
  <c r="AQ3476" i="6"/>
  <c r="AR3476" i="6" s="1"/>
  <c r="AQ3475" i="6"/>
  <c r="AQ3474" i="6"/>
  <c r="AQ3473" i="6"/>
  <c r="AQ3472" i="6"/>
  <c r="AQ3471" i="6"/>
  <c r="AQ3470" i="6"/>
  <c r="AR3470" i="6" s="1"/>
  <c r="AQ3469" i="6"/>
  <c r="AQ3468" i="6"/>
  <c r="AQ3467" i="6"/>
  <c r="AR3467" i="6" s="1"/>
  <c r="AQ3466" i="6"/>
  <c r="AQ3465" i="6"/>
  <c r="AQ3464" i="6"/>
  <c r="AR3464" i="6" s="1"/>
  <c r="AQ3463" i="6"/>
  <c r="AQ3462" i="6"/>
  <c r="AQ3461" i="6"/>
  <c r="AQ3460" i="6"/>
  <c r="AQ3459" i="6"/>
  <c r="AQ3458" i="6"/>
  <c r="AR3458" i="6" s="1"/>
  <c r="AQ3457" i="6"/>
  <c r="AQ3456" i="6"/>
  <c r="AQ3455" i="6"/>
  <c r="AR3455" i="6" s="1"/>
  <c r="AQ3454" i="6"/>
  <c r="AQ3453" i="6"/>
  <c r="AQ3452" i="6"/>
  <c r="AR3452" i="6" s="1"/>
  <c r="AQ3451" i="6"/>
  <c r="AQ3450" i="6"/>
  <c r="AQ3449" i="6"/>
  <c r="AQ3448" i="6"/>
  <c r="AQ3447" i="6"/>
  <c r="AQ3446" i="6"/>
  <c r="AQ3445" i="6"/>
  <c r="AQ3444" i="6"/>
  <c r="AQ3443" i="6"/>
  <c r="AQ3442" i="6"/>
  <c r="AQ3441" i="6"/>
  <c r="AQ3440" i="6"/>
  <c r="AQ3439" i="6"/>
  <c r="AQ3438" i="6"/>
  <c r="AQ3437" i="6"/>
  <c r="AQ3436" i="6"/>
  <c r="AQ3435" i="6"/>
  <c r="AQ3434" i="6"/>
  <c r="AR3434" i="6" s="1"/>
  <c r="AQ3433" i="6"/>
  <c r="AQ3432" i="6"/>
  <c r="AQ3431" i="6"/>
  <c r="AR3431" i="6" s="1"/>
  <c r="AQ3430" i="6"/>
  <c r="AQ3429" i="6"/>
  <c r="AQ3428" i="6"/>
  <c r="AR3428" i="6" s="1"/>
  <c r="AQ3427" i="6"/>
  <c r="AQ3426" i="6"/>
  <c r="AQ3425" i="6"/>
  <c r="AQ3424" i="6"/>
  <c r="AQ3423" i="6"/>
  <c r="AQ3422" i="6"/>
  <c r="AR3422" i="6" s="1"/>
  <c r="AQ3421" i="6"/>
  <c r="AQ3420" i="6"/>
  <c r="AQ3419" i="6"/>
  <c r="AQ3418" i="6"/>
  <c r="AQ3417" i="6"/>
  <c r="AQ3416" i="6"/>
  <c r="AQ3415" i="6"/>
  <c r="AQ3414" i="6"/>
  <c r="AQ3413" i="6"/>
  <c r="AQ3412" i="6"/>
  <c r="AQ3411" i="6"/>
  <c r="AQ3410" i="6"/>
  <c r="AQ3409" i="6"/>
  <c r="AQ3408" i="6"/>
  <c r="AQ3407" i="6"/>
  <c r="AR3407" i="6" s="1"/>
  <c r="AQ3406" i="6"/>
  <c r="AQ3405" i="6"/>
  <c r="AQ3404" i="6"/>
  <c r="AR3404" i="6" s="1"/>
  <c r="AQ3403" i="6"/>
  <c r="AQ3402" i="6"/>
  <c r="AQ3401" i="6"/>
  <c r="AQ3400" i="6"/>
  <c r="AQ3399" i="6"/>
  <c r="AQ3398" i="6"/>
  <c r="AR3398" i="6" s="1"/>
  <c r="AQ3397" i="6"/>
  <c r="AQ3396" i="6"/>
  <c r="AR3396" i="6" s="1"/>
  <c r="AQ3395" i="6"/>
  <c r="AQ3394" i="6"/>
  <c r="AQ3393" i="6"/>
  <c r="AQ3392" i="6"/>
  <c r="AQ3391" i="6"/>
  <c r="AQ3390" i="6"/>
  <c r="AQ3389" i="6"/>
  <c r="AQ3388" i="6"/>
  <c r="AQ3387" i="6"/>
  <c r="AQ3386" i="6"/>
  <c r="AR3386" i="6" s="1"/>
  <c r="AQ3385" i="6"/>
  <c r="AQ3384" i="6"/>
  <c r="AR3384" i="6" s="1"/>
  <c r="AQ3383" i="6"/>
  <c r="AQ3382" i="6"/>
  <c r="AQ3381" i="6"/>
  <c r="AQ3380" i="6"/>
  <c r="AR3380" i="6" s="1"/>
  <c r="AQ3379" i="6"/>
  <c r="AQ3378" i="6"/>
  <c r="AR3378" i="6" s="1"/>
  <c r="AQ3377" i="6"/>
  <c r="AQ3376" i="6"/>
  <c r="AQ3375" i="6"/>
  <c r="AQ3374" i="6"/>
  <c r="AR3374" i="6" s="1"/>
  <c r="AQ3373" i="6"/>
  <c r="AQ3372" i="6"/>
  <c r="AR3372" i="6" s="1"/>
  <c r="AQ3371" i="6"/>
  <c r="AQ3370" i="6"/>
  <c r="AQ3369" i="6"/>
  <c r="AQ3368" i="6"/>
  <c r="AR3368" i="6" s="1"/>
  <c r="AQ3367" i="6"/>
  <c r="AQ3366" i="6"/>
  <c r="AQ3365" i="6"/>
  <c r="AQ3364" i="6"/>
  <c r="AQ3363" i="6"/>
  <c r="AQ3362" i="6"/>
  <c r="AQ3361" i="6"/>
  <c r="AQ3360" i="6"/>
  <c r="AR3360" i="6" s="1"/>
  <c r="AQ3359" i="6"/>
  <c r="AQ3358" i="6"/>
  <c r="AQ3357" i="6"/>
  <c r="AQ3356" i="6"/>
  <c r="AQ3355" i="6"/>
  <c r="AQ3354" i="6"/>
  <c r="AR3354" i="6" s="1"/>
  <c r="AQ3353" i="6"/>
  <c r="AQ3352" i="6"/>
  <c r="AQ3351" i="6"/>
  <c r="AQ3350" i="6"/>
  <c r="AR3350" i="6" s="1"/>
  <c r="AQ3349" i="6"/>
  <c r="AQ3348" i="6"/>
  <c r="AR3348" i="6" s="1"/>
  <c r="AQ3347" i="6"/>
  <c r="AQ3346" i="6"/>
  <c r="AQ3345" i="6"/>
  <c r="AQ3344" i="6"/>
  <c r="AR3344" i="6" s="1"/>
  <c r="AQ3343" i="6"/>
  <c r="AQ3342" i="6"/>
  <c r="AR3342" i="6" s="1"/>
  <c r="AQ3341" i="6"/>
  <c r="AQ3340" i="6"/>
  <c r="AQ3339" i="6"/>
  <c r="AQ3338" i="6"/>
  <c r="AQ3337" i="6"/>
  <c r="AQ3336" i="6"/>
  <c r="AR3336" i="6" s="1"/>
  <c r="AQ3335" i="6"/>
  <c r="AQ3334" i="6"/>
  <c r="AQ3333" i="6"/>
  <c r="AQ3332" i="6"/>
  <c r="AR3332" i="6" s="1"/>
  <c r="AQ3331" i="6"/>
  <c r="AQ3330" i="6"/>
  <c r="AR3330" i="6" s="1"/>
  <c r="AQ3329" i="6"/>
  <c r="AQ3328" i="6"/>
  <c r="AQ3327" i="6"/>
  <c r="AQ3326" i="6"/>
  <c r="AQ3325" i="6"/>
  <c r="AQ3324" i="6"/>
  <c r="AR3324" i="6" s="1"/>
  <c r="AQ3323" i="6"/>
  <c r="AQ3322" i="6"/>
  <c r="AQ3321" i="6"/>
  <c r="AQ3320" i="6"/>
  <c r="AR3320" i="6" s="1"/>
  <c r="AQ3319" i="6"/>
  <c r="AQ3318" i="6"/>
  <c r="AQ3317" i="6"/>
  <c r="AQ3316" i="6"/>
  <c r="AQ3315" i="6"/>
  <c r="AQ3314" i="6"/>
  <c r="AR3314" i="6" s="1"/>
  <c r="AQ3313" i="6"/>
  <c r="AQ3312" i="6"/>
  <c r="AR3312" i="6" s="1"/>
  <c r="AQ3311" i="6"/>
  <c r="AQ3310" i="6"/>
  <c r="AQ3309" i="6"/>
  <c r="AQ3308" i="6"/>
  <c r="AQ3307" i="6"/>
  <c r="AQ3306" i="6"/>
  <c r="AQ3305" i="6"/>
  <c r="AQ3304" i="6"/>
  <c r="AQ3303" i="6"/>
  <c r="AQ3302" i="6"/>
  <c r="AQ3301" i="6"/>
  <c r="AQ3300" i="6"/>
  <c r="AR3300" i="6" s="1"/>
  <c r="AQ3299" i="6"/>
  <c r="AQ3298" i="6"/>
  <c r="AQ3297" i="6"/>
  <c r="AQ3296" i="6"/>
  <c r="AQ3295" i="6"/>
  <c r="AQ3294" i="6"/>
  <c r="AR3294" i="6" s="1"/>
  <c r="AQ3293" i="6"/>
  <c r="AQ3292" i="6"/>
  <c r="AQ3291" i="6"/>
  <c r="AQ3290" i="6"/>
  <c r="AR3290" i="6" s="1"/>
  <c r="AQ3289" i="6"/>
  <c r="AQ3288" i="6"/>
  <c r="AR3288" i="6" s="1"/>
  <c r="AQ3287" i="6"/>
  <c r="AQ3286" i="6"/>
  <c r="AQ3285" i="6"/>
  <c r="AQ3284" i="6"/>
  <c r="AR3284" i="6" s="1"/>
  <c r="AQ3283" i="6"/>
  <c r="AQ3282" i="6"/>
  <c r="AR3282" i="6" s="1"/>
  <c r="AQ3281" i="6"/>
  <c r="AQ3280" i="6"/>
  <c r="AQ3279" i="6"/>
  <c r="AQ3278" i="6"/>
  <c r="AR3278" i="6" s="1"/>
  <c r="AQ3277" i="6"/>
  <c r="AQ3276" i="6"/>
  <c r="AR3276" i="6" s="1"/>
  <c r="AQ3275" i="6"/>
  <c r="AQ3274" i="6"/>
  <c r="AQ3273" i="6"/>
  <c r="AQ3272" i="6"/>
  <c r="AR3272" i="6" s="1"/>
  <c r="AQ3271" i="6"/>
  <c r="AQ3270" i="6"/>
  <c r="AQ3269" i="6"/>
  <c r="AQ3268" i="6"/>
  <c r="AQ3267" i="6"/>
  <c r="AQ3266" i="6"/>
  <c r="AR3266" i="6" s="1"/>
  <c r="AQ3265" i="6"/>
  <c r="AQ3264" i="6"/>
  <c r="AQ3263" i="6"/>
  <c r="AQ3262" i="6"/>
  <c r="AQ3261" i="6"/>
  <c r="AQ3260" i="6"/>
  <c r="AQ3259" i="6"/>
  <c r="AR3259" i="6" s="1"/>
  <c r="AQ3258" i="6"/>
  <c r="AQ3257" i="6"/>
  <c r="AQ3256" i="6"/>
  <c r="AQ3255" i="6"/>
  <c r="AQ3254" i="6"/>
  <c r="AQ3253" i="6"/>
  <c r="AQ3252" i="6"/>
  <c r="AQ3251" i="6"/>
  <c r="AQ3250" i="6"/>
  <c r="AQ3249" i="6"/>
  <c r="AQ3248" i="6"/>
  <c r="AR3248" i="6" s="1"/>
  <c r="AQ3247" i="6"/>
  <c r="AR3247" i="6" s="1"/>
  <c r="AQ3246" i="6"/>
  <c r="AQ3245" i="6"/>
  <c r="AQ3244" i="6"/>
  <c r="AQ3243" i="6"/>
  <c r="AQ3242" i="6"/>
  <c r="AR3242" i="6" s="1"/>
  <c r="AQ3241" i="6"/>
  <c r="AQ3240" i="6"/>
  <c r="AQ3239" i="6"/>
  <c r="AQ3238" i="6"/>
  <c r="AQ3237" i="6"/>
  <c r="AQ3236" i="6"/>
  <c r="AQ3235" i="6"/>
  <c r="AR3235" i="6" s="1"/>
  <c r="AQ3234" i="6"/>
  <c r="AQ3233" i="6"/>
  <c r="AQ3232" i="6"/>
  <c r="AQ3231" i="6"/>
  <c r="AQ3230" i="6"/>
  <c r="AR3230" i="6" s="1"/>
  <c r="AQ3229" i="6"/>
  <c r="AQ3228" i="6"/>
  <c r="AQ3227" i="6"/>
  <c r="AQ3226" i="6"/>
  <c r="AQ3225" i="6"/>
  <c r="AQ3224" i="6"/>
  <c r="AR3224" i="6" s="1"/>
  <c r="AQ3223" i="6"/>
  <c r="AR3223" i="6" s="1"/>
  <c r="AQ3222" i="6"/>
  <c r="AQ3221" i="6"/>
  <c r="AQ3220" i="6"/>
  <c r="AQ3219" i="6"/>
  <c r="AQ3218" i="6"/>
  <c r="AR3218" i="6" s="1"/>
  <c r="AQ3217" i="6"/>
  <c r="AQ3216" i="6"/>
  <c r="AQ3215" i="6"/>
  <c r="AQ3214" i="6"/>
  <c r="AQ3213" i="6"/>
  <c r="AQ3212" i="6"/>
  <c r="AR3212" i="6" s="1"/>
  <c r="AQ3211" i="6"/>
  <c r="AR3211" i="6" s="1"/>
  <c r="AQ3210" i="6"/>
  <c r="AQ3209" i="6"/>
  <c r="AQ3208" i="6"/>
  <c r="AQ3207" i="6"/>
  <c r="AQ3206" i="6"/>
  <c r="AR3206" i="6" s="1"/>
  <c r="AQ3205" i="6"/>
  <c r="AQ3204" i="6"/>
  <c r="AQ3203" i="6"/>
  <c r="AQ3202" i="6"/>
  <c r="AQ3201" i="6"/>
  <c r="AQ3200" i="6"/>
  <c r="AQ3199" i="6"/>
  <c r="AQ3198" i="6"/>
  <c r="AQ3197" i="6"/>
  <c r="AQ3196" i="6"/>
  <c r="AQ3195" i="6"/>
  <c r="AQ3194" i="6"/>
  <c r="AR3194" i="6" s="1"/>
  <c r="AQ3193" i="6"/>
  <c r="AQ3192" i="6"/>
  <c r="AQ3191" i="6"/>
  <c r="AR3191" i="6" s="1"/>
  <c r="AQ3190" i="6"/>
  <c r="AQ3189" i="6"/>
  <c r="AQ3188" i="6"/>
  <c r="AR3188" i="6" s="1"/>
  <c r="AQ3187" i="6"/>
  <c r="AQ3186" i="6"/>
  <c r="AQ3185" i="6"/>
  <c r="AQ3184" i="6"/>
  <c r="AQ3183" i="6"/>
  <c r="AQ3182" i="6"/>
  <c r="AR3182" i="6" s="1"/>
  <c r="AQ3181" i="6"/>
  <c r="AQ3180" i="6"/>
  <c r="AQ3179" i="6"/>
  <c r="AQ3178" i="6"/>
  <c r="AQ3177" i="6"/>
  <c r="AQ3176" i="6"/>
  <c r="AR3176" i="6" s="1"/>
  <c r="AQ3175" i="6"/>
  <c r="AQ3174" i="6"/>
  <c r="AQ3173" i="6"/>
  <c r="AQ3172" i="6"/>
  <c r="AQ3171" i="6"/>
  <c r="AQ3170" i="6"/>
  <c r="AQ3169" i="6"/>
  <c r="AQ3168" i="6"/>
  <c r="AQ3167" i="6"/>
  <c r="AQ3166" i="6"/>
  <c r="AQ3165" i="6"/>
  <c r="AQ3164" i="6"/>
  <c r="AQ3163" i="6"/>
  <c r="AQ3162" i="6"/>
  <c r="AQ3161" i="6"/>
  <c r="AQ3160" i="6"/>
  <c r="AQ3159" i="6"/>
  <c r="AQ3158" i="6"/>
  <c r="AR3158" i="6" s="1"/>
  <c r="AQ3157" i="6"/>
  <c r="AQ3156" i="6"/>
  <c r="AQ3155" i="6"/>
  <c r="AQ3154" i="6"/>
  <c r="AQ3153" i="6"/>
  <c r="AQ3152" i="6"/>
  <c r="AR3152" i="6" s="1"/>
  <c r="AQ3151" i="6"/>
  <c r="AQ3150" i="6"/>
  <c r="AQ3149" i="6"/>
  <c r="AQ3148" i="6"/>
  <c r="AQ3147" i="6"/>
  <c r="AQ3146" i="6"/>
  <c r="AR3146" i="6" s="1"/>
  <c r="AQ3145" i="6"/>
  <c r="AQ3144" i="6"/>
  <c r="AQ3143" i="6"/>
  <c r="AQ3142" i="6"/>
  <c r="AQ3141" i="6"/>
  <c r="AQ3140" i="6"/>
  <c r="AQ3139" i="6"/>
  <c r="AQ3138" i="6"/>
  <c r="AQ3137" i="6"/>
  <c r="AQ3136" i="6"/>
  <c r="AQ3135" i="6"/>
  <c r="AQ3134" i="6"/>
  <c r="AR3134" i="6" s="1"/>
  <c r="AQ3133" i="6"/>
  <c r="AQ3132" i="6"/>
  <c r="AQ3131" i="6"/>
  <c r="AQ3130" i="6"/>
  <c r="AQ3129" i="6"/>
  <c r="AQ3128" i="6"/>
  <c r="AR3128" i="6" s="1"/>
  <c r="AQ3127" i="6"/>
  <c r="AQ3126" i="6"/>
  <c r="AQ3125" i="6"/>
  <c r="AQ3124" i="6"/>
  <c r="AQ3123" i="6"/>
  <c r="AQ3122" i="6"/>
  <c r="AR3122" i="6" s="1"/>
  <c r="AQ3121" i="6"/>
  <c r="AQ3120" i="6"/>
  <c r="AQ3119" i="6"/>
  <c r="AQ3118" i="6"/>
  <c r="AQ3117" i="6"/>
  <c r="AQ3116" i="6"/>
  <c r="AR3116" i="6" s="1"/>
  <c r="AQ3115" i="6"/>
  <c r="AQ3114" i="6"/>
  <c r="AQ3113" i="6"/>
  <c r="AQ3112" i="6"/>
  <c r="AQ3111" i="6"/>
  <c r="AQ3110" i="6"/>
  <c r="AR3110" i="6" s="1"/>
  <c r="AQ3109" i="6"/>
  <c r="AQ3108" i="6"/>
  <c r="AQ3107" i="6"/>
  <c r="AQ3106" i="6"/>
  <c r="AQ3105" i="6"/>
  <c r="AQ3104" i="6"/>
  <c r="AR3104" i="6" s="1"/>
  <c r="AQ3103" i="6"/>
  <c r="AQ3102" i="6"/>
  <c r="AQ3101" i="6"/>
  <c r="AQ3100" i="6"/>
  <c r="AQ3099" i="6"/>
  <c r="AQ3098" i="6"/>
  <c r="AR3098" i="6" s="1"/>
  <c r="AQ3097" i="6"/>
  <c r="AQ3096" i="6"/>
  <c r="AQ3095" i="6"/>
  <c r="AQ3094" i="6"/>
  <c r="AQ3093" i="6"/>
  <c r="AQ3092" i="6"/>
  <c r="AR3092" i="6" s="1"/>
  <c r="AQ3091" i="6"/>
  <c r="AQ3090" i="6"/>
  <c r="AQ3089" i="6"/>
  <c r="AQ3088" i="6"/>
  <c r="AQ3087" i="6"/>
  <c r="AQ3086" i="6"/>
  <c r="AR3086" i="6" s="1"/>
  <c r="AQ3085" i="6"/>
  <c r="AQ3084" i="6"/>
  <c r="AQ3083" i="6"/>
  <c r="AQ3082" i="6"/>
  <c r="AQ3081" i="6"/>
  <c r="AQ3080" i="6"/>
  <c r="AR3080" i="6" s="1"/>
  <c r="AQ3079" i="6"/>
  <c r="AQ3078" i="6"/>
  <c r="AQ3077" i="6"/>
  <c r="AQ3076" i="6"/>
  <c r="AQ3075" i="6"/>
  <c r="AQ3074" i="6"/>
  <c r="AQ3073" i="6"/>
  <c r="AQ3072" i="6"/>
  <c r="AQ3071" i="6"/>
  <c r="AQ3070" i="6"/>
  <c r="AQ3069" i="6"/>
  <c r="AQ3068" i="6"/>
  <c r="AR3068" i="6" s="1"/>
  <c r="AQ3067" i="6"/>
  <c r="AQ3066" i="6"/>
  <c r="AQ3065" i="6"/>
  <c r="AQ3064" i="6"/>
  <c r="AQ3063" i="6"/>
  <c r="AQ3062" i="6"/>
  <c r="AQ3061" i="6"/>
  <c r="AQ3060" i="6"/>
  <c r="AQ3059" i="6"/>
  <c r="AQ3058" i="6"/>
  <c r="AQ3057" i="6"/>
  <c r="AQ3056" i="6"/>
  <c r="AR3056" i="6" s="1"/>
  <c r="AQ3055" i="6"/>
  <c r="AQ3054" i="6"/>
  <c r="AQ3053" i="6"/>
  <c r="AQ3052" i="6"/>
  <c r="AQ3051" i="6"/>
  <c r="AQ3050" i="6"/>
  <c r="AR3050" i="6" s="1"/>
  <c r="AQ3049" i="6"/>
  <c r="AQ3048" i="6"/>
  <c r="AQ3047" i="6"/>
  <c r="AQ3046" i="6"/>
  <c r="AQ3045" i="6"/>
  <c r="AQ3044" i="6"/>
  <c r="AQ3043" i="6"/>
  <c r="AQ3042" i="6"/>
  <c r="AQ3041" i="6"/>
  <c r="AQ3040" i="6"/>
  <c r="AQ3039" i="6"/>
  <c r="AQ3038" i="6"/>
  <c r="AR3038" i="6" s="1"/>
  <c r="AQ3037" i="6"/>
  <c r="AQ3036" i="6"/>
  <c r="AQ3035" i="6"/>
  <c r="AQ3034" i="6"/>
  <c r="AQ3033" i="6"/>
  <c r="AQ3032" i="6"/>
  <c r="AR3032" i="6" s="1"/>
  <c r="AQ3031" i="6"/>
  <c r="AQ3030" i="6"/>
  <c r="AQ3029" i="6"/>
  <c r="AQ3028" i="6"/>
  <c r="AQ3027" i="6"/>
  <c r="AQ3026" i="6"/>
  <c r="AR3026" i="6" s="1"/>
  <c r="AQ3025" i="6"/>
  <c r="AQ3024" i="6"/>
  <c r="AQ3023" i="6"/>
  <c r="AQ3022" i="6"/>
  <c r="AQ3021" i="6"/>
  <c r="AQ3020" i="6"/>
  <c r="AR3020" i="6" s="1"/>
  <c r="AQ3019" i="6"/>
  <c r="AQ3018" i="6"/>
  <c r="AQ3017" i="6"/>
  <c r="AQ3016" i="6"/>
  <c r="AQ3015" i="6"/>
  <c r="AQ3014" i="6"/>
  <c r="AR3014" i="6" s="1"/>
  <c r="AQ3013" i="6"/>
  <c r="AQ3012" i="6"/>
  <c r="AQ3011" i="6"/>
  <c r="AQ3010" i="6"/>
  <c r="AQ3009" i="6"/>
  <c r="AQ3008" i="6"/>
  <c r="AQ3007" i="6"/>
  <c r="AQ3006" i="6"/>
  <c r="AQ3005" i="6"/>
  <c r="AQ3004" i="6"/>
  <c r="AQ3003" i="6"/>
  <c r="AQ3002" i="6"/>
  <c r="AQ3001" i="6"/>
  <c r="AQ3000" i="6"/>
  <c r="AQ2999" i="6"/>
  <c r="AQ2998" i="6"/>
  <c r="AQ2997" i="6"/>
  <c r="AQ2996" i="6"/>
  <c r="AR2996" i="6" s="1"/>
  <c r="AQ2995" i="6"/>
  <c r="AR2995" i="6" s="1"/>
  <c r="AQ2994" i="6"/>
  <c r="AQ2993" i="6"/>
  <c r="AQ2992" i="6"/>
  <c r="AQ2991" i="6"/>
  <c r="AQ2990" i="6"/>
  <c r="AR2990" i="6" s="1"/>
  <c r="AQ2989" i="6"/>
  <c r="AQ2988" i="6"/>
  <c r="AQ2987" i="6"/>
  <c r="AQ2986" i="6"/>
  <c r="AQ2985" i="6"/>
  <c r="AQ2984" i="6"/>
  <c r="AQ2983" i="6"/>
  <c r="AQ2982" i="6"/>
  <c r="AQ2981" i="6"/>
  <c r="AQ2980" i="6"/>
  <c r="AQ2979" i="6"/>
  <c r="AQ2978" i="6"/>
  <c r="AR2978" i="6" s="1"/>
  <c r="AQ2977" i="6"/>
  <c r="AQ2976" i="6"/>
  <c r="AQ2975" i="6"/>
  <c r="AQ2974" i="6"/>
  <c r="AQ2973" i="6"/>
  <c r="AQ2972" i="6"/>
  <c r="AR2972" i="6" s="1"/>
  <c r="AQ2971" i="6"/>
  <c r="AQ2970" i="6"/>
  <c r="AQ2969" i="6"/>
  <c r="AQ2968" i="6"/>
  <c r="AQ2967" i="6"/>
  <c r="AQ2966" i="6"/>
  <c r="AQ2965" i="6"/>
  <c r="AQ2964" i="6"/>
  <c r="AQ2963" i="6"/>
  <c r="AQ2962" i="6"/>
  <c r="AQ2961" i="6"/>
  <c r="AQ2960" i="6"/>
  <c r="AQ2959" i="6"/>
  <c r="AQ2958" i="6"/>
  <c r="AQ2957" i="6"/>
  <c r="AQ2956" i="6"/>
  <c r="AQ2955" i="6"/>
  <c r="AQ2954" i="6"/>
  <c r="AR2954" i="6" s="1"/>
  <c r="AQ2953" i="6"/>
  <c r="AQ2952" i="6"/>
  <c r="AQ2951" i="6"/>
  <c r="AQ2950" i="6"/>
  <c r="AQ2949" i="6"/>
  <c r="AQ2948" i="6"/>
  <c r="AR2948" i="6" s="1"/>
  <c r="AQ2947" i="6"/>
  <c r="AQ2946" i="6"/>
  <c r="AQ2945" i="6"/>
  <c r="AQ2944" i="6"/>
  <c r="AQ2943" i="6"/>
  <c r="AQ2942" i="6"/>
  <c r="AR2942" i="6" s="1"/>
  <c r="AQ2941" i="6"/>
  <c r="AQ2940" i="6"/>
  <c r="AQ2939" i="6"/>
  <c r="AQ2938" i="6"/>
  <c r="AQ2937" i="6"/>
  <c r="AQ2936" i="6"/>
  <c r="AR2936" i="6" s="1"/>
  <c r="AQ2935" i="6"/>
  <c r="AQ2934" i="6"/>
  <c r="AQ2933" i="6"/>
  <c r="AQ2932" i="6"/>
  <c r="AQ2931" i="6"/>
  <c r="AQ2930" i="6"/>
  <c r="AQ2929" i="6"/>
  <c r="AQ2928" i="6"/>
  <c r="AQ2927" i="6"/>
  <c r="AQ2926" i="6"/>
  <c r="AQ2925" i="6"/>
  <c r="AQ2924" i="6"/>
  <c r="AR2924" i="6" s="1"/>
  <c r="AQ2923" i="6"/>
  <c r="AQ2922" i="6"/>
  <c r="AQ2921" i="6"/>
  <c r="AQ2920" i="6"/>
  <c r="AQ2919" i="6"/>
  <c r="AQ2918" i="6"/>
  <c r="AR2918" i="6" s="1"/>
  <c r="AQ2917" i="6"/>
  <c r="AQ2916" i="6"/>
  <c r="AQ2915" i="6"/>
  <c r="AQ2914" i="6"/>
  <c r="AQ2913" i="6"/>
  <c r="AQ2912" i="6"/>
  <c r="AR2912" i="6" s="1"/>
  <c r="AQ2911" i="6"/>
  <c r="AQ2910" i="6"/>
  <c r="AQ2909" i="6"/>
  <c r="AQ2908" i="6"/>
  <c r="AQ2907" i="6"/>
  <c r="AQ2906" i="6"/>
  <c r="AR2906" i="6" s="1"/>
  <c r="AQ2905" i="6"/>
  <c r="AQ2904" i="6"/>
  <c r="AQ2903" i="6"/>
  <c r="AQ2902" i="6"/>
  <c r="AQ2901" i="6"/>
  <c r="AQ2900" i="6"/>
  <c r="AR2900" i="6" s="1"/>
  <c r="AQ2899" i="6"/>
  <c r="AQ2898" i="6"/>
  <c r="AQ2897" i="6"/>
  <c r="AQ2896" i="6"/>
  <c r="AQ2895" i="6"/>
  <c r="AQ2894" i="6"/>
  <c r="AR2894" i="6" s="1"/>
  <c r="AQ2893" i="6"/>
  <c r="AQ2892" i="6"/>
  <c r="AQ2891" i="6"/>
  <c r="AQ2890" i="6"/>
  <c r="AQ2889" i="6"/>
  <c r="AQ2888" i="6"/>
  <c r="AR2888" i="6" s="1"/>
  <c r="AQ2887" i="6"/>
  <c r="AQ2886" i="6"/>
  <c r="AQ2885" i="6"/>
  <c r="AQ2884" i="6"/>
  <c r="AQ2883" i="6"/>
  <c r="AQ2882" i="6"/>
  <c r="AR2882" i="6" s="1"/>
  <c r="AQ2881" i="6"/>
  <c r="AQ2880" i="6"/>
  <c r="AQ2879" i="6"/>
  <c r="AQ2878" i="6"/>
  <c r="AQ2877" i="6"/>
  <c r="AQ2876" i="6"/>
  <c r="AR2876" i="6" s="1"/>
  <c r="AQ2875" i="6"/>
  <c r="AQ2874" i="6"/>
  <c r="AQ2873" i="6"/>
  <c r="AQ2872" i="6"/>
  <c r="AQ2871" i="6"/>
  <c r="AQ2870" i="6"/>
  <c r="AR2870" i="6" s="1"/>
  <c r="AQ2869" i="6"/>
  <c r="AQ2868" i="6"/>
  <c r="AQ2867" i="6"/>
  <c r="AQ2866" i="6"/>
  <c r="AQ2865" i="6"/>
  <c r="AQ2864" i="6"/>
  <c r="AR2864" i="6" s="1"/>
  <c r="AQ2863" i="6"/>
  <c r="AQ2862" i="6"/>
  <c r="AQ2861" i="6"/>
  <c r="AQ2860" i="6"/>
  <c r="AQ2859" i="6"/>
  <c r="AQ2858" i="6"/>
  <c r="AR2858" i="6" s="1"/>
  <c r="AQ2857" i="6"/>
  <c r="AQ2856" i="6"/>
  <c r="AQ2855" i="6"/>
  <c r="AQ2854" i="6"/>
  <c r="AQ2853" i="6"/>
  <c r="AQ2852" i="6"/>
  <c r="AQ2851" i="6"/>
  <c r="AQ2850" i="6"/>
  <c r="AQ2849" i="6"/>
  <c r="AQ2848" i="6"/>
  <c r="AQ2847" i="6"/>
  <c r="AQ2846" i="6"/>
  <c r="AR2846" i="6" s="1"/>
  <c r="AQ2845" i="6"/>
  <c r="AQ2844" i="6"/>
  <c r="AQ2843" i="6"/>
  <c r="AQ2842" i="6"/>
  <c r="AQ2841" i="6"/>
  <c r="AQ2840" i="6"/>
  <c r="AQ2839" i="6"/>
  <c r="AQ2838" i="6"/>
  <c r="AQ2837" i="6"/>
  <c r="AQ2836" i="6"/>
  <c r="AQ2835" i="6"/>
  <c r="AQ2834" i="6"/>
  <c r="AR2834" i="6" s="1"/>
  <c r="AQ2833" i="6"/>
  <c r="AQ2832" i="6"/>
  <c r="AQ2831" i="6"/>
  <c r="AQ2830" i="6"/>
  <c r="AQ2829" i="6"/>
  <c r="AQ2828" i="6"/>
  <c r="AQ2827" i="6"/>
  <c r="AQ2826" i="6"/>
  <c r="AQ2825" i="6"/>
  <c r="AQ2824" i="6"/>
  <c r="AQ2823" i="6"/>
  <c r="AQ2822" i="6"/>
  <c r="AQ2821" i="6"/>
  <c r="AQ2820" i="6"/>
  <c r="AQ2819" i="6"/>
  <c r="AQ2818" i="6"/>
  <c r="AQ2817" i="6"/>
  <c r="AQ2816" i="6"/>
  <c r="AQ2815" i="6"/>
  <c r="AQ2814" i="6"/>
  <c r="AQ2813" i="6"/>
  <c r="AQ2812" i="6"/>
  <c r="AQ2811" i="6"/>
  <c r="AQ2810" i="6"/>
  <c r="AR2810" i="6" s="1"/>
  <c r="AQ2809" i="6"/>
  <c r="AQ2808" i="6"/>
  <c r="AQ2807" i="6"/>
  <c r="AQ2806" i="6"/>
  <c r="AQ2805" i="6"/>
  <c r="AQ2804" i="6"/>
  <c r="AR2804" i="6" s="1"/>
  <c r="AQ2803" i="6"/>
  <c r="AQ2802" i="6"/>
  <c r="AQ2801" i="6"/>
  <c r="AQ2800" i="6"/>
  <c r="AQ2799" i="6"/>
  <c r="AQ2798" i="6"/>
  <c r="AQ2797" i="6"/>
  <c r="AQ2796" i="6"/>
  <c r="AQ2795" i="6"/>
  <c r="AQ2794" i="6"/>
  <c r="AR2794" i="6" s="1"/>
  <c r="AQ2793" i="6"/>
  <c r="AQ2792" i="6"/>
  <c r="AQ2791" i="6"/>
  <c r="AQ2790" i="6"/>
  <c r="AQ2789" i="6"/>
  <c r="AQ2788" i="6"/>
  <c r="AQ2787" i="6"/>
  <c r="AQ2786" i="6"/>
  <c r="AQ2785" i="6"/>
  <c r="AQ2784" i="6"/>
  <c r="AQ2783" i="6"/>
  <c r="AQ2782" i="6"/>
  <c r="AQ2781" i="6"/>
  <c r="AQ2780" i="6"/>
  <c r="AQ2779" i="6"/>
  <c r="AQ2778" i="6"/>
  <c r="AQ2777" i="6"/>
  <c r="AQ2776" i="6"/>
  <c r="AQ2775" i="6"/>
  <c r="AQ2774" i="6"/>
  <c r="AQ2773" i="6"/>
  <c r="AQ2772" i="6"/>
  <c r="AQ2771" i="6"/>
  <c r="AQ2770" i="6"/>
  <c r="AR2770" i="6" s="1"/>
  <c r="AQ2769" i="6"/>
  <c r="AQ2768" i="6"/>
  <c r="AQ2767" i="6"/>
  <c r="AQ2766" i="6"/>
  <c r="AQ2765" i="6"/>
  <c r="AQ2764" i="6"/>
  <c r="AR2764" i="6" s="1"/>
  <c r="AQ2763" i="6"/>
  <c r="AQ2762" i="6"/>
  <c r="AQ2761" i="6"/>
  <c r="AQ2760" i="6"/>
  <c r="AQ2759" i="6"/>
  <c r="AQ2758" i="6"/>
  <c r="AR2758" i="6" s="1"/>
  <c r="AQ2757" i="6"/>
  <c r="AQ2756" i="6"/>
  <c r="AQ2755" i="6"/>
  <c r="AQ2754" i="6"/>
  <c r="AQ2753" i="6"/>
  <c r="AQ2752" i="6"/>
  <c r="AR2752" i="6" s="1"/>
  <c r="AQ2751" i="6"/>
  <c r="AQ2750" i="6"/>
  <c r="AQ2749" i="6"/>
  <c r="AQ2748" i="6"/>
  <c r="AQ2747" i="6"/>
  <c r="AQ2746" i="6"/>
  <c r="AR2746" i="6" s="1"/>
  <c r="AQ2745" i="6"/>
  <c r="AQ2744" i="6"/>
  <c r="AQ2743" i="6"/>
  <c r="AQ2742" i="6"/>
  <c r="AQ2741" i="6"/>
  <c r="AQ2740" i="6"/>
  <c r="AR2740" i="6" s="1"/>
  <c r="AQ2739" i="6"/>
  <c r="AQ2738" i="6"/>
  <c r="AQ2737" i="6"/>
  <c r="AQ2736" i="6"/>
  <c r="AQ2735" i="6"/>
  <c r="AQ2734" i="6"/>
  <c r="AR2734" i="6" s="1"/>
  <c r="AQ2733" i="6"/>
  <c r="AQ2732" i="6"/>
  <c r="AQ2731" i="6"/>
  <c r="AQ2730" i="6"/>
  <c r="AQ2729" i="6"/>
  <c r="AQ2728" i="6"/>
  <c r="AQ2727" i="6"/>
  <c r="AQ2726" i="6"/>
  <c r="AQ2725" i="6"/>
  <c r="AQ2724" i="6"/>
  <c r="AR2724" i="6" s="1"/>
  <c r="AQ2723" i="6"/>
  <c r="AQ2722" i="6"/>
  <c r="AR2722" i="6" s="1"/>
  <c r="AQ2721" i="6"/>
  <c r="AQ2720" i="6"/>
  <c r="AQ2719" i="6"/>
  <c r="AQ2718" i="6"/>
  <c r="AR2718" i="6" s="1"/>
  <c r="AQ2717" i="6"/>
  <c r="AQ2716" i="6"/>
  <c r="AQ2715" i="6"/>
  <c r="AQ2714" i="6"/>
  <c r="AQ2713" i="6"/>
  <c r="AQ2712" i="6"/>
  <c r="AR2712" i="6" s="1"/>
  <c r="AQ2711" i="6"/>
  <c r="AQ2710" i="6"/>
  <c r="AR2710" i="6" s="1"/>
  <c r="AQ2709" i="6"/>
  <c r="AQ2708" i="6"/>
  <c r="AQ2707" i="6"/>
  <c r="AQ2706" i="6"/>
  <c r="AR2706" i="6" s="1"/>
  <c r="AQ2705" i="6"/>
  <c r="AQ2704" i="6"/>
  <c r="AR2704" i="6" s="1"/>
  <c r="AQ2703" i="6"/>
  <c r="AQ2702" i="6"/>
  <c r="AQ2701" i="6"/>
  <c r="AQ2700" i="6"/>
  <c r="AR2700" i="6" s="1"/>
  <c r="AQ2699" i="6"/>
  <c r="AQ2698" i="6"/>
  <c r="AR2698" i="6" s="1"/>
  <c r="AQ2697" i="6"/>
  <c r="AQ2696" i="6"/>
  <c r="AQ2695" i="6"/>
  <c r="AQ2694" i="6"/>
  <c r="AR2694" i="6" s="1"/>
  <c r="AQ2693" i="6"/>
  <c r="AQ2692" i="6"/>
  <c r="AQ2691" i="6"/>
  <c r="AQ2690" i="6"/>
  <c r="AQ2689" i="6"/>
  <c r="AQ2688" i="6"/>
  <c r="AR2688" i="6" s="1"/>
  <c r="AQ2687" i="6"/>
  <c r="AQ2686" i="6"/>
  <c r="AR2686" i="6" s="1"/>
  <c r="AQ2685" i="6"/>
  <c r="AQ2684" i="6"/>
  <c r="AQ2683" i="6"/>
  <c r="AQ2682" i="6"/>
  <c r="AR2682" i="6" s="1"/>
  <c r="AQ2681" i="6"/>
  <c r="AQ2680" i="6"/>
  <c r="AQ2679" i="6"/>
  <c r="AQ2678" i="6"/>
  <c r="AQ2677" i="6"/>
  <c r="AQ2676" i="6"/>
  <c r="AQ2675" i="6"/>
  <c r="AQ2674" i="6"/>
  <c r="AR2674" i="6" s="1"/>
  <c r="AQ2673" i="6"/>
  <c r="AQ2672" i="6"/>
  <c r="AQ2671" i="6"/>
  <c r="AQ2670" i="6"/>
  <c r="AR2670" i="6" s="1"/>
  <c r="AQ2669" i="6"/>
  <c r="AQ2668" i="6"/>
  <c r="AR2668" i="6" s="1"/>
  <c r="AQ2667" i="6"/>
  <c r="AQ2666" i="6"/>
  <c r="AQ2665" i="6"/>
  <c r="AQ2664" i="6"/>
  <c r="AR2664" i="6" s="1"/>
  <c r="AQ2663" i="6"/>
  <c r="AQ2662" i="6"/>
  <c r="AQ2661" i="6"/>
  <c r="AQ2660" i="6"/>
  <c r="AQ2659" i="6"/>
  <c r="AQ2658" i="6"/>
  <c r="AQ2657" i="6"/>
  <c r="AQ2656" i="6"/>
  <c r="AQ2655" i="6"/>
  <c r="AQ2654" i="6"/>
  <c r="AQ2653" i="6"/>
  <c r="AQ2652" i="6"/>
  <c r="AQ2651" i="6"/>
  <c r="AQ2650" i="6"/>
  <c r="AR2650" i="6" s="1"/>
  <c r="AQ2649" i="6"/>
  <c r="AQ2648" i="6"/>
  <c r="AQ2647" i="6"/>
  <c r="AR2647" i="6" s="1"/>
  <c r="AQ2646" i="6"/>
  <c r="AQ2645" i="6"/>
  <c r="AQ2644" i="6"/>
  <c r="AQ2643" i="6"/>
  <c r="AQ2642" i="6"/>
  <c r="AQ2641" i="6"/>
  <c r="AQ2640" i="6"/>
  <c r="AQ2639" i="6"/>
  <c r="AQ2638" i="6"/>
  <c r="AR2638" i="6" s="1"/>
  <c r="AQ2637" i="6"/>
  <c r="AQ2636" i="6"/>
  <c r="AQ2635" i="6"/>
  <c r="AR2635" i="6" s="1"/>
  <c r="AQ2634" i="6"/>
  <c r="AQ2633" i="6"/>
  <c r="AQ2632" i="6"/>
  <c r="AR2632" i="6" s="1"/>
  <c r="AQ2631" i="6"/>
  <c r="AQ2630" i="6"/>
  <c r="AQ2629" i="6"/>
  <c r="AQ2628" i="6"/>
  <c r="AQ2627" i="6"/>
  <c r="AQ2626" i="6"/>
  <c r="AR2626" i="6" s="1"/>
  <c r="AQ2625" i="6"/>
  <c r="AQ2624" i="6"/>
  <c r="AQ2623" i="6"/>
  <c r="AR2623" i="6" s="1"/>
  <c r="AQ2622" i="6"/>
  <c r="AQ2621" i="6"/>
  <c r="AQ2620" i="6"/>
  <c r="AR2620" i="6" s="1"/>
  <c r="AQ2619" i="6"/>
  <c r="AQ2618" i="6"/>
  <c r="AQ2617" i="6"/>
  <c r="AQ2616" i="6"/>
  <c r="AQ2615" i="6"/>
  <c r="AQ2614" i="6"/>
  <c r="AQ2613" i="6"/>
  <c r="AQ2612" i="6"/>
  <c r="AQ2611" i="6"/>
  <c r="AR2611" i="6" s="1"/>
  <c r="AQ2610" i="6"/>
  <c r="AQ2609" i="6"/>
  <c r="AQ2608" i="6"/>
  <c r="AQ2607" i="6"/>
  <c r="AQ2606" i="6"/>
  <c r="AQ2605" i="6"/>
  <c r="AQ2604" i="6"/>
  <c r="AQ2603" i="6"/>
  <c r="AQ2602" i="6"/>
  <c r="AR2602" i="6" s="1"/>
  <c r="AQ2601" i="6"/>
  <c r="AQ2600" i="6"/>
  <c r="AQ2599" i="6"/>
  <c r="AR2599" i="6" s="1"/>
  <c r="AQ2598" i="6"/>
  <c r="AQ2597" i="6"/>
  <c r="AQ2596" i="6"/>
  <c r="AQ2595" i="6"/>
  <c r="AQ2594" i="6"/>
  <c r="AQ2593" i="6"/>
  <c r="AQ2592" i="6"/>
  <c r="AQ2591" i="6"/>
  <c r="AQ2590" i="6"/>
  <c r="AQ2589" i="6"/>
  <c r="AQ2588" i="6"/>
  <c r="AR2588" i="6" s="1"/>
  <c r="AQ2587" i="6"/>
  <c r="AQ2586" i="6"/>
  <c r="AQ2585" i="6"/>
  <c r="AQ2584" i="6"/>
  <c r="AR2584" i="6" s="1"/>
  <c r="AQ2583" i="6"/>
  <c r="AQ2582" i="6"/>
  <c r="AR2582" i="6" s="1"/>
  <c r="AQ2581" i="6"/>
  <c r="AQ2580" i="6"/>
  <c r="AQ2579" i="6"/>
  <c r="AQ2578" i="6"/>
  <c r="AR2578" i="6" s="1"/>
  <c r="AQ2577" i="6"/>
  <c r="AQ2576" i="6"/>
  <c r="AR2576" i="6" s="1"/>
  <c r="AQ2575" i="6"/>
  <c r="AQ2574" i="6"/>
  <c r="AQ2573" i="6"/>
  <c r="AQ2572" i="6"/>
  <c r="AQ2571" i="6"/>
  <c r="AQ2570" i="6"/>
  <c r="AQ2569" i="6"/>
  <c r="AQ2568" i="6"/>
  <c r="AQ2567" i="6"/>
  <c r="AQ2566" i="6"/>
  <c r="AR2566" i="6"/>
  <c r="AQ2565" i="6"/>
  <c r="AQ2564" i="6"/>
  <c r="AR2564" i="6" s="1"/>
  <c r="AQ2563" i="6"/>
  <c r="AQ2562" i="6"/>
  <c r="AQ2561" i="6"/>
  <c r="AQ2560" i="6"/>
  <c r="AQ2559" i="6"/>
  <c r="AQ2558" i="6"/>
  <c r="AR2558" i="6" s="1"/>
  <c r="AQ2557" i="6"/>
  <c r="AQ2556" i="6"/>
  <c r="AQ2555" i="6"/>
  <c r="AQ2554" i="6"/>
  <c r="AR2554" i="6" s="1"/>
  <c r="AQ2553" i="6"/>
  <c r="AQ2552" i="6"/>
  <c r="AQ2551" i="6"/>
  <c r="AQ2550" i="6"/>
  <c r="AQ2549" i="6"/>
  <c r="AQ2548" i="6"/>
  <c r="AR2548" i="6" s="1"/>
  <c r="AQ2547" i="6"/>
  <c r="AQ2546" i="6"/>
  <c r="AR2546" i="6" s="1"/>
  <c r="AQ2545" i="6"/>
  <c r="AQ2544" i="6"/>
  <c r="AQ2543" i="6"/>
  <c r="AQ2542" i="6"/>
  <c r="AQ2541" i="6"/>
  <c r="AQ2540" i="6"/>
  <c r="AR2540" i="6" s="1"/>
  <c r="AQ2539" i="6"/>
  <c r="AQ2538" i="6"/>
  <c r="AQ2537" i="6"/>
  <c r="AQ2536" i="6"/>
  <c r="AR2536" i="6" s="1"/>
  <c r="AQ2535" i="6"/>
  <c r="AQ2534" i="6"/>
  <c r="AR2534" i="6" s="1"/>
  <c r="AQ2533" i="6"/>
  <c r="AQ2532" i="6"/>
  <c r="AQ2531" i="6"/>
  <c r="AQ2530" i="6"/>
  <c r="AQ2529" i="6"/>
  <c r="AQ2528" i="6"/>
  <c r="AR2528" i="6" s="1"/>
  <c r="AQ2527" i="6"/>
  <c r="AQ2526" i="6"/>
  <c r="AQ2525" i="6"/>
  <c r="AQ2524" i="6"/>
  <c r="AR2524" i="6" s="1"/>
  <c r="AQ2523" i="6"/>
  <c r="AQ2522" i="6"/>
  <c r="AR2522" i="6" s="1"/>
  <c r="AQ2521" i="6"/>
  <c r="AQ2520" i="6"/>
  <c r="AQ2519" i="6"/>
  <c r="AQ2518" i="6"/>
  <c r="AR2518" i="6" s="1"/>
  <c r="AQ2517" i="6"/>
  <c r="AQ2516" i="6"/>
  <c r="AQ2515" i="6"/>
  <c r="AQ2514" i="6"/>
  <c r="AQ2513" i="6"/>
  <c r="AQ2512" i="6"/>
  <c r="AR2512" i="6" s="1"/>
  <c r="AQ2511" i="6"/>
  <c r="AQ2510" i="6"/>
  <c r="AR2510" i="6" s="1"/>
  <c r="AQ2509" i="6"/>
  <c r="AQ2508" i="6"/>
  <c r="AQ2507" i="6"/>
  <c r="AQ2506" i="6"/>
  <c r="AR2506" i="6" s="1"/>
  <c r="AQ2505" i="6"/>
  <c r="AQ2504" i="6"/>
  <c r="AR2504" i="6" s="1"/>
  <c r="AQ2503" i="6"/>
  <c r="AQ2502" i="6"/>
  <c r="AQ2501" i="6"/>
  <c r="AQ2500" i="6"/>
  <c r="AR2500" i="6" s="1"/>
  <c r="AQ2499" i="6"/>
  <c r="AQ2498" i="6"/>
  <c r="AR2498" i="6" s="1"/>
  <c r="AQ2497" i="6"/>
  <c r="AQ2496" i="6"/>
  <c r="AQ2495" i="6"/>
  <c r="AQ2494" i="6"/>
  <c r="AR2494" i="6" s="1"/>
  <c r="AQ2493" i="6"/>
  <c r="AQ2492" i="6"/>
  <c r="AR2492" i="6" s="1"/>
  <c r="AQ2491" i="6"/>
  <c r="AQ2490" i="6"/>
  <c r="AQ2489" i="6"/>
  <c r="AQ2488" i="6"/>
  <c r="AR2488" i="6" s="1"/>
  <c r="AQ2487" i="6"/>
  <c r="AQ2486" i="6"/>
  <c r="AQ2485" i="6"/>
  <c r="AQ2484" i="6"/>
  <c r="AQ2483" i="6"/>
  <c r="AQ2482" i="6"/>
  <c r="AQ2481" i="6"/>
  <c r="AQ2480" i="6"/>
  <c r="AR2480" i="6" s="1"/>
  <c r="AQ2479" i="6"/>
  <c r="AQ2478" i="6"/>
  <c r="AQ2477" i="6"/>
  <c r="AQ2476" i="6"/>
  <c r="AQ2475" i="6"/>
  <c r="AQ2474" i="6"/>
  <c r="AQ2473" i="6"/>
  <c r="AQ2472" i="6"/>
  <c r="AQ2471" i="6"/>
  <c r="AQ2470" i="6"/>
  <c r="AR2470" i="6" s="1"/>
  <c r="AQ2469" i="6"/>
  <c r="AQ2468" i="6"/>
  <c r="AR2468" i="6" s="1"/>
  <c r="AQ2467" i="6"/>
  <c r="AQ2466" i="6"/>
  <c r="AQ2465" i="6"/>
  <c r="AQ2464" i="6"/>
  <c r="AR2464" i="6" s="1"/>
  <c r="AQ2463" i="6"/>
  <c r="AQ2462" i="6"/>
  <c r="AR2462" i="6"/>
  <c r="AQ2461" i="6"/>
  <c r="AQ2460" i="6"/>
  <c r="AQ2459" i="6"/>
  <c r="AQ2458" i="6"/>
  <c r="AQ2457" i="6"/>
  <c r="AQ2456" i="6"/>
  <c r="AR2456" i="6" s="1"/>
  <c r="AQ2455" i="6"/>
  <c r="AQ2454" i="6"/>
  <c r="AQ2453" i="6"/>
  <c r="AQ2452" i="6"/>
  <c r="AQ2451" i="6"/>
  <c r="AQ2450" i="6"/>
  <c r="AR2450" i="6" s="1"/>
  <c r="AQ2449" i="6"/>
  <c r="AQ2448" i="6"/>
  <c r="AQ2447" i="6"/>
  <c r="AQ2446" i="6"/>
  <c r="AR2446" i="6" s="1"/>
  <c r="AQ2445" i="6"/>
  <c r="AQ2444" i="6"/>
  <c r="AR2444" i="6" s="1"/>
  <c r="AQ2443" i="6"/>
  <c r="AQ2442" i="6"/>
  <c r="AQ2441" i="6"/>
  <c r="AQ2440" i="6"/>
  <c r="AQ2439" i="6"/>
  <c r="AQ2438" i="6"/>
  <c r="AQ2437" i="6"/>
  <c r="AQ2436" i="6"/>
  <c r="AQ2435" i="6"/>
  <c r="AQ2434" i="6"/>
  <c r="AR2434" i="6" s="1"/>
  <c r="AQ2433" i="6"/>
  <c r="AQ2432" i="6"/>
  <c r="AR2432" i="6" s="1"/>
  <c r="AQ2431" i="6"/>
  <c r="AQ2430" i="6"/>
  <c r="AQ2429" i="6"/>
  <c r="AQ2428" i="6"/>
  <c r="AR2428" i="6" s="1"/>
  <c r="AQ2427" i="6"/>
  <c r="AQ2426" i="6"/>
  <c r="AQ2425" i="6"/>
  <c r="AQ2424" i="6"/>
  <c r="AQ2423" i="6"/>
  <c r="AQ2422" i="6"/>
  <c r="AR2422" i="6" s="1"/>
  <c r="AQ2421" i="6"/>
  <c r="AQ2420" i="6"/>
  <c r="AR2420" i="6" s="1"/>
  <c r="AQ2419" i="6"/>
  <c r="AQ2418" i="6"/>
  <c r="AQ2417" i="6"/>
  <c r="AQ2416" i="6"/>
  <c r="AQ2415" i="6"/>
  <c r="AQ2414" i="6"/>
  <c r="AR2414" i="6" s="1"/>
  <c r="AQ2413" i="6"/>
  <c r="AQ2412" i="6"/>
  <c r="AQ2411" i="6"/>
  <c r="AQ2410" i="6"/>
  <c r="AR2410" i="6" s="1"/>
  <c r="AQ2409" i="6"/>
  <c r="AQ2408" i="6"/>
  <c r="AR2408" i="6" s="1"/>
  <c r="AQ2407" i="6"/>
  <c r="AQ2406" i="6"/>
  <c r="AQ2405" i="6"/>
  <c r="AQ2404" i="6"/>
  <c r="AQ2403" i="6"/>
  <c r="AQ2402" i="6"/>
  <c r="AR2402" i="6" s="1"/>
  <c r="AQ2401" i="6"/>
  <c r="AQ2400" i="6"/>
  <c r="AQ2399" i="6"/>
  <c r="AQ2398" i="6"/>
  <c r="AR2398" i="6" s="1"/>
  <c r="AQ2397" i="6"/>
  <c r="AQ2396" i="6"/>
  <c r="AR2396" i="6" s="1"/>
  <c r="AQ2395" i="6"/>
  <c r="AQ2394" i="6"/>
  <c r="AQ2393" i="6"/>
  <c r="AQ2392" i="6"/>
  <c r="AQ2391" i="6"/>
  <c r="AQ2390" i="6"/>
  <c r="AQ2389" i="6"/>
  <c r="AQ2388" i="6"/>
  <c r="AQ2387" i="6"/>
  <c r="AQ2386" i="6"/>
  <c r="AR2386" i="6" s="1"/>
  <c r="AQ2385" i="6"/>
  <c r="AQ2384" i="6"/>
  <c r="AR2384" i="6" s="1"/>
  <c r="AQ2383" i="6"/>
  <c r="AQ2382" i="6"/>
  <c r="AQ2381" i="6"/>
  <c r="AQ2380" i="6"/>
  <c r="AR2380" i="6" s="1"/>
  <c r="AQ2379" i="6"/>
  <c r="AQ2378" i="6"/>
  <c r="AR2378" i="6"/>
  <c r="AQ2377" i="6"/>
  <c r="AQ2376" i="6"/>
  <c r="AQ2375" i="6"/>
  <c r="AQ2374" i="6"/>
  <c r="AQ2373" i="6"/>
  <c r="AQ2372" i="6"/>
  <c r="AR2372" i="6" s="1"/>
  <c r="AQ2371" i="6"/>
  <c r="AQ2370" i="6"/>
  <c r="AQ2369" i="6"/>
  <c r="AQ2368" i="6"/>
  <c r="AQ2367" i="6"/>
  <c r="AQ2366" i="6"/>
  <c r="AR2366" i="6" s="1"/>
  <c r="AQ2365" i="6"/>
  <c r="AQ2364" i="6"/>
  <c r="AQ2363" i="6"/>
  <c r="AQ2362" i="6"/>
  <c r="AR2362" i="6" s="1"/>
  <c r="AQ2361" i="6"/>
  <c r="AQ2360" i="6"/>
  <c r="AR2360" i="6" s="1"/>
  <c r="AQ2359" i="6"/>
  <c r="AQ2358" i="6"/>
  <c r="AQ2357" i="6"/>
  <c r="AQ2356" i="6"/>
  <c r="AR2356" i="6" s="1"/>
  <c r="AQ2355" i="6"/>
  <c r="AQ2354" i="6"/>
  <c r="AR2354" i="6" s="1"/>
  <c r="AQ2353" i="6"/>
  <c r="AQ2352" i="6"/>
  <c r="AQ2351" i="6"/>
  <c r="AQ2350" i="6"/>
  <c r="AR2350" i="6" s="1"/>
  <c r="AQ2349" i="6"/>
  <c r="AQ2348" i="6"/>
  <c r="AR2348" i="6" s="1"/>
  <c r="AQ2347" i="6"/>
  <c r="AQ2346" i="6"/>
  <c r="AQ2345" i="6"/>
  <c r="AQ2344" i="6"/>
  <c r="AR2344" i="6" s="1"/>
  <c r="AQ2343" i="6"/>
  <c r="AQ2342" i="6"/>
  <c r="AQ2340" i="6"/>
  <c r="AQ2339" i="6"/>
  <c r="AR2339" i="6" s="1"/>
  <c r="AQ2338" i="6"/>
  <c r="AQ2337" i="6"/>
  <c r="AQ2336" i="6"/>
  <c r="AQ2335" i="6"/>
  <c r="AR2335" i="6" s="1"/>
  <c r="AQ2334" i="6"/>
  <c r="AQ2333" i="6"/>
  <c r="AQ2332" i="6"/>
  <c r="AQ2331" i="6"/>
  <c r="AQ2330" i="6"/>
  <c r="AQ2329" i="6"/>
  <c r="AQ2328" i="6"/>
  <c r="AQ2327" i="6"/>
  <c r="AR2327" i="6"/>
  <c r="AQ2326" i="6"/>
  <c r="AQ2325" i="6"/>
  <c r="AQ2324" i="6"/>
  <c r="AQ2323" i="6"/>
  <c r="AQ2322" i="6"/>
  <c r="AQ2321" i="6"/>
  <c r="AQ2320" i="6"/>
  <c r="AQ2319" i="6"/>
  <c r="AQ2318" i="6"/>
  <c r="AQ2317" i="6"/>
  <c r="AQ2316" i="6"/>
  <c r="AQ2315" i="6"/>
  <c r="AR2315" i="6" s="1"/>
  <c r="AQ2314" i="6"/>
  <c r="AQ2313" i="6"/>
  <c r="AQ2312" i="6"/>
  <c r="AQ2311" i="6"/>
  <c r="AR2311" i="6" s="1"/>
  <c r="AQ2310" i="6"/>
  <c r="AQ2309" i="6"/>
  <c r="AQ2308" i="6"/>
  <c r="AQ2307" i="6"/>
  <c r="AQ2306" i="6"/>
  <c r="AQ2305" i="6"/>
  <c r="AQ2304" i="6"/>
  <c r="AQ2303" i="6"/>
  <c r="AR2303" i="6" s="1"/>
  <c r="AQ2302" i="6"/>
  <c r="AQ2301" i="6"/>
  <c r="AQ2300" i="6"/>
  <c r="AQ2299" i="6"/>
  <c r="AR2299" i="6" s="1"/>
  <c r="AQ2298" i="6"/>
  <c r="AQ2297" i="6"/>
  <c r="AQ2296" i="6"/>
  <c r="AQ2295" i="6"/>
  <c r="AQ2294" i="6"/>
  <c r="AQ2293" i="6"/>
  <c r="AQ2292" i="6"/>
  <c r="AQ2291" i="6"/>
  <c r="AR2291" i="6" s="1"/>
  <c r="AQ2290" i="6"/>
  <c r="AQ2289" i="6"/>
  <c r="AQ2288" i="6"/>
  <c r="AQ2287" i="6"/>
  <c r="AR2287" i="6" s="1"/>
  <c r="AQ2286" i="6"/>
  <c r="AQ2285" i="6"/>
  <c r="AQ2284" i="6"/>
  <c r="AQ2283" i="6"/>
  <c r="AQ2282" i="6"/>
  <c r="AQ2281" i="6"/>
  <c r="AQ2280" i="6"/>
  <c r="AQ2279" i="6"/>
  <c r="AR2279" i="6" s="1"/>
  <c r="AQ2278" i="6"/>
  <c r="AQ2277" i="6"/>
  <c r="AQ2276" i="6"/>
  <c r="AQ2275" i="6"/>
  <c r="AR2275" i="6" s="1"/>
  <c r="AQ2274" i="6"/>
  <c r="AQ2273" i="6"/>
  <c r="AQ2272" i="6"/>
  <c r="AQ2271" i="6"/>
  <c r="AQ2270" i="6"/>
  <c r="AQ2269" i="6"/>
  <c r="AQ2268" i="6"/>
  <c r="AQ2267" i="6"/>
  <c r="AQ2266" i="6"/>
  <c r="AQ2265" i="6"/>
  <c r="AQ2264" i="6"/>
  <c r="AQ2263" i="6"/>
  <c r="AR2263" i="6" s="1"/>
  <c r="AQ2262" i="6"/>
  <c r="AQ2261" i="6"/>
  <c r="AQ2260" i="6"/>
  <c r="AQ2259" i="6"/>
  <c r="AQ2258" i="6"/>
  <c r="AQ2257" i="6"/>
  <c r="AQ2256" i="6"/>
  <c r="AQ2255" i="6"/>
  <c r="AQ2254" i="6"/>
  <c r="AQ2253" i="6"/>
  <c r="AQ2252" i="6"/>
  <c r="AQ2251" i="6"/>
  <c r="AR2251" i="6" s="1"/>
  <c r="AQ2250" i="6"/>
  <c r="AQ2249" i="6"/>
  <c r="AQ2248" i="6"/>
  <c r="AQ2247" i="6"/>
  <c r="AQ2246" i="6"/>
  <c r="AQ2245" i="6"/>
  <c r="AQ2244" i="6"/>
  <c r="AQ2243" i="6"/>
  <c r="AQ2242" i="6"/>
  <c r="AQ2241" i="6"/>
  <c r="AQ2240" i="6"/>
  <c r="AQ2239" i="6"/>
  <c r="AR2239" i="6" s="1"/>
  <c r="AQ2238" i="6"/>
  <c r="AQ2237" i="6"/>
  <c r="AQ2236" i="6"/>
  <c r="AQ2235" i="6"/>
  <c r="AQ2234" i="6"/>
  <c r="AQ2233" i="6"/>
  <c r="AQ2232" i="6"/>
  <c r="AQ2231" i="6"/>
  <c r="AR2231" i="6" s="1"/>
  <c r="AQ2230" i="6"/>
  <c r="AQ2229" i="6"/>
  <c r="AQ2228" i="6"/>
  <c r="AQ2225" i="6"/>
  <c r="AQ2224" i="6"/>
  <c r="AQ2223" i="6"/>
  <c r="AQ2222" i="6"/>
  <c r="AQ2221" i="6"/>
  <c r="AQ2220" i="6"/>
  <c r="AQ2219" i="6"/>
  <c r="AR2219" i="6" s="1"/>
  <c r="AQ2218" i="6"/>
  <c r="AQ2217" i="6"/>
  <c r="AQ2216" i="6"/>
  <c r="AQ2215" i="6"/>
  <c r="AQ2214" i="6"/>
  <c r="AQ2213" i="6"/>
  <c r="AQ2212" i="6"/>
  <c r="AQ2211" i="6"/>
  <c r="AQ2210" i="6"/>
  <c r="AQ2209" i="6"/>
  <c r="AQ2208" i="6"/>
  <c r="AQ2207" i="6"/>
  <c r="AR2207" i="6" s="1"/>
  <c r="AQ2206" i="6"/>
  <c r="AQ2205" i="6"/>
  <c r="AQ2204" i="6"/>
  <c r="AQ2203" i="6"/>
  <c r="AQ2202" i="6"/>
  <c r="AQ2201" i="6"/>
  <c r="AQ2200" i="6"/>
  <c r="AQ2199" i="6"/>
  <c r="AQ2198" i="6"/>
  <c r="AQ2197" i="6"/>
  <c r="AQ2196" i="6"/>
  <c r="AQ2195" i="6"/>
  <c r="AR2195" i="6" s="1"/>
  <c r="AQ2194" i="6"/>
  <c r="AQ2193" i="6"/>
  <c r="AQ2192" i="6"/>
  <c r="AQ2191" i="6"/>
  <c r="AQ2190" i="6"/>
  <c r="AR2190" i="6" s="1"/>
  <c r="AQ2189" i="6"/>
  <c r="AQ2188" i="6"/>
  <c r="AQ2187" i="6"/>
  <c r="AQ2186" i="6"/>
  <c r="AQ2185" i="6"/>
  <c r="AQ2184" i="6"/>
  <c r="AR2184" i="6" s="1"/>
  <c r="AQ2183" i="6"/>
  <c r="AR2183" i="6" s="1"/>
  <c r="AQ2182" i="6"/>
  <c r="AQ2181" i="6"/>
  <c r="AQ2180" i="6"/>
  <c r="AQ2179" i="6"/>
  <c r="AQ2178" i="6"/>
  <c r="AR2178" i="6" s="1"/>
  <c r="AQ2177" i="6"/>
  <c r="AQ2176" i="6"/>
  <c r="AQ2175" i="6"/>
  <c r="AQ2174" i="6"/>
  <c r="AQ2173" i="6"/>
  <c r="AQ2172" i="6"/>
  <c r="AR2172" i="6" s="1"/>
  <c r="AQ2171" i="6"/>
  <c r="AR2171" i="6" s="1"/>
  <c r="AQ2170" i="6"/>
  <c r="AQ2169" i="6"/>
  <c r="AQ2168" i="6"/>
  <c r="AQ2167" i="6"/>
  <c r="AQ2166" i="6"/>
  <c r="AR2166" i="6" s="1"/>
  <c r="AQ2165" i="6"/>
  <c r="AQ2164" i="6"/>
  <c r="AQ2163" i="6"/>
  <c r="AQ2162" i="6"/>
  <c r="AQ2161" i="6"/>
  <c r="AQ2160" i="6"/>
  <c r="AR2160" i="6" s="1"/>
  <c r="AQ2159" i="6"/>
  <c r="AQ2158" i="6"/>
  <c r="AQ2157" i="6"/>
  <c r="AQ2156" i="6"/>
  <c r="AQ2155" i="6"/>
  <c r="AQ2154" i="6"/>
  <c r="AQ2153" i="6"/>
  <c r="AQ2152" i="6"/>
  <c r="AQ2151" i="6"/>
  <c r="AQ2150" i="6"/>
  <c r="AQ2149" i="6"/>
  <c r="AQ2148" i="6"/>
  <c r="AQ2147" i="6"/>
  <c r="AQ2146" i="6"/>
  <c r="AQ2145" i="6"/>
  <c r="AQ2144" i="6"/>
  <c r="AQ2143" i="6"/>
  <c r="AQ2142" i="6"/>
  <c r="AR2142" i="6" s="1"/>
  <c r="AQ2141" i="6"/>
  <c r="AQ2140" i="6"/>
  <c r="AQ2139" i="6"/>
  <c r="AQ2138" i="6"/>
  <c r="AQ2137" i="6"/>
  <c r="AQ2136" i="6"/>
  <c r="AR2136" i="6" s="1"/>
  <c r="AQ2135" i="6"/>
  <c r="AQ2134" i="6"/>
  <c r="AQ2133" i="6"/>
  <c r="AQ2132" i="6"/>
  <c r="AQ2131" i="6"/>
  <c r="AQ2130" i="6"/>
  <c r="AQ2129" i="6"/>
  <c r="AQ2128" i="6"/>
  <c r="AQ2127" i="6"/>
  <c r="AQ2126" i="6"/>
  <c r="AQ2125" i="6"/>
  <c r="AQ2124" i="6"/>
  <c r="AR2124" i="6" s="1"/>
  <c r="AQ2123" i="6"/>
  <c r="AQ2122" i="6"/>
  <c r="AQ2121" i="6"/>
  <c r="AQ2120" i="6"/>
  <c r="AQ2119" i="6"/>
  <c r="AQ2118" i="6"/>
  <c r="AR2118" i="6" s="1"/>
  <c r="AQ2117" i="6"/>
  <c r="AQ2116" i="6"/>
  <c r="AQ2115" i="6"/>
  <c r="AQ2114" i="6"/>
  <c r="AQ2113" i="6"/>
  <c r="AQ2112" i="6"/>
  <c r="AR2112" i="6" s="1"/>
  <c r="AQ2111" i="6"/>
  <c r="AQ2110" i="6"/>
  <c r="AQ2109" i="6"/>
  <c r="AQ2108" i="6"/>
  <c r="AQ2107" i="6"/>
  <c r="AQ2106" i="6"/>
  <c r="AR2106" i="6" s="1"/>
  <c r="AQ2105" i="6"/>
  <c r="AQ2104" i="6"/>
  <c r="AQ2103" i="6"/>
  <c r="AQ2102" i="6"/>
  <c r="AQ2101" i="6"/>
  <c r="AQ2100" i="6"/>
  <c r="AR2100" i="6" s="1"/>
  <c r="AQ2099" i="6"/>
  <c r="AR2099" i="6"/>
  <c r="AQ2098" i="6"/>
  <c r="AQ2097" i="6"/>
  <c r="AQ2096" i="6"/>
  <c r="AQ2095" i="6"/>
  <c r="AQ2094" i="6"/>
  <c r="AR2094" i="6" s="1"/>
  <c r="AQ2093" i="6"/>
  <c r="AQ2092" i="6"/>
  <c r="AQ2091" i="6"/>
  <c r="AQ2090" i="6"/>
  <c r="AQ2089" i="6"/>
  <c r="AQ2088" i="6"/>
  <c r="AQ2087" i="6"/>
  <c r="AR2087" i="6" s="1"/>
  <c r="AQ2086" i="6"/>
  <c r="AQ2085" i="6"/>
  <c r="AQ2084" i="6"/>
  <c r="AQ2083" i="6"/>
  <c r="AQ2082" i="6"/>
  <c r="AR2082" i="6"/>
  <c r="AQ2081" i="6"/>
  <c r="AR2081" i="6" s="1"/>
  <c r="AQ2080" i="6"/>
  <c r="AQ2079" i="6"/>
  <c r="AQ2078" i="6"/>
  <c r="AQ2077" i="6"/>
  <c r="AQ2076" i="6"/>
  <c r="AR2076" i="6"/>
  <c r="AQ2075" i="6"/>
  <c r="AR2075" i="6" s="1"/>
  <c r="AQ2074" i="6"/>
  <c r="AQ2073" i="6"/>
  <c r="AQ2072" i="6"/>
  <c r="AQ2071" i="6"/>
  <c r="AQ2070" i="6"/>
  <c r="AR2070" i="6"/>
  <c r="AQ2069" i="6"/>
  <c r="AQ2068" i="6"/>
  <c r="AQ2067" i="6"/>
  <c r="AQ2066" i="6"/>
  <c r="AQ2065" i="6"/>
  <c r="AQ2064" i="6"/>
  <c r="AR2064" i="6" s="1"/>
  <c r="AQ2063" i="6"/>
  <c r="AQ2062" i="6"/>
  <c r="AQ2061" i="6"/>
  <c r="AQ2060" i="6"/>
  <c r="AQ2059" i="6"/>
  <c r="AQ2058" i="6"/>
  <c r="AQ2057" i="6"/>
  <c r="AQ2056" i="6"/>
  <c r="AQ2055" i="6"/>
  <c r="AQ2054" i="6"/>
  <c r="AQ2053" i="6"/>
  <c r="AQ2052" i="6"/>
  <c r="AR2052" i="6" s="1"/>
  <c r="AQ2051" i="6"/>
  <c r="AQ2050" i="6"/>
  <c r="AQ2049" i="6"/>
  <c r="AQ2048" i="6"/>
  <c r="AQ2047" i="6"/>
  <c r="AQ2046" i="6"/>
  <c r="AR2046" i="6" s="1"/>
  <c r="AQ2045" i="6"/>
  <c r="AQ2044" i="6"/>
  <c r="AQ2043" i="6"/>
  <c r="AQ2042" i="6"/>
  <c r="AQ2041" i="6"/>
  <c r="AQ2040" i="6"/>
  <c r="AQ2039" i="6"/>
  <c r="AQ2038" i="6"/>
  <c r="AQ2037" i="6"/>
  <c r="AQ2036" i="6"/>
  <c r="AQ2035" i="6"/>
  <c r="AQ2034" i="6"/>
  <c r="AR2034" i="6" s="1"/>
  <c r="AQ2033" i="6"/>
  <c r="AQ2032" i="6"/>
  <c r="AQ2031" i="6"/>
  <c r="AQ2030" i="6"/>
  <c r="AQ2029" i="6"/>
  <c r="AQ2028" i="6"/>
  <c r="AQ2027" i="6"/>
  <c r="AQ2026" i="6"/>
  <c r="AQ2025" i="6"/>
  <c r="AQ2024" i="6"/>
  <c r="AQ2023" i="6"/>
  <c r="AR2023" i="6" s="1"/>
  <c r="AQ2022" i="6"/>
  <c r="AR2022" i="6" s="1"/>
  <c r="AQ2021" i="6"/>
  <c r="AQ2020" i="6"/>
  <c r="AQ2019" i="6"/>
  <c r="AQ2018" i="6"/>
  <c r="AQ2017" i="6"/>
  <c r="AQ2016" i="6"/>
  <c r="AR2016" i="6" s="1"/>
  <c r="AQ2015" i="6"/>
  <c r="AQ2014" i="6"/>
  <c r="AQ2013" i="6"/>
  <c r="AQ2012" i="6"/>
  <c r="AQ2011" i="6"/>
  <c r="AR2011" i="6" s="1"/>
  <c r="AQ2010" i="6"/>
  <c r="AQ2009" i="6"/>
  <c r="AQ2008" i="6"/>
  <c r="AQ2007" i="6"/>
  <c r="AQ2006" i="6"/>
  <c r="AQ2005" i="6"/>
  <c r="AQ2004" i="6"/>
  <c r="AR2004" i="6" s="1"/>
  <c r="AQ2003" i="6"/>
  <c r="AQ2002" i="6"/>
  <c r="AQ2001" i="6"/>
  <c r="AQ2000" i="6"/>
  <c r="AQ1999" i="6"/>
  <c r="AR1999" i="6" s="1"/>
  <c r="AQ1998" i="6"/>
  <c r="AR1998" i="6" s="1"/>
  <c r="AQ1997" i="6"/>
  <c r="AQ1996" i="6"/>
  <c r="AQ1995" i="6"/>
  <c r="AQ1994" i="6"/>
  <c r="AQ1993" i="6"/>
  <c r="AQ1992" i="6"/>
  <c r="AR1992" i="6" s="1"/>
  <c r="AQ1991" i="6"/>
  <c r="AQ1990" i="6"/>
  <c r="AQ1989" i="6"/>
  <c r="AQ1988" i="6"/>
  <c r="AQ1987" i="6"/>
  <c r="AR1987" i="6" s="1"/>
  <c r="AQ1986" i="6"/>
  <c r="AQ1985" i="6"/>
  <c r="AQ1984" i="6"/>
  <c r="AQ1983" i="6"/>
  <c r="AQ1982" i="6"/>
  <c r="AQ1981" i="6"/>
  <c r="AQ1980" i="6"/>
  <c r="AQ1979" i="6"/>
  <c r="AQ1978" i="6"/>
  <c r="AQ1977" i="6"/>
  <c r="AQ1976" i="6"/>
  <c r="AQ1975" i="6"/>
  <c r="AR1975" i="6"/>
  <c r="AQ1974" i="6"/>
  <c r="AR1974" i="6" s="1"/>
  <c r="AQ1973" i="6"/>
  <c r="AQ1972" i="6"/>
  <c r="AQ1971" i="6"/>
  <c r="AQ1970" i="6"/>
  <c r="AQ1969" i="6"/>
  <c r="AQ1968" i="6"/>
  <c r="AR1968" i="6" s="1"/>
  <c r="AQ1967" i="6"/>
  <c r="AQ1966" i="6"/>
  <c r="AQ1965" i="6"/>
  <c r="AQ1964" i="6"/>
  <c r="AQ1963" i="6"/>
  <c r="AR1963" i="6" s="1"/>
  <c r="AQ1962" i="6"/>
  <c r="AR1962" i="6" s="1"/>
  <c r="AQ1961" i="6"/>
  <c r="AQ1960" i="6"/>
  <c r="AQ1959" i="6"/>
  <c r="AQ1958" i="6"/>
  <c r="AQ1957" i="6"/>
  <c r="AQ1956" i="6"/>
  <c r="AR1956" i="6" s="1"/>
  <c r="AQ1955" i="6"/>
  <c r="AQ1954" i="6"/>
  <c r="AQ1953" i="6"/>
  <c r="AQ1952" i="6"/>
  <c r="AQ1951" i="6"/>
  <c r="AQ1950" i="6"/>
  <c r="AR1950" i="6" s="1"/>
  <c r="AQ1949" i="6"/>
  <c r="AQ1948" i="6"/>
  <c r="AQ1947" i="6"/>
  <c r="AQ1946" i="6"/>
  <c r="AQ1945" i="6"/>
  <c r="AQ1944" i="6"/>
  <c r="AR1944" i="6" s="1"/>
  <c r="AQ1943" i="6"/>
  <c r="AQ1942" i="6"/>
  <c r="AQ1941" i="6"/>
  <c r="AQ1940" i="6"/>
  <c r="AQ1939" i="6"/>
  <c r="AQ1938" i="6"/>
  <c r="AR1938" i="6" s="1"/>
  <c r="AQ1937" i="6"/>
  <c r="AQ1936" i="6"/>
  <c r="AQ1935" i="6"/>
  <c r="AQ1934" i="6"/>
  <c r="AQ1933" i="6"/>
  <c r="AQ1932" i="6"/>
  <c r="AQ1931" i="6"/>
  <c r="AQ1930" i="6"/>
  <c r="AQ1929" i="6"/>
  <c r="AQ1928" i="6"/>
  <c r="AQ1927" i="6"/>
  <c r="AQ1926" i="6"/>
  <c r="AR1926" i="6" s="1"/>
  <c r="AQ1925" i="6"/>
  <c r="AQ1924" i="6"/>
  <c r="AQ1923" i="6"/>
  <c r="AQ1922" i="6"/>
  <c r="AQ1921" i="6"/>
  <c r="AQ1920" i="6"/>
  <c r="AQ1919" i="6"/>
  <c r="AQ1918" i="6"/>
  <c r="AQ1917" i="6"/>
  <c r="AQ1916" i="6"/>
  <c r="AQ1915" i="6"/>
  <c r="AQ1914" i="6"/>
  <c r="AR1914" i="6" s="1"/>
  <c r="AQ1913" i="6"/>
  <c r="AQ1912" i="6"/>
  <c r="AQ1911" i="6"/>
  <c r="AQ1910" i="6"/>
  <c r="AQ1909" i="6"/>
  <c r="AQ1908" i="6"/>
  <c r="AR1908" i="6" s="1"/>
  <c r="AQ1907" i="6"/>
  <c r="AQ1906" i="6"/>
  <c r="AR1906" i="6" s="1"/>
  <c r="AQ1905" i="6"/>
  <c r="AQ1904" i="6"/>
  <c r="AQ1903" i="6"/>
  <c r="AQ1902" i="6"/>
  <c r="AQ1901" i="6"/>
  <c r="AQ1900" i="6"/>
  <c r="AR1900" i="6" s="1"/>
  <c r="AQ1899" i="6"/>
  <c r="AQ1898" i="6"/>
  <c r="AQ1897" i="6"/>
  <c r="AQ1896" i="6"/>
  <c r="AQ1895" i="6"/>
  <c r="AQ1894" i="6"/>
  <c r="AQ1893" i="6"/>
  <c r="AQ1892" i="6"/>
  <c r="AQ1891" i="6"/>
  <c r="AQ1890" i="6"/>
  <c r="AQ1889" i="6"/>
  <c r="AQ1888" i="6"/>
  <c r="AR1888" i="6" s="1"/>
  <c r="AQ1887" i="6"/>
  <c r="AQ1886" i="6"/>
  <c r="AQ1885" i="6"/>
  <c r="AQ1884" i="6"/>
  <c r="AR1884" i="6" s="1"/>
  <c r="AQ1883" i="6"/>
  <c r="AQ1882" i="6"/>
  <c r="AQ1881" i="6"/>
  <c r="AQ1880" i="6"/>
  <c r="AQ1879" i="6"/>
  <c r="AQ1878" i="6"/>
  <c r="AR1878" i="6" s="1"/>
  <c r="AQ1877" i="6"/>
  <c r="AQ1876" i="6"/>
  <c r="AQ1875" i="6"/>
  <c r="AQ1874" i="6"/>
  <c r="AQ1873" i="6"/>
  <c r="AQ1872" i="6"/>
  <c r="AQ1871" i="6"/>
  <c r="AQ1870" i="6"/>
  <c r="AQ1869" i="6"/>
  <c r="AQ1868" i="6"/>
  <c r="AQ1867" i="6"/>
  <c r="AQ1866" i="6"/>
  <c r="AQ1865" i="6"/>
  <c r="AQ1864" i="6"/>
  <c r="AQ1863" i="6"/>
  <c r="AQ1862" i="6"/>
  <c r="AQ1861" i="6"/>
  <c r="AQ1860" i="6"/>
  <c r="AR1860" i="6"/>
  <c r="AQ1859" i="6"/>
  <c r="AR1859" i="6" s="1"/>
  <c r="AQ1858" i="6"/>
  <c r="AQ1857" i="6"/>
  <c r="AQ1856" i="6"/>
  <c r="AQ1855" i="6"/>
  <c r="AQ1854" i="6"/>
  <c r="AQ1853" i="6"/>
  <c r="AQ1852" i="6"/>
  <c r="AQ1851" i="6"/>
  <c r="AQ1850" i="6"/>
  <c r="AQ1849" i="6"/>
  <c r="AQ1848" i="6"/>
  <c r="AQ1847" i="6"/>
  <c r="AR1847" i="6" s="1"/>
  <c r="AQ1846" i="6"/>
  <c r="AQ1845" i="6"/>
  <c r="AQ1844" i="6"/>
  <c r="AQ1843" i="6"/>
  <c r="AQ1842" i="6"/>
  <c r="AR1842" i="6" s="1"/>
  <c r="AQ1841" i="6"/>
  <c r="AQ1840" i="6"/>
  <c r="AR1840" i="6" s="1"/>
  <c r="AQ1839" i="6"/>
  <c r="AQ1838" i="6"/>
  <c r="AQ1837" i="6"/>
  <c r="AQ1836" i="6"/>
  <c r="AR1836" i="6" s="1"/>
  <c r="AQ1835" i="6"/>
  <c r="AQ1834" i="6"/>
  <c r="AR1834" i="6" s="1"/>
  <c r="AQ1833" i="6"/>
  <c r="AQ1832" i="6"/>
  <c r="AQ1831" i="6"/>
  <c r="AQ1830" i="6"/>
  <c r="AR1830" i="6" s="1"/>
  <c r="AQ1829" i="6"/>
  <c r="AQ1828" i="6"/>
  <c r="AQ1827" i="6"/>
  <c r="AQ1826" i="6"/>
  <c r="AQ1825" i="6"/>
  <c r="AQ1824" i="6"/>
  <c r="AR1824" i="6" s="1"/>
  <c r="AQ1823" i="6"/>
  <c r="AQ1822" i="6"/>
  <c r="AR1822" i="6" s="1"/>
  <c r="AQ1821" i="6"/>
  <c r="AQ1820" i="6"/>
  <c r="AQ1819" i="6"/>
  <c r="AQ1818" i="6"/>
  <c r="AR1818" i="6" s="1"/>
  <c r="AQ1817" i="6"/>
  <c r="AQ1816" i="6"/>
  <c r="AR1816" i="6" s="1"/>
  <c r="AQ1815" i="6"/>
  <c r="AQ1814" i="6"/>
  <c r="AQ1813" i="6"/>
  <c r="AQ1812" i="6"/>
  <c r="AQ1811" i="6"/>
  <c r="AQ1810" i="6"/>
  <c r="AR1810" i="6" s="1"/>
  <c r="AQ1809" i="6"/>
  <c r="AQ1808" i="6"/>
  <c r="AQ1807" i="6"/>
  <c r="AQ1806" i="6"/>
  <c r="AR1806" i="6" s="1"/>
  <c r="AQ1805" i="6"/>
  <c r="AQ1804" i="6"/>
  <c r="AQ1803" i="6"/>
  <c r="AQ1802" i="6"/>
  <c r="AQ1801" i="6"/>
  <c r="AQ1800" i="6"/>
  <c r="AR1800" i="6" s="1"/>
  <c r="AQ1799" i="6"/>
  <c r="AQ1798" i="6"/>
  <c r="AQ1797" i="6"/>
  <c r="AQ1796" i="6"/>
  <c r="AQ1795" i="6"/>
  <c r="AQ1794" i="6"/>
  <c r="AQ1793" i="6"/>
  <c r="AQ1792" i="6"/>
  <c r="AQ1791" i="6"/>
  <c r="AQ1790" i="6"/>
  <c r="AQ1789" i="6"/>
  <c r="AQ1788" i="6"/>
  <c r="AR1788" i="6" s="1"/>
  <c r="AQ1787" i="6"/>
  <c r="AQ1786" i="6"/>
  <c r="AQ1785" i="6"/>
  <c r="AQ1784" i="6"/>
  <c r="AQ1783" i="6"/>
  <c r="AQ1782" i="6"/>
  <c r="AQ1781" i="6"/>
  <c r="AQ1780" i="6"/>
  <c r="AQ1779" i="6"/>
  <c r="AQ1778" i="6"/>
  <c r="AQ1777" i="6"/>
  <c r="AQ1776" i="6"/>
  <c r="AQ1775" i="6"/>
  <c r="AQ1774" i="6"/>
  <c r="AQ1773" i="6"/>
  <c r="AQ1772" i="6"/>
  <c r="AQ1771" i="6"/>
  <c r="AQ1770" i="6"/>
  <c r="AQ1769" i="6"/>
  <c r="AQ1768" i="6"/>
  <c r="AQ1767" i="6"/>
  <c r="AQ1766" i="6"/>
  <c r="AQ1765" i="6"/>
  <c r="AQ1764" i="6"/>
  <c r="AR1764" i="6" s="1"/>
  <c r="AQ1763" i="6"/>
  <c r="AQ1762" i="6"/>
  <c r="AQ1761" i="6"/>
  <c r="AQ1760" i="6"/>
  <c r="AQ1759" i="6"/>
  <c r="AQ1758" i="6"/>
  <c r="AQ1757" i="6"/>
  <c r="AQ1756" i="6"/>
  <c r="AQ1755" i="6"/>
  <c r="AQ1754" i="6"/>
  <c r="AQ1753" i="6"/>
  <c r="AQ1752" i="6"/>
  <c r="AQ1751" i="6"/>
  <c r="AQ1750" i="6"/>
  <c r="AQ1749" i="6"/>
  <c r="AQ1748" i="6"/>
  <c r="AQ1747" i="6"/>
  <c r="AQ1746" i="6"/>
  <c r="AQ1745" i="6"/>
  <c r="AQ1744" i="6"/>
  <c r="AQ1743" i="6"/>
  <c r="AQ1742" i="6"/>
  <c r="AQ1741" i="6"/>
  <c r="AQ1740" i="6"/>
  <c r="AQ1739" i="6"/>
  <c r="AQ1738" i="6"/>
  <c r="AQ1737" i="6"/>
  <c r="AQ1736" i="6"/>
  <c r="AQ1735" i="6"/>
  <c r="AQ1734" i="6"/>
  <c r="AQ1733" i="6"/>
  <c r="AQ1732" i="6"/>
  <c r="AQ1731" i="6"/>
  <c r="AQ1730" i="6"/>
  <c r="AQ1729" i="6"/>
  <c r="AQ1728" i="6"/>
  <c r="AQ1727" i="6"/>
  <c r="AQ1726" i="6"/>
  <c r="AQ1725" i="6"/>
  <c r="AQ1724" i="6"/>
  <c r="AQ1723" i="6"/>
  <c r="AQ1722" i="6"/>
  <c r="AQ1721" i="6"/>
  <c r="AQ1720" i="6"/>
  <c r="AQ1719" i="6"/>
  <c r="AQ1718" i="6"/>
  <c r="AQ1717" i="6"/>
  <c r="AQ1716" i="6"/>
  <c r="AQ1715" i="6"/>
  <c r="AQ1714" i="6"/>
  <c r="AQ1713" i="6"/>
  <c r="AQ1712" i="6"/>
  <c r="AQ1711" i="6"/>
  <c r="AQ1710" i="6"/>
  <c r="AQ1709" i="6"/>
  <c r="AQ1708" i="6"/>
  <c r="AQ1707" i="6"/>
  <c r="AQ1706" i="6"/>
  <c r="AR1706" i="6" s="1"/>
  <c r="AQ1705" i="6"/>
  <c r="AQ1704" i="6"/>
  <c r="AQ1703" i="6"/>
  <c r="AQ1702" i="6"/>
  <c r="AQ1701" i="6"/>
  <c r="AQ1700" i="6"/>
  <c r="AR1700" i="6" s="1"/>
  <c r="AQ1699" i="6"/>
  <c r="AQ1698" i="6"/>
  <c r="AQ1697" i="6"/>
  <c r="AQ1696" i="6"/>
  <c r="AQ1695" i="6"/>
  <c r="AQ1694" i="6"/>
  <c r="AR1694" i="6" s="1"/>
  <c r="AQ1693" i="6"/>
  <c r="AQ1692" i="6"/>
  <c r="AQ1691" i="6"/>
  <c r="AQ1690" i="6"/>
  <c r="AQ1689" i="6"/>
  <c r="AQ1688" i="6"/>
  <c r="AR1688" i="6" s="1"/>
  <c r="AQ1687" i="6"/>
  <c r="AQ1686" i="6"/>
  <c r="AR1686" i="6" s="1"/>
  <c r="AQ1685" i="6"/>
  <c r="AQ1684" i="6"/>
  <c r="AQ1683" i="6"/>
  <c r="AQ1682" i="6"/>
  <c r="AR1682" i="6" s="1"/>
  <c r="AQ1681" i="6"/>
  <c r="AQ1680" i="6"/>
  <c r="AR1680" i="6" s="1"/>
  <c r="AQ1679" i="6"/>
  <c r="AQ1678" i="6"/>
  <c r="AQ1677" i="6"/>
  <c r="AQ1676" i="6"/>
  <c r="AQ1675" i="6"/>
  <c r="AQ1674" i="6"/>
  <c r="AR1674" i="6" s="1"/>
  <c r="AQ1673" i="6"/>
  <c r="AQ1672" i="6"/>
  <c r="AQ1671" i="6"/>
  <c r="AQ1670" i="6"/>
  <c r="AQ1669" i="6"/>
  <c r="AQ1668" i="6"/>
  <c r="AQ1667" i="6"/>
  <c r="AQ1666" i="6"/>
  <c r="AQ1665" i="6"/>
  <c r="AQ1664" i="6"/>
  <c r="AQ1663" i="6"/>
  <c r="AQ1662" i="6"/>
  <c r="AR1662" i="6" s="1"/>
  <c r="AQ1661" i="6"/>
  <c r="AQ1660" i="6"/>
  <c r="AQ1659" i="6"/>
  <c r="AQ1658" i="6"/>
  <c r="AR1658" i="6" s="1"/>
  <c r="AQ1657" i="6"/>
  <c r="AQ1656" i="6"/>
  <c r="AR1656" i="6" s="1"/>
  <c r="AQ1655" i="6"/>
  <c r="AQ1654" i="6"/>
  <c r="AQ1653" i="6"/>
  <c r="AQ1652" i="6"/>
  <c r="AQ1651" i="6"/>
  <c r="AQ1650" i="6"/>
  <c r="AR1650" i="6" s="1"/>
  <c r="AQ1649" i="6"/>
  <c r="AQ1648" i="6"/>
  <c r="AQ1647" i="6"/>
  <c r="AQ1646" i="6"/>
  <c r="AQ1645" i="6"/>
  <c r="AQ1644" i="6"/>
  <c r="AQ1643" i="6"/>
  <c r="AR1643" i="6" s="1"/>
  <c r="AQ1642" i="6"/>
  <c r="AQ1641" i="6"/>
  <c r="AQ1640" i="6"/>
  <c r="AQ1639" i="6"/>
  <c r="AQ1638" i="6"/>
  <c r="AR1638" i="6" s="1"/>
  <c r="AQ1637" i="6"/>
  <c r="AQ1636" i="6"/>
  <c r="AQ1635" i="6"/>
  <c r="AQ1634" i="6"/>
  <c r="AQ1633" i="6"/>
  <c r="AQ1632" i="6"/>
  <c r="AR1632" i="6" s="1"/>
  <c r="AQ1631" i="6"/>
  <c r="AQ1630" i="6"/>
  <c r="AQ1629" i="6"/>
  <c r="AQ1628" i="6"/>
  <c r="AQ1627" i="6"/>
  <c r="AQ1626" i="6"/>
  <c r="AQ1625" i="6"/>
  <c r="AQ1624" i="6"/>
  <c r="AQ1623" i="6"/>
  <c r="AQ1622" i="6"/>
  <c r="AQ1621" i="6"/>
  <c r="AQ1620" i="6"/>
  <c r="AR1620" i="6" s="1"/>
  <c r="AQ1619" i="6"/>
  <c r="AQ1618" i="6"/>
  <c r="AQ1617" i="6"/>
  <c r="AQ1616" i="6"/>
  <c r="AQ1615" i="6"/>
  <c r="AQ1614" i="6"/>
  <c r="AQ1613" i="6"/>
  <c r="AQ1612" i="6"/>
  <c r="AQ1611" i="6"/>
  <c r="AQ1610" i="6"/>
  <c r="AQ1609" i="6"/>
  <c r="AQ1608" i="6"/>
  <c r="AR1608" i="6" s="1"/>
  <c r="AQ1607" i="6"/>
  <c r="AQ1606" i="6"/>
  <c r="AQ1605" i="6"/>
  <c r="AQ1604" i="6"/>
  <c r="AQ1603" i="6"/>
  <c r="AQ1602" i="6"/>
  <c r="AR1602" i="6" s="1"/>
  <c r="AQ1601" i="6"/>
  <c r="AQ1600" i="6"/>
  <c r="AQ1599" i="6"/>
  <c r="AQ1598" i="6"/>
  <c r="AQ1597" i="6"/>
  <c r="AQ1596" i="6"/>
  <c r="AQ1595" i="6"/>
  <c r="AQ1594" i="6"/>
  <c r="AQ1593" i="6"/>
  <c r="AQ1592" i="6"/>
  <c r="AQ1591" i="6"/>
  <c r="AQ1590" i="6"/>
  <c r="AQ1589" i="6"/>
  <c r="AQ1588" i="6"/>
  <c r="AQ1587" i="6"/>
  <c r="AQ1586" i="6"/>
  <c r="AQ1585" i="6"/>
  <c r="AQ1584" i="6"/>
  <c r="AQ1583" i="6"/>
  <c r="AQ1582" i="6"/>
  <c r="AQ1581" i="6"/>
  <c r="AQ1580" i="6"/>
  <c r="AQ1579" i="6"/>
  <c r="AQ1578" i="6"/>
  <c r="AR1578" i="6" s="1"/>
  <c r="AQ1577" i="6"/>
  <c r="AQ1576" i="6"/>
  <c r="AQ1575" i="6"/>
  <c r="AQ1574" i="6"/>
  <c r="AQ1573" i="6"/>
  <c r="AQ1572" i="6"/>
  <c r="AQ1571" i="6"/>
  <c r="AQ1570" i="6"/>
  <c r="AQ1569" i="6"/>
  <c r="AQ1568" i="6"/>
  <c r="AQ1567" i="6"/>
  <c r="AQ1566" i="6"/>
  <c r="AR1566" i="6" s="1"/>
  <c r="AQ1565" i="6"/>
  <c r="AQ1564" i="6"/>
  <c r="AQ1563" i="6"/>
  <c r="AQ1562" i="6"/>
  <c r="AQ1561" i="6"/>
  <c r="AQ1560" i="6"/>
  <c r="AQ1559" i="6"/>
  <c r="AQ1558" i="6"/>
  <c r="AQ1557" i="6"/>
  <c r="AQ1556" i="6"/>
  <c r="AQ1555" i="6"/>
  <c r="AQ1554" i="6"/>
  <c r="AQ1553" i="6"/>
  <c r="AQ1552" i="6"/>
  <c r="AQ1551" i="6"/>
  <c r="AQ1550" i="6"/>
  <c r="AQ1549" i="6"/>
  <c r="AQ1548" i="6"/>
  <c r="AR1548" i="6" s="1"/>
  <c r="AQ1547" i="6"/>
  <c r="AQ1546" i="6"/>
  <c r="AQ1545" i="6"/>
  <c r="AQ1544" i="6"/>
  <c r="AQ1543" i="6"/>
  <c r="AQ1542" i="6"/>
  <c r="AQ1541" i="6"/>
  <c r="AQ1540" i="6"/>
  <c r="AQ1539" i="6"/>
  <c r="AQ1538" i="6"/>
  <c r="AQ1537" i="6"/>
  <c r="AQ1536" i="6"/>
  <c r="AQ1535" i="6"/>
  <c r="AQ1534" i="6"/>
  <c r="AQ1533" i="6"/>
  <c r="AQ1532" i="6"/>
  <c r="AQ1531" i="6"/>
  <c r="AQ1530" i="6"/>
  <c r="AQ1529" i="6"/>
  <c r="AQ1528" i="6"/>
  <c r="AQ1527" i="6"/>
  <c r="AQ1526" i="6"/>
  <c r="AQ1525" i="6"/>
  <c r="AQ1524" i="6"/>
  <c r="AQ1523" i="6"/>
  <c r="AQ1522" i="6"/>
  <c r="AQ1521" i="6"/>
  <c r="AQ1520" i="6"/>
  <c r="AQ1519" i="6"/>
  <c r="AQ1518" i="6"/>
  <c r="AQ1517" i="6"/>
  <c r="AQ1516" i="6"/>
  <c r="AQ1515" i="6"/>
  <c r="AQ1514" i="6"/>
  <c r="AQ1513" i="6"/>
  <c r="AQ1512" i="6"/>
  <c r="AQ1511" i="6"/>
  <c r="AQ1510" i="6"/>
  <c r="AQ1509" i="6"/>
  <c r="AQ1508" i="6"/>
  <c r="AQ1507" i="6"/>
  <c r="AQ1506" i="6"/>
  <c r="AQ1505" i="6"/>
  <c r="AQ1504" i="6"/>
  <c r="AQ1503" i="6"/>
  <c r="AQ1502" i="6"/>
  <c r="AQ1501" i="6"/>
  <c r="AQ1500" i="6"/>
  <c r="AQ1499" i="6"/>
  <c r="AQ1498" i="6"/>
  <c r="AQ1497" i="6"/>
  <c r="AQ1496" i="6"/>
  <c r="AQ1495" i="6"/>
  <c r="AQ1494" i="6"/>
  <c r="AR1494" i="6" s="1"/>
  <c r="AQ1493" i="6"/>
  <c r="AQ1492" i="6"/>
  <c r="AQ1491" i="6"/>
  <c r="AQ1490" i="6"/>
  <c r="AQ1489" i="6"/>
  <c r="AQ1488" i="6"/>
  <c r="AQ1487" i="6"/>
  <c r="AQ1486" i="6"/>
  <c r="AQ1485" i="6"/>
  <c r="AQ1484" i="6"/>
  <c r="AQ1483" i="6"/>
  <c r="AQ1482" i="6"/>
  <c r="AQ1481" i="6"/>
  <c r="AQ1480" i="6"/>
  <c r="AQ1479" i="6"/>
  <c r="AQ1478" i="6"/>
  <c r="AQ1477" i="6"/>
  <c r="AQ1476" i="6"/>
  <c r="AR1476" i="6" s="1"/>
  <c r="AQ1475" i="6"/>
  <c r="AQ1474" i="6"/>
  <c r="AQ1473" i="6"/>
  <c r="AQ1472" i="6"/>
  <c r="AQ1471" i="6"/>
  <c r="AQ1470" i="6"/>
  <c r="AQ1469" i="6"/>
  <c r="AQ1468" i="6"/>
  <c r="AQ1467" i="6"/>
  <c r="AQ1466" i="6"/>
  <c r="AQ1465" i="6"/>
  <c r="AQ1464" i="6"/>
  <c r="AR1464" i="6" s="1"/>
  <c r="AQ1463" i="6"/>
  <c r="AQ1462" i="6"/>
  <c r="AQ1461" i="6"/>
  <c r="AQ1460" i="6"/>
  <c r="AQ1459" i="6"/>
  <c r="AQ1458" i="6"/>
  <c r="AR1458" i="6" s="1"/>
  <c r="AQ1457" i="6"/>
  <c r="AQ1456" i="6"/>
  <c r="AQ1455" i="6"/>
  <c r="AQ1454" i="6"/>
  <c r="AQ1453" i="6"/>
  <c r="AQ1452" i="6"/>
  <c r="AQ1451" i="6"/>
  <c r="AQ1450" i="6"/>
  <c r="AQ1449" i="6"/>
  <c r="AQ1448" i="6"/>
  <c r="AR1448" i="6" s="1"/>
  <c r="AQ1447" i="6"/>
  <c r="AQ1446" i="6"/>
  <c r="AQ1445" i="6"/>
  <c r="AQ1444" i="6"/>
  <c r="AQ1443" i="6"/>
  <c r="AQ1442" i="6"/>
  <c r="AR1442" i="6" s="1"/>
  <c r="AQ1441" i="6"/>
  <c r="AQ1440" i="6"/>
  <c r="AR1440" i="6" s="1"/>
  <c r="AQ1439" i="6"/>
  <c r="AQ1438" i="6"/>
  <c r="AQ1437" i="6"/>
  <c r="AQ1436" i="6"/>
  <c r="AR1436" i="6" s="1"/>
  <c r="AQ1435" i="6"/>
  <c r="AQ1434" i="6"/>
  <c r="AQ1433" i="6"/>
  <c r="AQ1432" i="6"/>
  <c r="AQ1431" i="6"/>
  <c r="AQ1430" i="6"/>
  <c r="AR1430" i="6" s="1"/>
  <c r="AQ1429" i="6"/>
  <c r="AQ1428" i="6"/>
  <c r="AQ1427" i="6"/>
  <c r="AQ1426" i="6"/>
  <c r="AQ1425" i="6"/>
  <c r="AQ1424" i="6"/>
  <c r="AQ1423" i="6"/>
  <c r="AQ1422" i="6"/>
  <c r="AR1422" i="6" s="1"/>
  <c r="AQ1421" i="6"/>
  <c r="AQ1420" i="6"/>
  <c r="AQ1419" i="6"/>
  <c r="AQ1418" i="6"/>
  <c r="AQ1417" i="6"/>
  <c r="AQ1416" i="6"/>
  <c r="AQ1415" i="6"/>
  <c r="AQ1414" i="6"/>
  <c r="AQ1413" i="6"/>
  <c r="AQ1412" i="6"/>
  <c r="AR1412" i="6" s="1"/>
  <c r="AQ1411" i="6"/>
  <c r="AQ1410" i="6"/>
  <c r="AQ1409" i="6"/>
  <c r="AQ1408" i="6"/>
  <c r="AQ1407" i="6"/>
  <c r="AQ1406" i="6"/>
  <c r="AQ1405" i="6"/>
  <c r="AQ1404" i="6"/>
  <c r="AR1404" i="6" s="1"/>
  <c r="AQ1403" i="6"/>
  <c r="AQ1402" i="6"/>
  <c r="AQ1401" i="6"/>
  <c r="AQ1400" i="6"/>
  <c r="AQ1399" i="6"/>
  <c r="AQ1398" i="6"/>
  <c r="AR1398" i="6" s="1"/>
  <c r="AQ1397" i="6"/>
  <c r="AQ1396" i="6"/>
  <c r="AQ1395" i="6"/>
  <c r="AQ1394" i="6"/>
  <c r="AR1394" i="6" s="1"/>
  <c r="AQ1393" i="6"/>
  <c r="AQ1392" i="6"/>
  <c r="AQ1391" i="6"/>
  <c r="AQ1390" i="6"/>
  <c r="AQ1389" i="6"/>
  <c r="AQ1388" i="6"/>
  <c r="AR1388" i="6" s="1"/>
  <c r="AQ1387" i="6"/>
  <c r="AQ1386" i="6"/>
  <c r="AQ1385" i="6"/>
  <c r="AQ1384" i="6"/>
  <c r="AQ1383" i="6"/>
  <c r="AQ1382" i="6"/>
  <c r="AR1382" i="6" s="1"/>
  <c r="AQ1381" i="6"/>
  <c r="AQ1380" i="6"/>
  <c r="AQ1379" i="6"/>
  <c r="AQ1378" i="6"/>
  <c r="AQ1377" i="6"/>
  <c r="AQ1376" i="6"/>
  <c r="AR1376" i="6"/>
  <c r="AQ1375" i="6"/>
  <c r="AQ1374" i="6"/>
  <c r="AQ1373" i="6"/>
  <c r="AQ1372" i="6"/>
  <c r="AQ1371" i="6"/>
  <c r="AQ1370" i="6"/>
  <c r="AR1370" i="6" s="1"/>
  <c r="AQ1369" i="6"/>
  <c r="AQ1368" i="6"/>
  <c r="AQ1367" i="6"/>
  <c r="AQ1366" i="6"/>
  <c r="AQ1365" i="6"/>
  <c r="AQ1364" i="6"/>
  <c r="AQ1363" i="6"/>
  <c r="AQ1362" i="6"/>
  <c r="AQ1361" i="6"/>
  <c r="AQ1360" i="6"/>
  <c r="AQ1359" i="6"/>
  <c r="AQ1358" i="6"/>
  <c r="AR1358" i="6" s="1"/>
  <c r="AQ1357" i="6"/>
  <c r="AQ1356" i="6"/>
  <c r="AQ1355" i="6"/>
  <c r="AQ1354" i="6"/>
  <c r="AQ1353" i="6"/>
  <c r="AQ1352" i="6"/>
  <c r="AR1352" i="6" s="1"/>
  <c r="AQ1351" i="6"/>
  <c r="AQ1350" i="6"/>
  <c r="AQ1349" i="6"/>
  <c r="AQ1348" i="6"/>
  <c r="AQ1347" i="6"/>
  <c r="AQ1346" i="6"/>
  <c r="AR1346" i="6" s="1"/>
  <c r="AQ1345" i="6"/>
  <c r="AQ1344" i="6"/>
  <c r="AR1344" i="6" s="1"/>
  <c r="AQ1343" i="6"/>
  <c r="AQ1342" i="6"/>
  <c r="AQ1341" i="6"/>
  <c r="AQ1340" i="6"/>
  <c r="AQ1339" i="6"/>
  <c r="AQ1338" i="6"/>
  <c r="AQ1337" i="6"/>
  <c r="AQ1336" i="6"/>
  <c r="AQ1335" i="6"/>
  <c r="AQ1334" i="6"/>
  <c r="AR1334" i="6" s="1"/>
  <c r="AQ1333" i="6"/>
  <c r="AQ1332" i="6"/>
  <c r="AQ1331" i="6"/>
  <c r="AQ1330" i="6"/>
  <c r="AQ1329" i="6"/>
  <c r="AQ1328" i="6"/>
  <c r="AR1328" i="6" s="1"/>
  <c r="AQ1327" i="6"/>
  <c r="AQ1326" i="6"/>
  <c r="AQ1325" i="6"/>
  <c r="AQ1324" i="6"/>
  <c r="AQ1323" i="6"/>
  <c r="AQ1322" i="6"/>
  <c r="AQ1321" i="6"/>
  <c r="AQ1320" i="6"/>
  <c r="AR1320" i="6" s="1"/>
  <c r="AQ1319" i="6"/>
  <c r="AQ1318" i="6"/>
  <c r="AQ1317" i="6"/>
  <c r="AQ1316" i="6"/>
  <c r="AR1316" i="6" s="1"/>
  <c r="AQ1315" i="6"/>
  <c r="AQ1314" i="6"/>
  <c r="AQ1313" i="6"/>
  <c r="AQ1312" i="6"/>
  <c r="AQ1311" i="6"/>
  <c r="AQ1310" i="6"/>
  <c r="AR1310" i="6" s="1"/>
  <c r="AQ1309" i="6"/>
  <c r="AQ1308" i="6"/>
  <c r="AR1308" i="6" s="1"/>
  <c r="AQ1307" i="6"/>
  <c r="AQ1306" i="6"/>
  <c r="AQ1305" i="6"/>
  <c r="AQ1304" i="6"/>
  <c r="AQ1303" i="6"/>
  <c r="AQ1302" i="6"/>
  <c r="AR1302" i="6" s="1"/>
  <c r="AQ1301" i="6"/>
  <c r="AQ1300" i="6"/>
  <c r="AQ1299" i="6"/>
  <c r="AQ1298" i="6"/>
  <c r="AR1298" i="6" s="1"/>
  <c r="AQ1297" i="6"/>
  <c r="AQ1296" i="6"/>
  <c r="AQ1295" i="6"/>
  <c r="AQ1294" i="6"/>
  <c r="AQ1293" i="6"/>
  <c r="AQ1292" i="6"/>
  <c r="AQ1291" i="6"/>
  <c r="AQ1290" i="6"/>
  <c r="AQ1289" i="6"/>
  <c r="AQ1288" i="6"/>
  <c r="AQ1287" i="6"/>
  <c r="AQ1286" i="6"/>
  <c r="AR1286" i="6" s="1"/>
  <c r="AQ1285" i="6"/>
  <c r="AQ1284" i="6"/>
  <c r="AQ1283" i="6"/>
  <c r="AQ1282" i="6"/>
  <c r="AQ1281" i="6"/>
  <c r="AQ1280" i="6"/>
  <c r="AR1280" i="6"/>
  <c r="AQ1279" i="6"/>
  <c r="AQ1278" i="6"/>
  <c r="AQ1277" i="6"/>
  <c r="AQ1276" i="6"/>
  <c r="AQ1275" i="6"/>
  <c r="AQ1274" i="6"/>
  <c r="AQ1273" i="6"/>
  <c r="AQ1272" i="6"/>
  <c r="AQ1271" i="6"/>
  <c r="AQ1270" i="6"/>
  <c r="AQ1269" i="6"/>
  <c r="AQ1268" i="6"/>
  <c r="AQ1267" i="6"/>
  <c r="AQ1266" i="6"/>
  <c r="AQ1265" i="6"/>
  <c r="AQ1264" i="6"/>
  <c r="AQ1263" i="6"/>
  <c r="AQ1262" i="6"/>
  <c r="AR1262" i="6" s="1"/>
  <c r="AQ1261" i="6"/>
  <c r="AQ1260" i="6"/>
  <c r="AR1260" i="6" s="1"/>
  <c r="AQ1259" i="6"/>
  <c r="AQ1258" i="6"/>
  <c r="AQ1257" i="6"/>
  <c r="AQ1256" i="6"/>
  <c r="AR1256" i="6" s="1"/>
  <c r="AQ1255" i="6"/>
  <c r="AQ1254" i="6"/>
  <c r="AQ1253" i="6"/>
  <c r="AQ1252" i="6"/>
  <c r="AQ1251" i="6"/>
  <c r="AQ1250" i="6"/>
  <c r="AR1250" i="6" s="1"/>
  <c r="AQ1249" i="6"/>
  <c r="AQ1248" i="6"/>
  <c r="AQ1247" i="6"/>
  <c r="AQ1246" i="6"/>
  <c r="AQ1245" i="6"/>
  <c r="AQ1244" i="6"/>
  <c r="AR1244" i="6"/>
  <c r="AQ1243" i="6"/>
  <c r="AQ1242" i="6"/>
  <c r="AR1242" i="6" s="1"/>
  <c r="AQ1241" i="6"/>
  <c r="AQ1240" i="6"/>
  <c r="AQ1239" i="6"/>
  <c r="AQ1238" i="6"/>
  <c r="AR1238" i="6" s="1"/>
  <c r="AQ1237" i="6"/>
  <c r="AQ1236" i="6"/>
  <c r="AQ1235" i="6"/>
  <c r="AQ1234" i="6"/>
  <c r="AQ1233" i="6"/>
  <c r="AQ1232" i="6"/>
  <c r="AR1232" i="6" s="1"/>
  <c r="AQ1231" i="6"/>
  <c r="AQ1230" i="6"/>
  <c r="AR1230" i="6" s="1"/>
  <c r="AQ1229" i="6"/>
  <c r="AQ1228" i="6"/>
  <c r="AQ1227" i="6"/>
  <c r="AQ1226" i="6"/>
  <c r="AR1226" i="6" s="1"/>
  <c r="AQ1225" i="6"/>
  <c r="AQ1224" i="6"/>
  <c r="AQ1223" i="6"/>
  <c r="AQ1222" i="6"/>
  <c r="AQ1221" i="6"/>
  <c r="AQ1220" i="6"/>
  <c r="AR1220" i="6" s="1"/>
  <c r="AQ1219" i="6"/>
  <c r="AQ1218" i="6"/>
  <c r="AQ1217" i="6"/>
  <c r="AQ1216" i="6"/>
  <c r="AQ1215" i="6"/>
  <c r="AQ1214" i="6"/>
  <c r="AR1214" i="6" s="1"/>
  <c r="AQ1213" i="6"/>
  <c r="AQ1212" i="6"/>
  <c r="AQ1211" i="6"/>
  <c r="AQ1210" i="6"/>
  <c r="AQ1209" i="6"/>
  <c r="AQ1208" i="6"/>
  <c r="AQ1207" i="6"/>
  <c r="AQ1206" i="6"/>
  <c r="AR1206" i="6" s="1"/>
  <c r="AQ1205" i="6"/>
  <c r="AQ1204" i="6"/>
  <c r="AQ1203" i="6"/>
  <c r="AQ1202" i="6"/>
  <c r="AQ1201" i="6"/>
  <c r="AQ1200" i="6"/>
  <c r="AQ1199" i="6"/>
  <c r="AQ1198" i="6"/>
  <c r="AQ1197" i="6"/>
  <c r="AQ1196" i="6"/>
  <c r="AR1196" i="6" s="1"/>
  <c r="AQ1195" i="6"/>
  <c r="AQ1194" i="6"/>
  <c r="AQ1193" i="6"/>
  <c r="AQ1192" i="6"/>
  <c r="AQ1191" i="6"/>
  <c r="AQ1190" i="6"/>
  <c r="AR1190" i="6" s="1"/>
  <c r="AQ1189" i="6"/>
  <c r="AQ1188" i="6"/>
  <c r="AQ1187" i="6"/>
  <c r="AQ1186" i="6"/>
  <c r="AQ1185" i="6"/>
  <c r="AQ1184" i="6"/>
  <c r="AQ1183" i="6"/>
  <c r="AQ1182" i="6"/>
  <c r="AR1182" i="6" s="1"/>
  <c r="AQ1181" i="6"/>
  <c r="AQ1180" i="6"/>
  <c r="AQ1179" i="6"/>
  <c r="AQ1178" i="6"/>
  <c r="AR1178" i="6" s="1"/>
  <c r="AQ1177" i="6"/>
  <c r="AQ1176" i="6"/>
  <c r="AQ1175" i="6"/>
  <c r="AQ1174" i="6"/>
  <c r="AQ1173" i="6"/>
  <c r="AQ1172" i="6"/>
  <c r="AR1172" i="6" s="1"/>
  <c r="AQ1171" i="6"/>
  <c r="AQ1170" i="6"/>
  <c r="AQ1169" i="6"/>
  <c r="AQ1168" i="6"/>
  <c r="AQ1167" i="6"/>
  <c r="AQ1166" i="6"/>
  <c r="AR1166" i="6" s="1"/>
  <c r="AQ1165" i="6"/>
  <c r="AQ1164" i="6"/>
  <c r="AQ1163" i="6"/>
  <c r="AQ1162" i="6"/>
  <c r="AQ1161" i="6"/>
  <c r="AQ1160" i="6"/>
  <c r="AR1160" i="6" s="1"/>
  <c r="AQ1159" i="6"/>
  <c r="AQ1158" i="6"/>
  <c r="AR1158" i="6" s="1"/>
  <c r="AQ1157" i="6"/>
  <c r="AQ1156" i="6"/>
  <c r="AQ1155" i="6"/>
  <c r="AQ1154" i="6"/>
  <c r="AQ1153" i="6"/>
  <c r="AQ1152" i="6"/>
  <c r="AR1152" i="6" s="1"/>
  <c r="AQ1151" i="6"/>
  <c r="AQ1150" i="6"/>
  <c r="AQ1149" i="6"/>
  <c r="AQ1148" i="6"/>
  <c r="AQ1147" i="6"/>
  <c r="AQ1146" i="6"/>
  <c r="AQ1145" i="6"/>
  <c r="AQ1144" i="6"/>
  <c r="AQ1143" i="6"/>
  <c r="AQ1142" i="6"/>
  <c r="AR1142" i="6" s="1"/>
  <c r="AQ1141" i="6"/>
  <c r="AQ1140" i="6"/>
  <c r="AR1140" i="6" s="1"/>
  <c r="AQ1139" i="6"/>
  <c r="AQ1138" i="6"/>
  <c r="AQ1137" i="6"/>
  <c r="AQ1136" i="6"/>
  <c r="AR1136" i="6"/>
  <c r="AQ1135" i="6"/>
  <c r="AQ1134" i="6"/>
  <c r="AQ1133" i="6"/>
  <c r="AQ1132" i="6"/>
  <c r="AQ1131" i="6"/>
  <c r="AQ1130" i="6"/>
  <c r="AQ1129" i="6"/>
  <c r="AQ1128" i="6"/>
  <c r="AQ1127" i="6"/>
  <c r="AQ1126" i="6"/>
  <c r="AQ1125" i="6"/>
  <c r="AQ1124" i="6"/>
  <c r="AR1124" i="6" s="1"/>
  <c r="AQ1123" i="6"/>
  <c r="AQ1122" i="6"/>
  <c r="AQ1121" i="6"/>
  <c r="AQ1120" i="6"/>
  <c r="AQ1119" i="6"/>
  <c r="AQ1118" i="6"/>
  <c r="AR1118" i="6" s="1"/>
  <c r="AQ1117" i="6"/>
  <c r="AQ1116" i="6"/>
  <c r="AQ1115" i="6"/>
  <c r="AQ1114" i="6"/>
  <c r="AQ1113" i="6"/>
  <c r="AQ1112" i="6"/>
  <c r="AR1112" i="6" s="1"/>
  <c r="AQ1111" i="6"/>
  <c r="AQ1110" i="6"/>
  <c r="AR1110" i="6" s="1"/>
  <c r="AQ1109" i="6"/>
  <c r="AQ1108" i="6"/>
  <c r="AQ1107" i="6"/>
  <c r="AQ1106" i="6"/>
  <c r="AQ1105" i="6"/>
  <c r="AQ1104" i="6"/>
  <c r="AQ1103" i="6"/>
  <c r="AQ1102" i="6"/>
  <c r="AQ1101" i="6"/>
  <c r="AQ1100" i="6"/>
  <c r="AR1100" i="6" s="1"/>
  <c r="AQ1099" i="6"/>
  <c r="AQ1098" i="6"/>
  <c r="AQ1097" i="6"/>
  <c r="AQ1096" i="6"/>
  <c r="AQ1095" i="6"/>
  <c r="AQ1094" i="6"/>
  <c r="AR1094" i="6" s="1"/>
  <c r="AQ1093" i="6"/>
  <c r="AQ1092" i="6"/>
  <c r="AR1092" i="6" s="1"/>
  <c r="AQ1091" i="6"/>
  <c r="AQ1090" i="6"/>
  <c r="AQ1089" i="6"/>
  <c r="AQ1088" i="6"/>
  <c r="AR1088" i="6" s="1"/>
  <c r="AQ1087" i="6"/>
  <c r="AQ1086" i="6"/>
  <c r="AQ1085" i="6"/>
  <c r="AQ1084" i="6"/>
  <c r="AQ1083" i="6"/>
  <c r="AQ1082" i="6"/>
  <c r="AQ1081" i="6"/>
  <c r="AQ1080" i="6"/>
  <c r="AQ1079" i="6"/>
  <c r="AQ1078" i="6"/>
  <c r="AQ1077" i="6"/>
  <c r="AQ1076" i="6"/>
  <c r="AQ1075" i="6"/>
  <c r="AQ1074" i="6"/>
  <c r="AQ1073" i="6"/>
  <c r="AQ1072" i="6"/>
  <c r="AQ1071" i="6"/>
  <c r="AQ1070" i="6"/>
  <c r="AR1070" i="6" s="1"/>
  <c r="AQ1069" i="6"/>
  <c r="AQ1068" i="6"/>
  <c r="AR1068" i="6" s="1"/>
  <c r="AQ1067" i="6"/>
  <c r="AQ1066" i="6"/>
  <c r="AQ1065" i="6"/>
  <c r="AQ1064" i="6"/>
  <c r="AQ1063" i="6"/>
  <c r="AQ1062" i="6"/>
  <c r="AQ1061" i="6"/>
  <c r="AQ1060" i="6"/>
  <c r="AQ1059" i="6"/>
  <c r="AR1059" i="6"/>
  <c r="AQ1058" i="6"/>
  <c r="AR1058" i="6" s="1"/>
  <c r="AQ1057" i="6"/>
  <c r="AQ1056" i="6"/>
  <c r="AR1056" i="6" s="1"/>
  <c r="AQ1055" i="6"/>
  <c r="AQ1054" i="6"/>
  <c r="AR1054" i="6" s="1"/>
  <c r="AQ1053" i="6"/>
  <c r="AQ1052" i="6"/>
  <c r="AR1052" i="6" s="1"/>
  <c r="AQ1051" i="6"/>
  <c r="AQ1050" i="6"/>
  <c r="AQ1049" i="6"/>
  <c r="AQ1048" i="6"/>
  <c r="AQ1047" i="6"/>
  <c r="AQ1046" i="6"/>
  <c r="AR1046" i="6" s="1"/>
  <c r="AQ1045" i="6"/>
  <c r="AQ1044" i="6"/>
  <c r="AQ1043" i="6"/>
  <c r="AQ1042" i="6"/>
  <c r="AQ1041" i="6"/>
  <c r="AQ1040" i="6"/>
  <c r="AQ1039" i="6"/>
  <c r="AQ1038" i="6"/>
  <c r="AQ1037" i="6"/>
  <c r="AQ1036" i="6"/>
  <c r="AR1036" i="6" s="1"/>
  <c r="AQ1035" i="6"/>
  <c r="AQ1034" i="6"/>
  <c r="AR1034" i="6" s="1"/>
  <c r="AQ1033" i="6"/>
  <c r="AQ1032" i="6"/>
  <c r="AQ1031" i="6"/>
  <c r="AQ1030" i="6"/>
  <c r="AQ1029" i="6"/>
  <c r="AQ1028" i="6"/>
  <c r="AR1028" i="6" s="1"/>
  <c r="AQ1027" i="6"/>
  <c r="AQ1026" i="6"/>
  <c r="AQ1025" i="6"/>
  <c r="AQ1024" i="6"/>
  <c r="AR1024" i="6" s="1"/>
  <c r="AQ1023" i="6"/>
  <c r="AQ1022" i="6"/>
  <c r="AQ1021" i="6"/>
  <c r="AQ1020" i="6"/>
  <c r="AQ1019" i="6"/>
  <c r="AQ1018" i="6"/>
  <c r="AQ1017" i="6"/>
  <c r="AQ1016" i="6"/>
  <c r="AR1016" i="6" s="1"/>
  <c r="AQ1015" i="6"/>
  <c r="AQ1014" i="6"/>
  <c r="AQ1013" i="6"/>
  <c r="AQ1012" i="6"/>
  <c r="AR1012" i="6" s="1"/>
  <c r="AQ1011" i="6"/>
  <c r="AQ1010" i="6"/>
  <c r="AR1010" i="6" s="1"/>
  <c r="AQ1009" i="6"/>
  <c r="AQ1008" i="6"/>
  <c r="AR1008" i="6" s="1"/>
  <c r="AQ1007" i="6"/>
  <c r="AQ1006" i="6"/>
  <c r="AR1006" i="6" s="1"/>
  <c r="AQ1005" i="6"/>
  <c r="AQ1004" i="6"/>
  <c r="AR1004" i="6" s="1"/>
  <c r="AQ1003" i="6"/>
  <c r="AQ1002" i="6"/>
  <c r="AQ1001" i="6"/>
  <c r="AQ1000" i="6"/>
  <c r="AQ999" i="6"/>
  <c r="AQ998" i="6"/>
  <c r="AR998" i="6" s="1"/>
  <c r="AQ997" i="6"/>
  <c r="AQ996" i="6"/>
  <c r="AQ995" i="6"/>
  <c r="AQ994" i="6"/>
  <c r="AR994" i="6" s="1"/>
  <c r="AQ993" i="6"/>
  <c r="AQ992" i="6"/>
  <c r="AQ991" i="6"/>
  <c r="AQ990" i="6"/>
  <c r="AQ989" i="6"/>
  <c r="AQ988" i="6"/>
  <c r="AR988" i="6"/>
  <c r="AQ987" i="6"/>
  <c r="AQ986" i="6"/>
  <c r="AR986" i="6" s="1"/>
  <c r="AQ985" i="6"/>
  <c r="AQ984" i="6"/>
  <c r="AQ983" i="6"/>
  <c r="AQ982" i="6"/>
  <c r="AR982" i="6" s="1"/>
  <c r="AQ981" i="6"/>
  <c r="AQ980" i="6"/>
  <c r="AR980" i="6" s="1"/>
  <c r="AQ979" i="6"/>
  <c r="AQ978" i="6"/>
  <c r="AQ977" i="6"/>
  <c r="AQ976" i="6"/>
  <c r="AR976" i="6" s="1"/>
  <c r="AQ975" i="6"/>
  <c r="AQ974" i="6"/>
  <c r="AR974" i="6" s="1"/>
  <c r="AQ973" i="6"/>
  <c r="AQ972" i="6"/>
  <c r="AQ971" i="6"/>
  <c r="AQ970" i="6"/>
  <c r="AR970" i="6" s="1"/>
  <c r="AQ969" i="6"/>
  <c r="AQ968" i="6"/>
  <c r="AR968" i="6" s="1"/>
  <c r="AQ967" i="6"/>
  <c r="AQ966" i="6"/>
  <c r="AR966" i="6"/>
  <c r="AQ965" i="6"/>
  <c r="AQ964" i="6"/>
  <c r="AQ963" i="6"/>
  <c r="AQ962" i="6"/>
  <c r="AQ961" i="6"/>
  <c r="AQ960" i="6"/>
  <c r="AR960" i="6"/>
  <c r="AQ959" i="6"/>
  <c r="AQ958" i="6"/>
  <c r="AQ957" i="6"/>
  <c r="AQ956" i="6"/>
  <c r="AQ955" i="6"/>
  <c r="AQ954" i="6"/>
  <c r="AR954" i="6" s="1"/>
  <c r="AQ953" i="6"/>
  <c r="AQ952" i="6"/>
  <c r="AQ951" i="6"/>
  <c r="AQ950" i="6"/>
  <c r="AR950" i="6" s="1"/>
  <c r="AQ949" i="6"/>
  <c r="AQ948" i="6"/>
  <c r="AR948" i="6" s="1"/>
  <c r="AQ947" i="6"/>
  <c r="AQ946" i="6"/>
  <c r="AQ945" i="6"/>
  <c r="AQ944" i="6"/>
  <c r="AR944" i="6" s="1"/>
  <c r="AQ943" i="6"/>
  <c r="AQ942" i="6"/>
  <c r="AR942" i="6" s="1"/>
  <c r="AQ941" i="6"/>
  <c r="AQ940" i="6"/>
  <c r="AQ939" i="6"/>
  <c r="AQ938" i="6"/>
  <c r="AQ937" i="6"/>
  <c r="AQ936" i="6"/>
  <c r="AR936" i="6" s="1"/>
  <c r="AQ935" i="6"/>
  <c r="AQ934" i="6"/>
  <c r="AQ933" i="6"/>
  <c r="AQ932" i="6"/>
  <c r="AR932" i="6" s="1"/>
  <c r="AQ931" i="6"/>
  <c r="AQ930" i="6"/>
  <c r="AQ929" i="6"/>
  <c r="AQ928" i="6"/>
  <c r="AQ927" i="6"/>
  <c r="AQ926" i="6"/>
  <c r="AR926" i="6" s="1"/>
  <c r="AQ925" i="6"/>
  <c r="AQ924" i="6"/>
  <c r="AQ923" i="6"/>
  <c r="AQ922" i="6"/>
  <c r="AQ921" i="6"/>
  <c r="AQ920" i="6"/>
  <c r="AQ919" i="6"/>
  <c r="AQ918" i="6"/>
  <c r="AQ917" i="6"/>
  <c r="AQ916" i="6"/>
  <c r="AQ915" i="6"/>
  <c r="AQ914" i="6"/>
  <c r="AQ913" i="6"/>
  <c r="AQ912" i="6"/>
  <c r="AQ911" i="6"/>
  <c r="AQ910" i="6"/>
  <c r="AQ909" i="6"/>
  <c r="AQ908" i="6"/>
  <c r="AR908" i="6" s="1"/>
  <c r="AQ907" i="6"/>
  <c r="AQ906" i="6"/>
  <c r="AQ905" i="6"/>
  <c r="AQ904" i="6"/>
  <c r="AQ903" i="6"/>
  <c r="AQ902" i="6"/>
  <c r="AQ901" i="6"/>
  <c r="AQ900" i="6"/>
  <c r="AQ899" i="6"/>
  <c r="AQ898" i="6"/>
  <c r="AQ897" i="6"/>
  <c r="AQ896" i="6"/>
  <c r="AR896" i="6" s="1"/>
  <c r="AQ895" i="6"/>
  <c r="AQ894" i="6"/>
  <c r="AQ893" i="6"/>
  <c r="AQ892" i="6"/>
  <c r="AQ891" i="6"/>
  <c r="AQ890" i="6"/>
  <c r="AR890" i="6"/>
  <c r="AQ889" i="6"/>
  <c r="AQ888" i="6"/>
  <c r="AQ887" i="6"/>
  <c r="AQ886" i="6"/>
  <c r="AQ885" i="6"/>
  <c r="AQ884" i="6"/>
  <c r="AR884" i="6" s="1"/>
  <c r="AQ883" i="6"/>
  <c r="AQ882" i="6"/>
  <c r="AQ881" i="6"/>
  <c r="AQ880" i="6"/>
  <c r="AQ879" i="6"/>
  <c r="AQ878" i="6"/>
  <c r="AR878" i="6" s="1"/>
  <c r="AQ877" i="6"/>
  <c r="AQ876" i="6"/>
  <c r="AQ875" i="6"/>
  <c r="AQ874" i="6"/>
  <c r="AQ873" i="6"/>
  <c r="AQ872" i="6"/>
  <c r="AR872" i="6" s="1"/>
  <c r="AQ871" i="6"/>
  <c r="AQ870" i="6"/>
  <c r="AQ869" i="6"/>
  <c r="AQ868" i="6"/>
  <c r="AQ867" i="6"/>
  <c r="AQ866" i="6"/>
  <c r="AQ865" i="6"/>
  <c r="AQ864" i="6"/>
  <c r="AR864" i="6" s="1"/>
  <c r="AQ863" i="6"/>
  <c r="AQ862" i="6"/>
  <c r="AQ861" i="6"/>
  <c r="AQ860" i="6"/>
  <c r="AR860" i="6" s="1"/>
  <c r="AQ859" i="6"/>
  <c r="AQ858" i="6"/>
  <c r="AQ857" i="6"/>
  <c r="AQ856" i="6"/>
  <c r="AQ855" i="6"/>
  <c r="AQ854" i="6"/>
  <c r="AQ853" i="6"/>
  <c r="AQ852" i="6"/>
  <c r="AQ851" i="6"/>
  <c r="AQ850" i="6"/>
  <c r="AQ849" i="6"/>
  <c r="AQ848" i="6"/>
  <c r="AR848" i="6" s="1"/>
  <c r="AQ847" i="6"/>
  <c r="AQ846" i="6"/>
  <c r="AQ845" i="6"/>
  <c r="AQ844" i="6"/>
  <c r="AQ843" i="6"/>
  <c r="AQ842" i="6"/>
  <c r="AR842" i="6" s="1"/>
  <c r="AQ841" i="6"/>
  <c r="AQ840" i="6"/>
  <c r="AQ839" i="6"/>
  <c r="AQ838" i="6"/>
  <c r="AQ837" i="6"/>
  <c r="AQ836" i="6"/>
  <c r="AR836" i="6" s="1"/>
  <c r="AQ835" i="6"/>
  <c r="AQ834" i="6"/>
  <c r="AQ833" i="6"/>
  <c r="AQ832" i="6"/>
  <c r="AQ831" i="6"/>
  <c r="AQ830" i="6"/>
  <c r="AR830" i="6" s="1"/>
  <c r="AQ829" i="6"/>
  <c r="AQ828" i="6"/>
  <c r="AQ827" i="6"/>
  <c r="AQ826" i="6"/>
  <c r="AQ825" i="6"/>
  <c r="AQ824" i="6"/>
  <c r="AR824" i="6"/>
  <c r="AQ823" i="6"/>
  <c r="AQ822" i="6"/>
  <c r="AQ821" i="6"/>
  <c r="AQ820" i="6"/>
  <c r="AQ819" i="6"/>
  <c r="AQ818" i="6"/>
  <c r="AQ817" i="6"/>
  <c r="AQ816" i="6"/>
  <c r="AQ815" i="6"/>
  <c r="AQ814" i="6"/>
  <c r="AQ813" i="6"/>
  <c r="AQ812" i="6"/>
  <c r="AR812" i="6" s="1"/>
  <c r="AQ811" i="6"/>
  <c r="AQ810" i="6"/>
  <c r="AQ809" i="6"/>
  <c r="AQ808" i="6"/>
  <c r="AQ807" i="6"/>
  <c r="AQ806" i="6"/>
  <c r="AQ805" i="6"/>
  <c r="AQ804" i="6"/>
  <c r="AQ803" i="6"/>
  <c r="AQ802" i="6"/>
  <c r="AQ801" i="6"/>
  <c r="AQ800" i="6"/>
  <c r="AQ799" i="6"/>
  <c r="AQ798" i="6"/>
  <c r="AR798" i="6" s="1"/>
  <c r="AQ797" i="6"/>
  <c r="AQ796" i="6"/>
  <c r="AQ795" i="6"/>
  <c r="AQ794" i="6"/>
  <c r="AR794" i="6" s="1"/>
  <c r="AQ793" i="6"/>
  <c r="AQ792" i="6"/>
  <c r="AR792" i="6" s="1"/>
  <c r="AQ791" i="6"/>
  <c r="AQ790" i="6"/>
  <c r="AQ789" i="6"/>
  <c r="AQ788" i="6"/>
  <c r="AR788" i="6" s="1"/>
  <c r="AQ787" i="6"/>
  <c r="AQ786" i="6"/>
  <c r="AQ785" i="6"/>
  <c r="AQ784" i="6"/>
  <c r="AQ783" i="6"/>
  <c r="AQ782" i="6"/>
  <c r="AR782" i="6" s="1"/>
  <c r="AQ781" i="6"/>
  <c r="AQ780" i="6"/>
  <c r="AQ779" i="6"/>
  <c r="AQ778" i="6"/>
  <c r="AQ777" i="6"/>
  <c r="AQ776" i="6"/>
  <c r="AQ775" i="6"/>
  <c r="AQ774" i="6"/>
  <c r="AQ773" i="6"/>
  <c r="AQ772" i="6"/>
  <c r="AQ771" i="6"/>
  <c r="AQ770" i="6"/>
  <c r="AR770" i="6" s="1"/>
  <c r="AQ769" i="6"/>
  <c r="AQ768" i="6"/>
  <c r="AQ767" i="6"/>
  <c r="AQ766" i="6"/>
  <c r="AQ765" i="6"/>
  <c r="AQ764" i="6"/>
  <c r="AR764" i="6" s="1"/>
  <c r="AQ763" i="6"/>
  <c r="AQ762" i="6"/>
  <c r="AQ761" i="6"/>
  <c r="AQ760" i="6"/>
  <c r="AQ759" i="6"/>
  <c r="AQ758" i="6"/>
  <c r="AQ757" i="6"/>
  <c r="AQ756" i="6"/>
  <c r="AQ755" i="6"/>
  <c r="AQ754" i="6"/>
  <c r="AQ753" i="6"/>
  <c r="AQ752" i="6"/>
  <c r="AR752" i="6" s="1"/>
  <c r="AQ751" i="6"/>
  <c r="AQ750" i="6"/>
  <c r="AR750" i="6" s="1"/>
  <c r="AQ749" i="6"/>
  <c r="AQ748" i="6"/>
  <c r="AQ747" i="6"/>
  <c r="AQ746" i="6"/>
  <c r="AR746" i="6" s="1"/>
  <c r="AQ745" i="6"/>
  <c r="AQ744" i="6"/>
  <c r="AR744" i="6" s="1"/>
  <c r="AQ743" i="6"/>
  <c r="AQ742" i="6"/>
  <c r="AQ741" i="6"/>
  <c r="AQ740" i="6"/>
  <c r="AR740" i="6" s="1"/>
  <c r="AQ739" i="6"/>
  <c r="AQ738" i="6"/>
  <c r="AR738" i="6" s="1"/>
  <c r="AQ737" i="6"/>
  <c r="AQ736" i="6"/>
  <c r="AQ735" i="6"/>
  <c r="AQ734" i="6"/>
  <c r="AR734" i="6" s="1"/>
  <c r="AQ733" i="6"/>
  <c r="AQ732" i="6"/>
  <c r="AQ731" i="6"/>
  <c r="AQ730" i="6"/>
  <c r="AQ729" i="6"/>
  <c r="AQ728" i="6"/>
  <c r="AR728" i="6" s="1"/>
  <c r="AQ727" i="6"/>
  <c r="AQ726" i="6"/>
  <c r="AQ725" i="6"/>
  <c r="AQ724" i="6"/>
  <c r="AQ723" i="6"/>
  <c r="AQ722" i="6"/>
  <c r="AR722" i="6" s="1"/>
  <c r="AQ721" i="6"/>
  <c r="AQ720" i="6"/>
  <c r="AR720" i="6" s="1"/>
  <c r="AQ719" i="6"/>
  <c r="AQ718" i="6"/>
  <c r="AQ717" i="6"/>
  <c r="AQ716" i="6"/>
  <c r="AR716" i="6"/>
  <c r="AQ715" i="6"/>
  <c r="AQ714" i="6"/>
  <c r="AR714" i="6" s="1"/>
  <c r="AQ713" i="6"/>
  <c r="AQ712" i="6"/>
  <c r="AQ711" i="6"/>
  <c r="AQ710" i="6"/>
  <c r="AR710" i="6" s="1"/>
  <c r="AQ709" i="6"/>
  <c r="AQ708" i="6"/>
  <c r="AR708" i="6" s="1"/>
  <c r="AQ707" i="6"/>
  <c r="AQ706" i="6"/>
  <c r="AQ705" i="6"/>
  <c r="AQ704" i="6"/>
  <c r="AR704" i="6" s="1"/>
  <c r="AQ703" i="6"/>
  <c r="AQ702" i="6"/>
  <c r="AR702" i="6" s="1"/>
  <c r="AQ701" i="6"/>
  <c r="AQ700" i="6"/>
  <c r="AQ699" i="6"/>
  <c r="AQ698" i="6"/>
  <c r="AR698" i="6" s="1"/>
  <c r="AQ697" i="6"/>
  <c r="AQ696" i="6"/>
  <c r="AQ695" i="6"/>
  <c r="AQ694" i="6"/>
  <c r="AQ693" i="6"/>
  <c r="AQ692" i="6"/>
  <c r="AQ691" i="6"/>
  <c r="AQ690" i="6"/>
  <c r="AQ689" i="6"/>
  <c r="AQ688" i="6"/>
  <c r="AQ687" i="6"/>
  <c r="AQ686" i="6"/>
  <c r="AQ685" i="6"/>
  <c r="AQ684" i="6"/>
  <c r="AQ683" i="6"/>
  <c r="AQ682" i="6"/>
  <c r="AQ681" i="6"/>
  <c r="AQ680" i="6"/>
  <c r="AR680" i="6" s="1"/>
  <c r="AQ679" i="6"/>
  <c r="AQ678" i="6"/>
  <c r="AQ677" i="6"/>
  <c r="AQ676" i="6"/>
  <c r="AQ675" i="6"/>
  <c r="AQ674" i="6"/>
  <c r="AR674" i="6" s="1"/>
  <c r="AQ673" i="6"/>
  <c r="AQ672" i="6"/>
  <c r="AR672" i="6" s="1"/>
  <c r="AQ671" i="6"/>
  <c r="AR671" i="6"/>
  <c r="AQ670" i="6"/>
  <c r="AQ669" i="6"/>
  <c r="AQ668" i="6"/>
  <c r="AQ667" i="6"/>
  <c r="AQ666" i="6"/>
  <c r="AQ665" i="6"/>
  <c r="AQ664" i="6"/>
  <c r="AQ663" i="6"/>
  <c r="AQ662" i="6"/>
  <c r="AR662" i="6" s="1"/>
  <c r="AQ661" i="6"/>
  <c r="AQ660" i="6"/>
  <c r="AQ659" i="6"/>
  <c r="AQ658" i="6"/>
  <c r="AQ657" i="6"/>
  <c r="AQ656" i="6"/>
  <c r="AQ655" i="6"/>
  <c r="AQ654" i="6"/>
  <c r="AQ653" i="6"/>
  <c r="AQ652" i="6"/>
  <c r="AQ651" i="6"/>
  <c r="AQ650" i="6"/>
  <c r="AR650" i="6" s="1"/>
  <c r="AQ649" i="6"/>
  <c r="AQ648" i="6"/>
  <c r="AQ647" i="6"/>
  <c r="AQ646" i="6"/>
  <c r="AQ645" i="6"/>
  <c r="AQ644" i="6"/>
  <c r="AR644" i="6" s="1"/>
  <c r="AQ643" i="6"/>
  <c r="AQ642" i="6"/>
  <c r="AQ641" i="6"/>
  <c r="AQ640" i="6"/>
  <c r="AQ639" i="6"/>
  <c r="AQ638" i="6"/>
  <c r="AQ637" i="6"/>
  <c r="AQ636" i="6"/>
  <c r="AR636" i="6" s="1"/>
  <c r="AQ635" i="6"/>
  <c r="AQ634" i="6"/>
  <c r="AQ633" i="6"/>
  <c r="AQ632" i="6"/>
  <c r="AR632" i="6" s="1"/>
  <c r="AQ631" i="6"/>
  <c r="AQ630" i="6"/>
  <c r="AR630" i="6"/>
  <c r="AQ629" i="6"/>
  <c r="AQ628" i="6"/>
  <c r="AQ627" i="6"/>
  <c r="AQ626" i="6"/>
  <c r="AR626" i="6" s="1"/>
  <c r="AQ625" i="6"/>
  <c r="AQ624" i="6"/>
  <c r="AR624" i="6" s="1"/>
  <c r="AQ623" i="6"/>
  <c r="AQ622" i="6"/>
  <c r="AQ621" i="6"/>
  <c r="AQ620" i="6"/>
  <c r="AQ619" i="6"/>
  <c r="AR619" i="6" s="1"/>
  <c r="AQ618" i="6"/>
  <c r="AQ617" i="6"/>
  <c r="AQ616" i="6"/>
  <c r="AQ615" i="6"/>
  <c r="AQ614" i="6"/>
  <c r="AR614" i="6" s="1"/>
  <c r="AQ613" i="6"/>
  <c r="AQ612" i="6"/>
  <c r="AQ611" i="6"/>
  <c r="AQ610" i="6"/>
  <c r="AQ609" i="6"/>
  <c r="AQ608" i="6"/>
  <c r="AR608" i="6" s="1"/>
  <c r="AQ607" i="6"/>
  <c r="AR607" i="6" s="1"/>
  <c r="AQ606" i="6"/>
  <c r="AQ605" i="6"/>
  <c r="AQ604" i="6"/>
  <c r="AQ603" i="6"/>
  <c r="AQ602" i="6"/>
  <c r="AR602" i="6" s="1"/>
  <c r="AQ601" i="6"/>
  <c r="AQ600" i="6"/>
  <c r="AR600" i="6" s="1"/>
  <c r="AQ599" i="6"/>
  <c r="AQ598" i="6"/>
  <c r="AQ597" i="6"/>
  <c r="AQ596" i="6"/>
  <c r="AR596" i="6" s="1"/>
  <c r="AQ595" i="6"/>
  <c r="AQ594" i="6"/>
  <c r="AR594" i="6"/>
  <c r="AQ593" i="6"/>
  <c r="AQ592" i="6"/>
  <c r="AQ591" i="6"/>
  <c r="AQ590" i="6"/>
  <c r="AR590" i="6" s="1"/>
  <c r="AQ589" i="6"/>
  <c r="AQ588" i="6"/>
  <c r="AQ587" i="6"/>
  <c r="AQ586" i="6"/>
  <c r="AQ585" i="6"/>
  <c r="AQ584" i="6"/>
  <c r="AR584" i="6"/>
  <c r="AQ583" i="6"/>
  <c r="AQ582" i="6"/>
  <c r="AR582" i="6" s="1"/>
  <c r="AQ581" i="6"/>
  <c r="AQ580" i="6"/>
  <c r="AQ579" i="6"/>
  <c r="AQ578" i="6"/>
  <c r="AQ577" i="6"/>
  <c r="AQ576" i="6"/>
  <c r="AQ575" i="6"/>
  <c r="AQ574" i="6"/>
  <c r="AQ573" i="6"/>
  <c r="AQ572" i="6"/>
  <c r="AQ571" i="6"/>
  <c r="AQ570" i="6"/>
  <c r="AQ569" i="6"/>
  <c r="AQ568" i="6"/>
  <c r="AQ567" i="6"/>
  <c r="AQ566" i="6"/>
  <c r="AR566" i="6" s="1"/>
  <c r="AQ565" i="6"/>
  <c r="AQ564" i="6"/>
  <c r="AQ563" i="6"/>
  <c r="AQ562" i="6"/>
  <c r="AQ561" i="6"/>
  <c r="AQ560" i="6"/>
  <c r="AR560" i="6" s="1"/>
  <c r="AQ559" i="6"/>
  <c r="AQ558" i="6"/>
  <c r="AQ557" i="6"/>
  <c r="AQ556" i="6"/>
  <c r="AQ555" i="6"/>
  <c r="AQ554" i="6"/>
  <c r="AR554" i="6" s="1"/>
  <c r="AQ553" i="6"/>
  <c r="AQ552" i="6"/>
  <c r="AR552" i="6" s="1"/>
  <c r="AQ551" i="6"/>
  <c r="AQ550" i="6"/>
  <c r="AQ549" i="6"/>
  <c r="AQ548" i="6"/>
  <c r="AR548" i="6" s="1"/>
  <c r="AQ547" i="6"/>
  <c r="AQ546" i="6"/>
  <c r="AR546" i="6" s="1"/>
  <c r="AQ545" i="6"/>
  <c r="AQ544" i="6"/>
  <c r="AQ543" i="6"/>
  <c r="AQ542" i="6"/>
  <c r="AQ541" i="6"/>
  <c r="AQ540" i="6"/>
  <c r="AR540" i="6" s="1"/>
  <c r="AQ539" i="6"/>
  <c r="AR539" i="6" s="1"/>
  <c r="AQ538" i="6"/>
  <c r="AQ537" i="6"/>
  <c r="AQ536" i="6"/>
  <c r="AR536" i="6" s="1"/>
  <c r="AQ535" i="6"/>
  <c r="AQ534" i="6"/>
  <c r="AQ533" i="6"/>
  <c r="AQ532" i="6"/>
  <c r="AQ531" i="6"/>
  <c r="AQ530" i="6"/>
  <c r="AQ529" i="6"/>
  <c r="AQ528" i="6"/>
  <c r="AR528" i="6" s="1"/>
  <c r="AQ527" i="6"/>
  <c r="AQ526" i="6"/>
  <c r="AQ525" i="6"/>
  <c r="AQ524" i="6"/>
  <c r="AQ523" i="6"/>
  <c r="AQ522" i="6"/>
  <c r="AR522" i="6" s="1"/>
  <c r="AQ521" i="6"/>
  <c r="AQ520" i="6"/>
  <c r="AQ519" i="6"/>
  <c r="AQ518" i="6"/>
  <c r="AR518" i="6"/>
  <c r="AQ517" i="6"/>
  <c r="AQ516" i="6"/>
  <c r="AR516" i="6" s="1"/>
  <c r="AQ515" i="6"/>
  <c r="AQ514" i="6"/>
  <c r="AQ513" i="6"/>
  <c r="AQ512" i="6"/>
  <c r="AR512" i="6" s="1"/>
  <c r="AQ511" i="6"/>
  <c r="AQ510" i="6"/>
  <c r="AR510" i="6" s="1"/>
  <c r="AQ509" i="6"/>
  <c r="AQ508" i="6"/>
  <c r="AQ507" i="6"/>
  <c r="AQ506" i="6"/>
  <c r="AQ505" i="6"/>
  <c r="AQ504" i="6"/>
  <c r="AR504" i="6" s="1"/>
  <c r="AQ503" i="6"/>
  <c r="AQ502" i="6"/>
  <c r="AQ501" i="6"/>
  <c r="AQ500" i="6"/>
  <c r="AR500" i="6" s="1"/>
  <c r="AQ499" i="6"/>
  <c r="AR499" i="6" s="1"/>
  <c r="AQ498" i="6"/>
  <c r="AR498" i="6" s="1"/>
  <c r="AQ497" i="6"/>
  <c r="AQ496" i="6"/>
  <c r="AQ495" i="6"/>
  <c r="AQ494" i="6"/>
  <c r="AQ493" i="6"/>
  <c r="AQ492" i="6"/>
  <c r="AQ491" i="6"/>
  <c r="AQ490" i="6"/>
  <c r="AQ489" i="6"/>
  <c r="AQ488" i="6"/>
  <c r="AR488" i="6" s="1"/>
  <c r="AQ487" i="6"/>
  <c r="AQ486" i="6"/>
  <c r="AR486" i="6" s="1"/>
  <c r="AQ485" i="6"/>
  <c r="AQ484" i="6"/>
  <c r="AQ483" i="6"/>
  <c r="AR483" i="6" s="1"/>
  <c r="AQ482" i="6"/>
  <c r="AQ481" i="6"/>
  <c r="AQ480" i="6"/>
  <c r="AQ479" i="6"/>
  <c r="AQ478" i="6"/>
  <c r="AQ477" i="6"/>
  <c r="AQ476" i="6"/>
  <c r="AR476" i="6" s="1"/>
  <c r="AQ475" i="6"/>
  <c r="AQ474" i="6"/>
  <c r="AR474" i="6" s="1"/>
  <c r="AQ473" i="6"/>
  <c r="AQ472" i="6"/>
  <c r="AQ471" i="6"/>
  <c r="AQ470" i="6"/>
  <c r="AR470" i="6" s="1"/>
  <c r="AQ469" i="6"/>
  <c r="AQ468" i="6"/>
  <c r="AQ467" i="6"/>
  <c r="AQ466" i="6"/>
  <c r="AQ465" i="6"/>
  <c r="AQ464" i="6"/>
  <c r="AR464" i="6" s="1"/>
  <c r="AQ463" i="6"/>
  <c r="AQ462" i="6"/>
  <c r="AR462" i="6" s="1"/>
  <c r="AQ461" i="6"/>
  <c r="AQ460" i="6"/>
  <c r="AQ459" i="6"/>
  <c r="AQ458" i="6"/>
  <c r="AQ457" i="6"/>
  <c r="AQ456" i="6"/>
  <c r="AR456" i="6" s="1"/>
  <c r="AQ455" i="6"/>
  <c r="AQ454" i="6"/>
  <c r="AQ453" i="6"/>
  <c r="AQ452" i="6"/>
  <c r="AQ451" i="6"/>
  <c r="AQ450" i="6"/>
  <c r="AR450" i="6" s="1"/>
  <c r="AQ449" i="6"/>
  <c r="AQ448" i="6"/>
  <c r="AR448" i="6" s="1"/>
  <c r="AQ447" i="6"/>
  <c r="AQ446" i="6"/>
  <c r="AR446" i="6" s="1"/>
  <c r="AQ445" i="6"/>
  <c r="AQ444" i="6"/>
  <c r="AQ443" i="6"/>
  <c r="AQ442" i="6"/>
  <c r="AR442" i="6" s="1"/>
  <c r="AQ441" i="6"/>
  <c r="AQ440" i="6"/>
  <c r="AQ439" i="6"/>
  <c r="AQ438" i="6"/>
  <c r="AQ437" i="6"/>
  <c r="AQ436" i="6"/>
  <c r="AR436" i="6" s="1"/>
  <c r="AQ435" i="6"/>
  <c r="AQ434" i="6"/>
  <c r="AR434" i="6" s="1"/>
  <c r="AQ433" i="6"/>
  <c r="AQ432" i="6"/>
  <c r="AR432" i="6" s="1"/>
  <c r="AQ431" i="6"/>
  <c r="AR431" i="6" s="1"/>
  <c r="AQ430" i="6"/>
  <c r="AQ429" i="6"/>
  <c r="AQ428" i="6"/>
  <c r="AR428" i="6" s="1"/>
  <c r="AQ427" i="6"/>
  <c r="AQ426" i="6"/>
  <c r="AQ425" i="6"/>
  <c r="AQ424" i="6"/>
  <c r="AQ423" i="6"/>
  <c r="AQ422" i="6"/>
  <c r="AR422" i="6" s="1"/>
  <c r="AQ421" i="6"/>
  <c r="AQ420" i="6"/>
  <c r="AR420" i="6"/>
  <c r="AQ419" i="6"/>
  <c r="AQ418" i="6"/>
  <c r="AQ417" i="6"/>
  <c r="AQ416" i="6"/>
  <c r="AQ415" i="6"/>
  <c r="AQ414" i="6"/>
  <c r="AR414" i="6" s="1"/>
  <c r="AQ413" i="6"/>
  <c r="AQ412" i="6"/>
  <c r="AQ411" i="6"/>
  <c r="AQ410" i="6"/>
  <c r="AR410" i="6" s="1"/>
  <c r="AQ409" i="6"/>
  <c r="AQ408" i="6"/>
  <c r="AQ407" i="6"/>
  <c r="AQ406" i="6"/>
  <c r="AQ405" i="6"/>
  <c r="AQ404" i="6"/>
  <c r="AQ403" i="6"/>
  <c r="AQ402" i="6"/>
  <c r="AR402" i="6" s="1"/>
  <c r="AQ401" i="6"/>
  <c r="AQ400" i="6"/>
  <c r="AQ399" i="6"/>
  <c r="AQ398" i="6"/>
  <c r="AR398" i="6" s="1"/>
  <c r="AQ397" i="6"/>
  <c r="AQ396" i="6"/>
  <c r="AR396" i="6" s="1"/>
  <c r="AQ395" i="6"/>
  <c r="AQ394" i="6"/>
  <c r="AQ393" i="6"/>
  <c r="AQ392" i="6"/>
  <c r="AQ391" i="6"/>
  <c r="AQ390" i="6"/>
  <c r="AR390" i="6"/>
  <c r="AQ389" i="6"/>
  <c r="AQ388" i="6"/>
  <c r="AQ387" i="6"/>
  <c r="AQ386" i="6"/>
  <c r="AR386" i="6" s="1"/>
  <c r="AQ385" i="6"/>
  <c r="AQ384" i="6"/>
  <c r="AQ383" i="6"/>
  <c r="AQ382" i="6"/>
  <c r="AQ381" i="6"/>
  <c r="AQ380" i="6"/>
  <c r="AR380" i="6" s="1"/>
  <c r="AQ379" i="6"/>
  <c r="AQ378" i="6"/>
  <c r="AR378" i="6" s="1"/>
  <c r="AQ377" i="6"/>
  <c r="AQ376" i="6"/>
  <c r="AQ375" i="6"/>
  <c r="AR375" i="6" s="1"/>
  <c r="AQ374" i="6"/>
  <c r="AR374" i="6" s="1"/>
  <c r="AQ373" i="6"/>
  <c r="AQ372" i="6"/>
  <c r="AQ371" i="6"/>
  <c r="AQ370" i="6"/>
  <c r="AQ369" i="6"/>
  <c r="AQ368" i="6"/>
  <c r="AR368" i="6" s="1"/>
  <c r="AQ367" i="6"/>
  <c r="AQ366" i="6"/>
  <c r="AR366" i="6" s="1"/>
  <c r="AQ365" i="6"/>
  <c r="AQ364" i="6"/>
  <c r="AR364" i="6" s="1"/>
  <c r="AQ363" i="6"/>
  <c r="AQ362" i="6"/>
  <c r="AQ361" i="6"/>
  <c r="AQ360" i="6"/>
  <c r="AQ359" i="6"/>
  <c r="AQ358" i="6"/>
  <c r="AR358" i="6" s="1"/>
  <c r="AQ357" i="6"/>
  <c r="AQ356" i="6"/>
  <c r="AR356" i="6" s="1"/>
  <c r="AQ355" i="6"/>
  <c r="AQ354" i="6"/>
  <c r="AQ353" i="6"/>
  <c r="AQ352" i="6"/>
  <c r="AR352" i="6" s="1"/>
  <c r="AQ351" i="6"/>
  <c r="AQ350" i="6"/>
  <c r="AR350" i="6" s="1"/>
  <c r="AQ349" i="6"/>
  <c r="AQ348" i="6"/>
  <c r="AQ347" i="6"/>
  <c r="AQ346" i="6"/>
  <c r="AR346" i="6" s="1"/>
  <c r="AQ345" i="6"/>
  <c r="AQ344" i="6"/>
  <c r="AQ343" i="6"/>
  <c r="AQ342" i="6"/>
  <c r="AQ341" i="6"/>
  <c r="AQ340" i="6"/>
  <c r="AR340" i="6" s="1"/>
  <c r="AQ339" i="6"/>
  <c r="AQ338" i="6"/>
  <c r="AR338" i="6" s="1"/>
  <c r="AQ337" i="6"/>
  <c r="AQ336" i="6"/>
  <c r="AQ335" i="6"/>
  <c r="AQ334" i="6"/>
  <c r="AR334" i="6" s="1"/>
  <c r="AQ333" i="6"/>
  <c r="AQ332" i="6"/>
  <c r="AR332" i="6" s="1"/>
  <c r="AQ331" i="6"/>
  <c r="AQ330" i="6"/>
  <c r="AQ329" i="6"/>
  <c r="AQ328" i="6"/>
  <c r="AR328" i="6" s="1"/>
  <c r="AQ327" i="6"/>
  <c r="AQ326" i="6"/>
  <c r="AR326" i="6" s="1"/>
  <c r="AQ325" i="6"/>
  <c r="AQ324" i="6"/>
  <c r="AQ323" i="6"/>
  <c r="AQ322" i="6"/>
  <c r="AR322" i="6" s="1"/>
  <c r="AQ321" i="6"/>
  <c r="AQ320" i="6"/>
  <c r="AR320" i="6" s="1"/>
  <c r="AQ319" i="6"/>
  <c r="AQ318" i="6"/>
  <c r="AR318" i="6" s="1"/>
  <c r="AQ317" i="6"/>
  <c r="AQ316" i="6"/>
  <c r="AR316" i="6" s="1"/>
  <c r="AQ315" i="6"/>
  <c r="AQ314" i="6"/>
  <c r="AR314" i="6" s="1"/>
  <c r="AQ313" i="6"/>
  <c r="AQ312" i="6"/>
  <c r="AQ311" i="6"/>
  <c r="AQ310" i="6"/>
  <c r="AR310" i="6" s="1"/>
  <c r="AQ309" i="6"/>
  <c r="AQ308" i="6"/>
  <c r="AR308" i="6" s="1"/>
  <c r="AQ307" i="6"/>
  <c r="AQ306" i="6"/>
  <c r="AR306" i="6" s="1"/>
  <c r="AQ305" i="6"/>
  <c r="AQ304" i="6"/>
  <c r="AR304" i="6" s="1"/>
  <c r="AQ303" i="6"/>
  <c r="AQ302" i="6"/>
  <c r="AQ301" i="6"/>
  <c r="AQ300" i="6"/>
  <c r="AQ299" i="6"/>
  <c r="AQ298" i="6"/>
  <c r="AR298" i="6" s="1"/>
  <c r="AQ297" i="6"/>
  <c r="AQ296" i="6"/>
  <c r="AR296" i="6"/>
  <c r="AQ295" i="6"/>
  <c r="AQ294" i="6"/>
  <c r="AQ293" i="6"/>
  <c r="AQ292" i="6"/>
  <c r="AR292" i="6" s="1"/>
  <c r="AQ291" i="6"/>
  <c r="AQ290" i="6"/>
  <c r="AQ289" i="6"/>
  <c r="AQ288" i="6"/>
  <c r="AQ287" i="6"/>
  <c r="AQ286" i="6"/>
  <c r="AR286" i="6" s="1"/>
  <c r="AQ285" i="6"/>
  <c r="AQ284" i="6"/>
  <c r="AQ283" i="6"/>
  <c r="AQ282" i="6"/>
  <c r="AQ281" i="6"/>
  <c r="AQ280" i="6"/>
  <c r="AR280" i="6" s="1"/>
  <c r="AQ279" i="6"/>
  <c r="AQ278" i="6"/>
  <c r="AQ277" i="6"/>
  <c r="AQ276" i="6"/>
  <c r="AQ275" i="6"/>
  <c r="AQ274" i="6"/>
  <c r="AR274" i="6" s="1"/>
  <c r="AQ273" i="6"/>
  <c r="AQ272" i="6"/>
  <c r="AQ271" i="6"/>
  <c r="AQ270" i="6"/>
  <c r="AQ269" i="6"/>
  <c r="AQ268" i="6"/>
  <c r="AR268" i="6" s="1"/>
  <c r="AQ267" i="6"/>
  <c r="AQ266" i="6"/>
  <c r="AQ265" i="6"/>
  <c r="AQ264" i="6"/>
  <c r="AQ263" i="6"/>
  <c r="AQ262" i="6"/>
  <c r="AR262" i="6" s="1"/>
  <c r="AQ261" i="6"/>
  <c r="AQ260" i="6"/>
  <c r="AQ259" i="6"/>
  <c r="AQ258" i="6"/>
  <c r="AQ257" i="6"/>
  <c r="AQ256" i="6"/>
  <c r="AR256" i="6" s="1"/>
  <c r="AQ255" i="6"/>
  <c r="AQ254" i="6"/>
  <c r="AQ253" i="6"/>
  <c r="AQ252" i="6"/>
  <c r="AR252" i="6" s="1"/>
  <c r="AQ251" i="6"/>
  <c r="AQ250" i="6"/>
  <c r="AR250" i="6" s="1"/>
  <c r="AQ249" i="6"/>
  <c r="AQ248" i="6"/>
  <c r="AQ247" i="6"/>
  <c r="AQ246" i="6"/>
  <c r="AQ245" i="6"/>
  <c r="AQ244" i="6"/>
  <c r="AR244" i="6" s="1"/>
  <c r="AQ243" i="6"/>
  <c r="AQ242" i="6"/>
  <c r="AQ241" i="6"/>
  <c r="AQ240" i="6"/>
  <c r="AR240" i="6" s="1"/>
  <c r="AQ239" i="6"/>
  <c r="AQ238" i="6"/>
  <c r="AR238" i="6" s="1"/>
  <c r="AQ237" i="6"/>
  <c r="AQ236" i="6"/>
  <c r="AQ235" i="6"/>
  <c r="AQ234" i="6"/>
  <c r="AR234" i="6" s="1"/>
  <c r="AQ233" i="6"/>
  <c r="AQ232" i="6"/>
  <c r="AR232" i="6" s="1"/>
  <c r="AQ231" i="6"/>
  <c r="AQ230" i="6"/>
  <c r="AQ229" i="6"/>
  <c r="AQ228" i="6"/>
  <c r="AR228" i="6" s="1"/>
  <c r="AQ227" i="6"/>
  <c r="AQ226" i="6"/>
  <c r="AR226" i="6" s="1"/>
  <c r="AQ225" i="6"/>
  <c r="AQ224" i="6"/>
  <c r="AQ223" i="6"/>
  <c r="AQ222" i="6"/>
  <c r="AQ221" i="6"/>
  <c r="AQ220" i="6"/>
  <c r="AR220" i="6" s="1"/>
  <c r="AQ219" i="6"/>
  <c r="AQ218" i="6"/>
  <c r="AQ217" i="6"/>
  <c r="AQ216" i="6"/>
  <c r="AR216" i="6" s="1"/>
  <c r="AQ215" i="6"/>
  <c r="AQ214" i="6"/>
  <c r="AR214" i="6" s="1"/>
  <c r="AQ213" i="6"/>
  <c r="AQ212" i="6"/>
  <c r="AQ211" i="6"/>
  <c r="AQ210" i="6"/>
  <c r="AR210" i="6" s="1"/>
  <c r="AQ209" i="6"/>
  <c r="AQ208" i="6"/>
  <c r="AR208" i="6" s="1"/>
  <c r="AQ207" i="6"/>
  <c r="AR207" i="6" s="1"/>
  <c r="AQ206" i="6"/>
  <c r="AQ205" i="6"/>
  <c r="AQ204" i="6"/>
  <c r="AR204" i="6" s="1"/>
  <c r="AQ203" i="6"/>
  <c r="AQ202" i="6"/>
  <c r="AR202" i="6" s="1"/>
  <c r="AQ201" i="6"/>
  <c r="AQ200" i="6"/>
  <c r="AQ199" i="6"/>
  <c r="AQ198" i="6"/>
  <c r="AR198" i="6" s="1"/>
  <c r="AQ197" i="6"/>
  <c r="AQ196" i="6"/>
  <c r="AR196" i="6" s="1"/>
  <c r="AQ195" i="6"/>
  <c r="AR195" i="6" s="1"/>
  <c r="AQ194" i="6"/>
  <c r="AQ193" i="6"/>
  <c r="AQ192" i="6"/>
  <c r="AR192" i="6" s="1"/>
  <c r="AQ191" i="6"/>
  <c r="AQ190" i="6"/>
  <c r="AR190" i="6" s="1"/>
  <c r="AQ189" i="6"/>
  <c r="AQ188" i="6"/>
  <c r="AQ187" i="6"/>
  <c r="AQ186" i="6"/>
  <c r="AR186" i="6" s="1"/>
  <c r="AQ185" i="6"/>
  <c r="AQ184" i="6"/>
  <c r="AR184" i="6" s="1"/>
  <c r="AQ183" i="6"/>
  <c r="AR183" i="6" s="1"/>
  <c r="AQ182" i="6"/>
  <c r="AQ181" i="6"/>
  <c r="AQ180" i="6"/>
  <c r="AR180" i="6" s="1"/>
  <c r="AQ179" i="6"/>
  <c r="AQ178" i="6"/>
  <c r="AR178" i="6" s="1"/>
  <c r="AQ177" i="6"/>
  <c r="AQ176" i="6"/>
  <c r="AQ175" i="6"/>
  <c r="AQ174" i="6"/>
  <c r="AR174" i="6" s="1"/>
  <c r="AQ173" i="6"/>
  <c r="AQ172" i="6"/>
  <c r="AR172" i="6" s="1"/>
  <c r="AQ171" i="6"/>
  <c r="AR171" i="6" s="1"/>
  <c r="AQ170" i="6"/>
  <c r="AQ169" i="6"/>
  <c r="AQ168" i="6"/>
  <c r="AR168" i="6" s="1"/>
  <c r="AQ167" i="6"/>
  <c r="AR167" i="6" s="1"/>
  <c r="AQ166" i="6"/>
  <c r="AR166" i="6" s="1"/>
  <c r="AQ165" i="6"/>
  <c r="AQ164" i="6"/>
  <c r="AQ163" i="6"/>
  <c r="AQ162" i="6"/>
  <c r="AQ161" i="6"/>
  <c r="AQ160" i="6"/>
  <c r="AR160" i="6" s="1"/>
  <c r="AQ159" i="6"/>
  <c r="AQ158" i="6"/>
  <c r="AQ157" i="6"/>
  <c r="AQ156" i="6"/>
  <c r="AQ155" i="6"/>
  <c r="AQ154" i="6"/>
  <c r="AQ153" i="6"/>
  <c r="AQ152" i="6"/>
  <c r="AQ151" i="6"/>
  <c r="AQ150" i="6"/>
  <c r="AR150" i="6" s="1"/>
  <c r="AQ149" i="6"/>
  <c r="AQ148" i="6"/>
  <c r="AQ147" i="6"/>
  <c r="AR147" i="6" s="1"/>
  <c r="AQ146" i="6"/>
  <c r="AQ145" i="6"/>
  <c r="AQ144" i="6"/>
  <c r="AQ143" i="6"/>
  <c r="AQ142" i="6"/>
  <c r="AQ141" i="6"/>
  <c r="AQ140" i="6"/>
  <c r="AQ139" i="6"/>
  <c r="AQ138" i="6"/>
  <c r="AQ137" i="6"/>
  <c r="AQ136" i="6"/>
  <c r="AQ135" i="6"/>
  <c r="AR135" i="6" s="1"/>
  <c r="AQ134" i="6"/>
  <c r="AQ133" i="6"/>
  <c r="AQ132" i="6"/>
  <c r="AR132" i="6" s="1"/>
  <c r="AQ131" i="6"/>
  <c r="AQ130" i="6"/>
  <c r="AQ129" i="6"/>
  <c r="AQ128" i="6"/>
  <c r="AQ127" i="6"/>
  <c r="AQ126" i="6"/>
  <c r="AR126" i="6" s="1"/>
  <c r="AQ125" i="6"/>
  <c r="AQ124" i="6"/>
  <c r="AQ123" i="6"/>
  <c r="AR123" i="6" s="1"/>
  <c r="AQ122" i="6"/>
  <c r="AQ121" i="6"/>
  <c r="AQ120" i="6"/>
  <c r="AQ119" i="6"/>
  <c r="AQ118" i="6"/>
  <c r="AQ117" i="6"/>
  <c r="AQ116" i="6"/>
  <c r="AQ115" i="6"/>
  <c r="AQ114" i="6"/>
  <c r="AR114" i="6" s="1"/>
  <c r="AQ113" i="6"/>
  <c r="AQ112" i="6"/>
  <c r="AQ111" i="6"/>
  <c r="AR111" i="6" s="1"/>
  <c r="AQ110" i="6"/>
  <c r="AQ109" i="6"/>
  <c r="AQ108" i="6"/>
  <c r="AQ107" i="6"/>
  <c r="AQ106" i="6"/>
  <c r="AQ105" i="6"/>
  <c r="AQ104" i="6"/>
  <c r="AQ103" i="6"/>
  <c r="AQ102" i="6"/>
  <c r="AQ101" i="6"/>
  <c r="AQ100" i="6"/>
  <c r="AQ99" i="6"/>
  <c r="AR99" i="6" s="1"/>
  <c r="AQ98" i="6"/>
  <c r="AQ97" i="6"/>
  <c r="AQ96" i="6"/>
  <c r="AR96" i="6" s="1"/>
  <c r="AQ95" i="6"/>
  <c r="AR95" i="6" s="1"/>
  <c r="AQ94" i="6"/>
  <c r="AQ93" i="6"/>
  <c r="AQ92" i="6"/>
  <c r="AQ91" i="6"/>
  <c r="AQ90" i="6"/>
  <c r="AQ89" i="6"/>
  <c r="AQ88" i="6"/>
  <c r="AQ87" i="6"/>
  <c r="AQ86" i="6"/>
  <c r="AQ85" i="6"/>
  <c r="AQ84" i="6"/>
  <c r="AQ83" i="6"/>
  <c r="AR83" i="6" s="1"/>
  <c r="AQ82" i="6"/>
  <c r="AQ81" i="6"/>
  <c r="AQ80" i="6"/>
  <c r="AQ79" i="6"/>
  <c r="AQ78" i="6"/>
  <c r="AQ77" i="6"/>
  <c r="AQ76" i="6"/>
  <c r="AQ75" i="6"/>
  <c r="AQ74" i="6"/>
  <c r="AQ73" i="6"/>
  <c r="AQ72" i="6"/>
  <c r="AQ71" i="6"/>
  <c r="AR71" i="6" s="1"/>
  <c r="AQ70" i="6"/>
  <c r="AQ69" i="6"/>
  <c r="AQ68" i="6"/>
  <c r="AQ67" i="6"/>
  <c r="AQ66" i="6"/>
  <c r="AQ65" i="6"/>
  <c r="AQ64" i="6"/>
  <c r="AQ63" i="6"/>
  <c r="AQ62" i="6"/>
  <c r="AQ61" i="6"/>
  <c r="AQ60" i="6"/>
  <c r="AQ59" i="6"/>
  <c r="AR59" i="6" s="1"/>
  <c r="AQ58" i="6"/>
  <c r="AR58" i="6" s="1"/>
  <c r="AQ57" i="6"/>
  <c r="AQ56" i="6"/>
  <c r="AQ55" i="6"/>
  <c r="AQ54" i="6"/>
  <c r="AQ53" i="6"/>
  <c r="AQ52" i="6"/>
  <c r="AR52" i="6" s="1"/>
  <c r="AQ51" i="6"/>
  <c r="AQ50" i="6"/>
  <c r="AQ49" i="6"/>
  <c r="AQ48" i="6"/>
  <c r="AR48" i="6" s="1"/>
  <c r="AQ47" i="6"/>
  <c r="AR47" i="6" s="1"/>
  <c r="AQ46" i="6"/>
  <c r="AR46" i="6" s="1"/>
  <c r="AQ45" i="6"/>
  <c r="AQ44" i="6"/>
  <c r="AQ43" i="6"/>
  <c r="AQ42" i="6"/>
  <c r="AQ41" i="6"/>
  <c r="AQ40" i="6"/>
  <c r="AQ39" i="6"/>
  <c r="AQ38" i="6"/>
  <c r="AQ37" i="6"/>
  <c r="AQ36" i="6"/>
  <c r="AQ35" i="6"/>
  <c r="AR35" i="6" s="1"/>
  <c r="AQ34" i="6"/>
  <c r="AR34" i="6" s="1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/>
  <c r="AR11" i="6" s="1"/>
  <c r="AQ10" i="6"/>
  <c r="X2018" i="6"/>
  <c r="S2018" i="6"/>
  <c r="Y2018" i="6" s="1"/>
  <c r="S382" i="6"/>
  <c r="Y382" i="6" s="1"/>
  <c r="S1291" i="6"/>
  <c r="Y1291" i="6"/>
  <c r="S1382" i="6"/>
  <c r="Y1382" i="6" s="1"/>
  <c r="S1383" i="6"/>
  <c r="Y1383" i="6" s="1"/>
  <c r="S1674" i="6"/>
  <c r="Y1674" i="6" s="1"/>
  <c r="S1673" i="6"/>
  <c r="Y1673" i="6" s="1"/>
  <c r="S1598" i="6"/>
  <c r="Y1598" i="6" s="1"/>
  <c r="S1588" i="6"/>
  <c r="Y1588" i="6" s="1"/>
  <c r="S1576" i="6"/>
  <c r="Y1576" i="6" s="1"/>
  <c r="S1568" i="6"/>
  <c r="Y1568" i="6" s="1"/>
  <c r="S1555" i="6"/>
  <c r="Y1555" i="6" s="1"/>
  <c r="X3403" i="6"/>
  <c r="X3402" i="6"/>
  <c r="X3401" i="6"/>
  <c r="X777" i="6"/>
  <c r="S369" i="6"/>
  <c r="Y369" i="6" s="1"/>
  <c r="S422" i="6"/>
  <c r="Y422" i="6" s="1"/>
  <c r="S656" i="6"/>
  <c r="Y656" i="6" s="1"/>
  <c r="S647" i="6"/>
  <c r="Y647" i="6" s="1"/>
  <c r="S633" i="6"/>
  <c r="Y633" i="6" s="1"/>
  <c r="S628" i="6"/>
  <c r="Y628" i="6" s="1"/>
  <c r="S626" i="6"/>
  <c r="Y626" i="6" s="1"/>
  <c r="S625" i="6"/>
  <c r="Y625" i="6" s="1"/>
  <c r="S624" i="6"/>
  <c r="Y624" i="6" s="1"/>
  <c r="S622" i="6"/>
  <c r="Y622" i="6" s="1"/>
  <c r="S621" i="6"/>
  <c r="Y621" i="6" s="1"/>
  <c r="S620" i="6"/>
  <c r="Y620" i="6" s="1"/>
  <c r="S615" i="6"/>
  <c r="Y615" i="6" s="1"/>
  <c r="S614" i="6"/>
  <c r="Y614" i="6" s="1"/>
  <c r="S613" i="6"/>
  <c r="Y613" i="6" s="1"/>
  <c r="S610" i="6"/>
  <c r="Y610" i="6" s="1"/>
  <c r="S605" i="6"/>
  <c r="Y605" i="6" s="1"/>
  <c r="S591" i="6"/>
  <c r="Y591" i="6" s="1"/>
  <c r="S571" i="6"/>
  <c r="Y571" i="6" s="1"/>
  <c r="S570" i="6"/>
  <c r="Y570" i="6" s="1"/>
  <c r="S569" i="6"/>
  <c r="Y569" i="6" s="1"/>
  <c r="S568" i="6"/>
  <c r="Y568" i="6" s="1"/>
  <c r="S567" i="6"/>
  <c r="Y567" i="6" s="1"/>
  <c r="S566" i="6"/>
  <c r="Y566" i="6" s="1"/>
  <c r="S565" i="6"/>
  <c r="Y565" i="6" s="1"/>
  <c r="S564" i="6"/>
  <c r="Y564" i="6" s="1"/>
  <c r="S563" i="6"/>
  <c r="Y563" i="6" s="1"/>
  <c r="S562" i="6"/>
  <c r="Y562" i="6" s="1"/>
  <c r="S561" i="6"/>
  <c r="Y561" i="6"/>
  <c r="S560" i="6"/>
  <c r="Y560" i="6" s="1"/>
  <c r="S559" i="6"/>
  <c r="Y559" i="6" s="1"/>
  <c r="S537" i="6"/>
  <c r="Y537" i="6" s="1"/>
  <c r="S500" i="6"/>
  <c r="Y500" i="6" s="1"/>
  <c r="S710" i="6"/>
  <c r="Y710" i="6" s="1"/>
  <c r="S709" i="6"/>
  <c r="Y709" i="6" s="1"/>
  <c r="S792" i="6"/>
  <c r="Y792" i="6" s="1"/>
  <c r="X422" i="6"/>
  <c r="X327" i="6"/>
  <c r="S327" i="6"/>
  <c r="Y327" i="6" s="1"/>
  <c r="AQ4024" i="6"/>
  <c r="AR4024" i="6" s="1"/>
  <c r="AQ4023" i="6"/>
  <c r="AQ4022" i="6"/>
  <c r="AQ4021" i="6"/>
  <c r="AQ4020" i="6"/>
  <c r="G532" i="6"/>
  <c r="G544" i="6"/>
  <c r="L544" i="6" s="1"/>
  <c r="S1365" i="6"/>
  <c r="Y1365" i="6" s="1"/>
  <c r="Y3930" i="6"/>
  <c r="X3930" i="6"/>
  <c r="Y3929" i="6"/>
  <c r="X3929" i="6"/>
  <c r="Y3928" i="6"/>
  <c r="X3928" i="6"/>
  <c r="Y3927" i="6"/>
  <c r="X3927" i="6"/>
  <c r="Y3926" i="6"/>
  <c r="X3926" i="6"/>
  <c r="Y3925" i="6"/>
  <c r="X3925" i="6"/>
  <c r="Y3924" i="6"/>
  <c r="X3924" i="6"/>
  <c r="Y3923" i="6"/>
  <c r="X3923" i="6"/>
  <c r="Y3913" i="6"/>
  <c r="X3913" i="6"/>
  <c r="Y3910" i="6"/>
  <c r="X3910" i="6"/>
  <c r="Y3904" i="6"/>
  <c r="X3904" i="6"/>
  <c r="Y3903" i="6"/>
  <c r="X3903" i="6"/>
  <c r="Y3902" i="6"/>
  <c r="X3902" i="6"/>
  <c r="Y3901" i="6"/>
  <c r="X3901" i="6"/>
  <c r="Y3900" i="6"/>
  <c r="X3900" i="6"/>
  <c r="Y3899" i="6"/>
  <c r="X3899" i="6"/>
  <c r="Y3897" i="6"/>
  <c r="X3897" i="6"/>
  <c r="Y3888" i="6"/>
  <c r="X3888" i="6"/>
  <c r="Y3886" i="6"/>
  <c r="X3886" i="6"/>
  <c r="Y3861" i="6"/>
  <c r="X3861" i="6"/>
  <c r="Y3860" i="6"/>
  <c r="X3860" i="6"/>
  <c r="Y3859" i="6"/>
  <c r="X3859" i="6"/>
  <c r="Y3858" i="6"/>
  <c r="X3858" i="6"/>
  <c r="Y3857" i="6"/>
  <c r="X3857" i="6"/>
  <c r="Y3847" i="6"/>
  <c r="X3847" i="6"/>
  <c r="Y3846" i="6"/>
  <c r="X3846" i="6"/>
  <c r="Y3845" i="6"/>
  <c r="X3845" i="6"/>
  <c r="Y3838" i="6"/>
  <c r="X3838" i="6"/>
  <c r="Y3836" i="6"/>
  <c r="X3836" i="6"/>
  <c r="Y3835" i="6"/>
  <c r="X3835" i="6"/>
  <c r="Y3825" i="6"/>
  <c r="X3825" i="6"/>
  <c r="Y3824" i="6"/>
  <c r="X3824" i="6"/>
  <c r="Y3823" i="6"/>
  <c r="X3823" i="6"/>
  <c r="Y3821" i="6"/>
  <c r="X3821" i="6"/>
  <c r="Y3817" i="6"/>
  <c r="X3817" i="6"/>
  <c r="Y3816" i="6"/>
  <c r="X3816" i="6"/>
  <c r="Y3813" i="6"/>
  <c r="X3813" i="6"/>
  <c r="Y3811" i="6"/>
  <c r="X3811" i="6"/>
  <c r="Y3801" i="6"/>
  <c r="X3801" i="6"/>
  <c r="Y3800" i="6"/>
  <c r="X3800" i="6"/>
  <c r="Y3799" i="6"/>
  <c r="X3799" i="6"/>
  <c r="Y3782" i="6"/>
  <c r="X3782" i="6"/>
  <c r="Y3781" i="6"/>
  <c r="X3781" i="6"/>
  <c r="Y3755" i="6"/>
  <c r="X3755" i="6"/>
  <c r="Y3754" i="6"/>
  <c r="X3754" i="6"/>
  <c r="Y3746" i="6"/>
  <c r="X3746" i="6"/>
  <c r="Y3744" i="6"/>
  <c r="X3744" i="6"/>
  <c r="Y3743" i="6"/>
  <c r="X3743" i="6"/>
  <c r="Y3742" i="6"/>
  <c r="X3742" i="6"/>
  <c r="Y3741" i="6"/>
  <c r="X3741" i="6"/>
  <c r="Y3740" i="6"/>
  <c r="X3740" i="6"/>
  <c r="Y3737" i="6"/>
  <c r="X3737" i="6"/>
  <c r="Y3724" i="6"/>
  <c r="X3724" i="6"/>
  <c r="Y3723" i="6"/>
  <c r="X3723" i="6"/>
  <c r="Y3722" i="6"/>
  <c r="X3722" i="6"/>
  <c r="Y3721" i="6"/>
  <c r="X3721" i="6"/>
  <c r="Y3720" i="6"/>
  <c r="X3720" i="6"/>
  <c r="Y3717" i="6"/>
  <c r="X3717" i="6"/>
  <c r="Y3714" i="6"/>
  <c r="X3714" i="6"/>
  <c r="Y3712" i="6"/>
  <c r="X3712" i="6"/>
  <c r="Y3711" i="6"/>
  <c r="X3711" i="6"/>
  <c r="Y3710" i="6"/>
  <c r="X3710" i="6"/>
  <c r="Y3709" i="6"/>
  <c r="X3709" i="6"/>
  <c r="Y3708" i="6"/>
  <c r="X3708" i="6"/>
  <c r="Y3707" i="6"/>
  <c r="X3707" i="6"/>
  <c r="Y3706" i="6"/>
  <c r="X3706" i="6"/>
  <c r="Y3705" i="6"/>
  <c r="X3705" i="6"/>
  <c r="Y3704" i="6"/>
  <c r="X3704" i="6"/>
  <c r="Y3703" i="6"/>
  <c r="X3703" i="6"/>
  <c r="Y3702" i="6"/>
  <c r="X3702" i="6"/>
  <c r="Y3701" i="6"/>
  <c r="X3701" i="6"/>
  <c r="Y3685" i="6"/>
  <c r="X3685" i="6"/>
  <c r="Y3684" i="6"/>
  <c r="X3684" i="6"/>
  <c r="Y3683" i="6"/>
  <c r="X3683" i="6"/>
  <c r="Y3682" i="6"/>
  <c r="X3682" i="6"/>
  <c r="Y3681" i="6"/>
  <c r="X3681" i="6"/>
  <c r="Y3680" i="6"/>
  <c r="X3680" i="6"/>
  <c r="Y3679" i="6"/>
  <c r="Y3678" i="6"/>
  <c r="Y3677" i="6"/>
  <c r="Y3676" i="6"/>
  <c r="Y3675" i="6"/>
  <c r="Y3674" i="6"/>
  <c r="X3674" i="6"/>
  <c r="Y3673" i="6"/>
  <c r="Y3672" i="6"/>
  <c r="Y3671" i="6"/>
  <c r="Y3670" i="6"/>
  <c r="Y3669" i="6"/>
  <c r="Y3668" i="6"/>
  <c r="Y3667" i="6"/>
  <c r="Y3666" i="6"/>
  <c r="Y3665" i="6"/>
  <c r="Y3664" i="6"/>
  <c r="X3664" i="6"/>
  <c r="Y3663" i="6"/>
  <c r="Y3662" i="6"/>
  <c r="Y3661" i="6"/>
  <c r="Y3660" i="6"/>
  <c r="Y3658" i="6"/>
  <c r="X3658" i="6"/>
  <c r="Y3656" i="6"/>
  <c r="X3656" i="6"/>
  <c r="Y3650" i="6"/>
  <c r="X3650" i="6"/>
  <c r="Y3649" i="6"/>
  <c r="X3649" i="6"/>
  <c r="Y3648" i="6"/>
  <c r="X3648" i="6"/>
  <c r="Y3646" i="6"/>
  <c r="X3646" i="6"/>
  <c r="Y3645" i="6"/>
  <c r="X3645" i="6"/>
  <c r="Y3644" i="6"/>
  <c r="X3644" i="6"/>
  <c r="Y3643" i="6"/>
  <c r="X3643" i="6"/>
  <c r="Y3642" i="6"/>
  <c r="X3642" i="6"/>
  <c r="Y3641" i="6"/>
  <c r="X3641" i="6"/>
  <c r="Y3640" i="6"/>
  <c r="X3640" i="6"/>
  <c r="Y3639" i="6"/>
  <c r="X3639" i="6"/>
  <c r="Y3624" i="6"/>
  <c r="X3624" i="6"/>
  <c r="Y3623" i="6"/>
  <c r="X3623" i="6"/>
  <c r="Y3622" i="6"/>
  <c r="Y3621" i="6"/>
  <c r="Y3620" i="6"/>
  <c r="Y3619" i="6"/>
  <c r="Y3618" i="6"/>
  <c r="Y3617" i="6"/>
  <c r="X3617" i="6"/>
  <c r="Y3616" i="6"/>
  <c r="X3616" i="6"/>
  <c r="Y3615" i="6"/>
  <c r="X3615" i="6"/>
  <c r="Y3614" i="6"/>
  <c r="X3614" i="6"/>
  <c r="Y3613" i="6"/>
  <c r="X3613" i="6"/>
  <c r="Y3611" i="6"/>
  <c r="X3611" i="6"/>
  <c r="Y3593" i="6"/>
  <c r="Y3592" i="6"/>
  <c r="X3592" i="6"/>
  <c r="Y3589" i="6"/>
  <c r="X3589" i="6"/>
  <c r="Y3587" i="6"/>
  <c r="X3587" i="6"/>
  <c r="Y3583" i="6"/>
  <c r="X3583" i="6"/>
  <c r="Y3580" i="6"/>
  <c r="X3580" i="6"/>
  <c r="Y3565" i="6"/>
  <c r="X3565" i="6"/>
  <c r="Y3564" i="6"/>
  <c r="X3564" i="6"/>
  <c r="Y3563" i="6"/>
  <c r="X3563" i="6"/>
  <c r="Y3562" i="6"/>
  <c r="X3562" i="6"/>
  <c r="Y3561" i="6"/>
  <c r="X3561" i="6"/>
  <c r="Y3560" i="6"/>
  <c r="X3560" i="6"/>
  <c r="Y3559" i="6"/>
  <c r="X3559" i="6"/>
  <c r="Y3558" i="6"/>
  <c r="X3558" i="6"/>
  <c r="Y3557" i="6"/>
  <c r="Y3556" i="6"/>
  <c r="Y3555" i="6"/>
  <c r="Y3554" i="6"/>
  <c r="X3554" i="6"/>
  <c r="Y3553" i="6"/>
  <c r="Y3552" i="6"/>
  <c r="X3552" i="6"/>
  <c r="Y3524" i="6"/>
  <c r="Y3519" i="6"/>
  <c r="X3519" i="6"/>
  <c r="Y3518" i="6"/>
  <c r="X3518" i="6"/>
  <c r="Y3516" i="6"/>
  <c r="X3516" i="6"/>
  <c r="Y3515" i="6"/>
  <c r="X3515" i="6"/>
  <c r="Y3513" i="6"/>
  <c r="X3513" i="6"/>
  <c r="Y3512" i="6"/>
  <c r="X3512" i="6"/>
  <c r="Y3509" i="6"/>
  <c r="Y3508" i="6"/>
  <c r="Y3507" i="6"/>
  <c r="Y3505" i="6"/>
  <c r="X3505" i="6"/>
  <c r="Y3495" i="6"/>
  <c r="X3495" i="6"/>
  <c r="Y3494" i="6"/>
  <c r="X3494" i="6"/>
  <c r="Y3493" i="6"/>
  <c r="X3493" i="6"/>
  <c r="Y3492" i="6"/>
  <c r="X3492" i="6"/>
  <c r="Y3491" i="6"/>
  <c r="X3491" i="6"/>
  <c r="Y3490" i="6"/>
  <c r="X3490" i="6"/>
  <c r="Y3489" i="6"/>
  <c r="X3489" i="6"/>
  <c r="Y3488" i="6"/>
  <c r="X3488" i="6"/>
  <c r="Y3487" i="6"/>
  <c r="X3487" i="6"/>
  <c r="Y3486" i="6"/>
  <c r="X3486" i="6"/>
  <c r="Y3485" i="6"/>
  <c r="X3485" i="6"/>
  <c r="Y3484" i="6"/>
  <c r="X3484" i="6"/>
  <c r="Y3483" i="6"/>
  <c r="X3483" i="6"/>
  <c r="Y3482" i="6"/>
  <c r="X3482" i="6"/>
  <c r="Y3481" i="6"/>
  <c r="X3481" i="6"/>
  <c r="Y3480" i="6"/>
  <c r="X3480" i="6"/>
  <c r="Y3479" i="6"/>
  <c r="X3479" i="6"/>
  <c r="Y3478" i="6"/>
  <c r="X3478" i="6"/>
  <c r="Y3477" i="6"/>
  <c r="X3477" i="6"/>
  <c r="Y3476" i="6"/>
  <c r="X3476" i="6"/>
  <c r="Y3475" i="6"/>
  <c r="X3475" i="6"/>
  <c r="Y3474" i="6"/>
  <c r="X3474" i="6"/>
  <c r="Y3473" i="6"/>
  <c r="X3473" i="6"/>
  <c r="Y3472" i="6"/>
  <c r="X3472" i="6"/>
  <c r="Y3471" i="6"/>
  <c r="X3471" i="6"/>
  <c r="Y3470" i="6"/>
  <c r="X3470" i="6"/>
  <c r="Y3469" i="6"/>
  <c r="X3469" i="6"/>
  <c r="Y3468" i="6"/>
  <c r="X3468" i="6"/>
  <c r="Y3467" i="6"/>
  <c r="X3467" i="6"/>
  <c r="Y3466" i="6"/>
  <c r="X3466" i="6"/>
  <c r="Y3465" i="6"/>
  <c r="X3465" i="6"/>
  <c r="Y3464" i="6"/>
  <c r="X3464" i="6"/>
  <c r="Y3463" i="6"/>
  <c r="X3463" i="6"/>
  <c r="Y3462" i="6"/>
  <c r="X3462" i="6"/>
  <c r="Y3461" i="6"/>
  <c r="X3461" i="6"/>
  <c r="Y3460" i="6"/>
  <c r="X3460" i="6"/>
  <c r="Y3459" i="6"/>
  <c r="X3459" i="6"/>
  <c r="Y3458" i="6"/>
  <c r="X3458" i="6"/>
  <c r="Y3457" i="6"/>
  <c r="X3457" i="6"/>
  <c r="Y3456" i="6"/>
  <c r="X3456" i="6"/>
  <c r="Y3455" i="6"/>
  <c r="X3455" i="6"/>
  <c r="Y3454" i="6"/>
  <c r="X3454" i="6"/>
  <c r="Y3453" i="6"/>
  <c r="X3453" i="6"/>
  <c r="Y3452" i="6"/>
  <c r="X3452" i="6"/>
  <c r="Y3451" i="6"/>
  <c r="X3451" i="6"/>
  <c r="Y3450" i="6"/>
  <c r="X3450" i="6"/>
  <c r="Y3449" i="6"/>
  <c r="X3449" i="6"/>
  <c r="Y3448" i="6"/>
  <c r="X3448" i="6"/>
  <c r="Y3447" i="6"/>
  <c r="X3447" i="6"/>
  <c r="Y3446" i="6"/>
  <c r="X3446" i="6"/>
  <c r="Y3445" i="6"/>
  <c r="X3445" i="6"/>
  <c r="Y3444" i="6"/>
  <c r="X3444" i="6"/>
  <c r="Y3443" i="6"/>
  <c r="X3443" i="6"/>
  <c r="Y3442" i="6"/>
  <c r="X3442" i="6"/>
  <c r="Y3441" i="6"/>
  <c r="X3441" i="6"/>
  <c r="Y3440" i="6"/>
  <c r="X3440" i="6"/>
  <c r="Y3439" i="6"/>
  <c r="X3439" i="6"/>
  <c r="Y3438" i="6"/>
  <c r="X3438" i="6"/>
  <c r="Y3437" i="6"/>
  <c r="X3437" i="6"/>
  <c r="Y3436" i="6"/>
  <c r="X3436" i="6"/>
  <c r="Y3435" i="6"/>
  <c r="X3435" i="6"/>
  <c r="Y3434" i="6"/>
  <c r="X3434" i="6"/>
  <c r="Y3433" i="6"/>
  <c r="X3433" i="6"/>
  <c r="Y3432" i="6"/>
  <c r="X3432" i="6"/>
  <c r="Y3431" i="6"/>
  <c r="X3431" i="6"/>
  <c r="Y3430" i="6"/>
  <c r="X3430" i="6"/>
  <c r="Y3429" i="6"/>
  <c r="X3429" i="6"/>
  <c r="Y3428" i="6"/>
  <c r="X3428" i="6"/>
  <c r="Y3427" i="6"/>
  <c r="X3427" i="6"/>
  <c r="Y3426" i="6"/>
  <c r="X3426" i="6"/>
  <c r="Y3425" i="6"/>
  <c r="X3425" i="6"/>
  <c r="Y3424" i="6"/>
  <c r="X3424" i="6"/>
  <c r="Y3423" i="6"/>
  <c r="X3423" i="6"/>
  <c r="Y3422" i="6"/>
  <c r="X3422" i="6"/>
  <c r="Y3421" i="6"/>
  <c r="X3421" i="6"/>
  <c r="Y3420" i="6"/>
  <c r="X3420" i="6"/>
  <c r="Y3419" i="6"/>
  <c r="X3419" i="6"/>
  <c r="Y3418" i="6"/>
  <c r="X3418" i="6"/>
  <c r="Y3417" i="6"/>
  <c r="X3417" i="6"/>
  <c r="Y3416" i="6"/>
  <c r="X3416" i="6"/>
  <c r="Y3415" i="6"/>
  <c r="X3415" i="6"/>
  <c r="Y3414" i="6"/>
  <c r="X3414" i="6"/>
  <c r="Y3413" i="6"/>
  <c r="X3413" i="6"/>
  <c r="Y3412" i="6"/>
  <c r="X3412" i="6"/>
  <c r="Y3411" i="6"/>
  <c r="X3411" i="6"/>
  <c r="Y3410" i="6"/>
  <c r="X3410" i="6"/>
  <c r="Y3409" i="6"/>
  <c r="X3409" i="6"/>
  <c r="Y3408" i="6"/>
  <c r="X3408" i="6"/>
  <c r="Y3407" i="6"/>
  <c r="X3407" i="6"/>
  <c r="Y3406" i="6"/>
  <c r="X3406" i="6"/>
  <c r="Y3405" i="6"/>
  <c r="X3405" i="6"/>
  <c r="Y3404" i="6"/>
  <c r="X3404" i="6"/>
  <c r="Y3403" i="6"/>
  <c r="Y3402" i="6"/>
  <c r="Y3401" i="6"/>
  <c r="X3400" i="6"/>
  <c r="Y3399" i="6"/>
  <c r="X3399" i="6"/>
  <c r="Y3398" i="6"/>
  <c r="X3398" i="6"/>
  <c r="Y3397" i="6"/>
  <c r="X3397" i="6"/>
  <c r="Y3396" i="6"/>
  <c r="X3396" i="6"/>
  <c r="Y3395" i="6"/>
  <c r="X3395" i="6"/>
  <c r="Y3394" i="6"/>
  <c r="X3394" i="6"/>
  <c r="Y3393" i="6"/>
  <c r="X3393" i="6"/>
  <c r="Y3392" i="6"/>
  <c r="X3392" i="6"/>
  <c r="X3391" i="6"/>
  <c r="X3390" i="6"/>
  <c r="Y3389" i="6"/>
  <c r="X3389" i="6"/>
  <c r="X3388" i="6"/>
  <c r="Y3387" i="6"/>
  <c r="X3387" i="6"/>
  <c r="Y3386" i="6"/>
  <c r="X3386" i="6"/>
  <c r="Y3385" i="6"/>
  <c r="X3385" i="6"/>
  <c r="Y3384" i="6"/>
  <c r="X3384" i="6"/>
  <c r="Y3383" i="6"/>
  <c r="X3383" i="6"/>
  <c r="Y3382" i="6"/>
  <c r="X3382" i="6"/>
  <c r="Y3381" i="6"/>
  <c r="X3381" i="6"/>
  <c r="Y3380" i="6"/>
  <c r="X3380" i="6"/>
  <c r="Y3379" i="6"/>
  <c r="X3379" i="6"/>
  <c r="Y3378" i="6"/>
  <c r="X3378" i="6"/>
  <c r="Y3377" i="6"/>
  <c r="X3377" i="6"/>
  <c r="Y3376" i="6"/>
  <c r="X3376" i="6"/>
  <c r="Y3375" i="6"/>
  <c r="X3375" i="6"/>
  <c r="Y3374" i="6"/>
  <c r="X3374" i="6"/>
  <c r="Y3373" i="6"/>
  <c r="X3373" i="6"/>
  <c r="Y3372" i="6"/>
  <c r="X3372" i="6"/>
  <c r="Y3371" i="6"/>
  <c r="X3371" i="6"/>
  <c r="Y3370" i="6"/>
  <c r="X3370" i="6"/>
  <c r="Y3369" i="6"/>
  <c r="X3369" i="6"/>
  <c r="Y3368" i="6"/>
  <c r="X3368" i="6"/>
  <c r="Y3367" i="6"/>
  <c r="X3367" i="6"/>
  <c r="Y3366" i="6"/>
  <c r="X3366" i="6"/>
  <c r="Y3365" i="6"/>
  <c r="X3365" i="6"/>
  <c r="Y3364" i="6"/>
  <c r="X3364" i="6"/>
  <c r="Y3363" i="6"/>
  <c r="X3363" i="6"/>
  <c r="Y3362" i="6"/>
  <c r="X3362" i="6"/>
  <c r="Y3361" i="6"/>
  <c r="X3361" i="6"/>
  <c r="Y3360" i="6"/>
  <c r="X3360" i="6"/>
  <c r="Y3359" i="6"/>
  <c r="X3359" i="6"/>
  <c r="Y3358" i="6"/>
  <c r="X3358" i="6"/>
  <c r="Y3357" i="6"/>
  <c r="X3357" i="6"/>
  <c r="Y3356" i="6"/>
  <c r="X3356" i="6"/>
  <c r="Y3355" i="6"/>
  <c r="X3355" i="6"/>
  <c r="Y3354" i="6"/>
  <c r="X3354" i="6"/>
  <c r="Y3353" i="6"/>
  <c r="X3353" i="6"/>
  <c r="Y3352" i="6"/>
  <c r="X3352" i="6"/>
  <c r="Y3351" i="6"/>
  <c r="X3351" i="6"/>
  <c r="Y3350" i="6"/>
  <c r="X3350" i="6"/>
  <c r="Y3349" i="6"/>
  <c r="X3349" i="6"/>
  <c r="Y3348" i="6"/>
  <c r="X3348" i="6"/>
  <c r="Y3347" i="6"/>
  <c r="X3347" i="6"/>
  <c r="Y3346" i="6"/>
  <c r="X3346" i="6"/>
  <c r="Y3345" i="6"/>
  <c r="X3345" i="6"/>
  <c r="Y3344" i="6"/>
  <c r="X3344" i="6"/>
  <c r="Y3343" i="6"/>
  <c r="X3343" i="6"/>
  <c r="Y3342" i="6"/>
  <c r="X3342" i="6"/>
  <c r="Y3341" i="6"/>
  <c r="X3341" i="6"/>
  <c r="Y3340" i="6"/>
  <c r="X3340" i="6"/>
  <c r="Y3339" i="6"/>
  <c r="X3339" i="6"/>
  <c r="X3338" i="6"/>
  <c r="X3337" i="6"/>
  <c r="X3336" i="6"/>
  <c r="X3335" i="6"/>
  <c r="X3334" i="6"/>
  <c r="X3333" i="6"/>
  <c r="X3332" i="6"/>
  <c r="X3331" i="6"/>
  <c r="Y3330" i="6"/>
  <c r="X3330" i="6"/>
  <c r="Y3329" i="6"/>
  <c r="X3329" i="6"/>
  <c r="Y3328" i="6"/>
  <c r="X3328" i="6"/>
  <c r="Y3327" i="6"/>
  <c r="X3327" i="6"/>
  <c r="Y3326" i="6"/>
  <c r="X3326" i="6"/>
  <c r="Y3325" i="6"/>
  <c r="X3325" i="6"/>
  <c r="Y3324" i="6"/>
  <c r="X3324" i="6"/>
  <c r="Y3323" i="6"/>
  <c r="X3323" i="6"/>
  <c r="Y3322" i="6"/>
  <c r="X3322" i="6"/>
  <c r="Y3321" i="6"/>
  <c r="X3321" i="6"/>
  <c r="Y3320" i="6"/>
  <c r="X3320" i="6"/>
  <c r="Y3319" i="6"/>
  <c r="X3319" i="6"/>
  <c r="Y3318" i="6"/>
  <c r="X3318" i="6"/>
  <c r="Y3317" i="6"/>
  <c r="X3317" i="6"/>
  <c r="Y3316" i="6"/>
  <c r="X3316" i="6"/>
  <c r="Y3315" i="6"/>
  <c r="X3315" i="6"/>
  <c r="Y3314" i="6"/>
  <c r="X3314" i="6"/>
  <c r="Y3313" i="6"/>
  <c r="X3313" i="6"/>
  <c r="Y3312" i="6"/>
  <c r="X3312" i="6"/>
  <c r="Y3311" i="6"/>
  <c r="X3311" i="6"/>
  <c r="Y3310" i="6"/>
  <c r="X3310" i="6"/>
  <c r="Y3309" i="6"/>
  <c r="X3309" i="6"/>
  <c r="Y3308" i="6"/>
  <c r="X3308" i="6"/>
  <c r="Y3307" i="6"/>
  <c r="X3307" i="6"/>
  <c r="Y3306" i="6"/>
  <c r="X3306" i="6"/>
  <c r="Y3305" i="6"/>
  <c r="X3305" i="6"/>
  <c r="Y3304" i="6"/>
  <c r="X3304" i="6"/>
  <c r="Y3303" i="6"/>
  <c r="X3303" i="6"/>
  <c r="Y3302" i="6"/>
  <c r="X3302" i="6"/>
  <c r="Y3301" i="6"/>
  <c r="X3301" i="6"/>
  <c r="Y3300" i="6"/>
  <c r="X3300" i="6"/>
  <c r="Y3299" i="6"/>
  <c r="X3299" i="6"/>
  <c r="Y3298" i="6"/>
  <c r="X3298" i="6"/>
  <c r="Y3297" i="6"/>
  <c r="X3297" i="6"/>
  <c r="Y3296" i="6"/>
  <c r="X3296" i="6"/>
  <c r="Y3295" i="6"/>
  <c r="X3295" i="6"/>
  <c r="Y3294" i="6"/>
  <c r="X3294" i="6"/>
  <c r="Y3293" i="6"/>
  <c r="X3293" i="6"/>
  <c r="Y3292" i="6"/>
  <c r="X3292" i="6"/>
  <c r="Y3291" i="6"/>
  <c r="X3291" i="6"/>
  <c r="Y3290" i="6"/>
  <c r="X3290" i="6"/>
  <c r="Y3289" i="6"/>
  <c r="X3289" i="6"/>
  <c r="Y3288" i="6"/>
  <c r="X3288" i="6"/>
  <c r="Y3287" i="6"/>
  <c r="X3287" i="6"/>
  <c r="Y3286" i="6"/>
  <c r="X3286" i="6"/>
  <c r="Y3285" i="6"/>
  <c r="X3285" i="6"/>
  <c r="Y3284" i="6"/>
  <c r="X3284" i="6"/>
  <c r="Y3283" i="6"/>
  <c r="X3283" i="6"/>
  <c r="Y3282" i="6"/>
  <c r="X3282" i="6"/>
  <c r="Y3281" i="6"/>
  <c r="X3281" i="6"/>
  <c r="Y3280" i="6"/>
  <c r="X3280" i="6"/>
  <c r="Y3279" i="6"/>
  <c r="X3279" i="6"/>
  <c r="Y3278" i="6"/>
  <c r="X3278" i="6"/>
  <c r="Y3277" i="6"/>
  <c r="X3277" i="6"/>
  <c r="Y3276" i="6"/>
  <c r="X3276" i="6"/>
  <c r="Y3275" i="6"/>
  <c r="X3275" i="6"/>
  <c r="Y3274" i="6"/>
  <c r="X3274" i="6"/>
  <c r="Y3273" i="6"/>
  <c r="X3273" i="6"/>
  <c r="Y3272" i="6"/>
  <c r="X3272" i="6"/>
  <c r="Y3271" i="6"/>
  <c r="X3271" i="6"/>
  <c r="Y3270" i="6"/>
  <c r="X3270" i="6"/>
  <c r="Y3269" i="6"/>
  <c r="X3269" i="6"/>
  <c r="Y3268" i="6"/>
  <c r="X3268" i="6"/>
  <c r="Y3267" i="6"/>
  <c r="X3267" i="6"/>
  <c r="Y3266" i="6"/>
  <c r="X3266" i="6"/>
  <c r="Y3265" i="6"/>
  <c r="X3265" i="6"/>
  <c r="Y3264" i="6"/>
  <c r="X3264" i="6"/>
  <c r="Y3263" i="6"/>
  <c r="X3263" i="6"/>
  <c r="Y3262" i="6"/>
  <c r="X3262" i="6"/>
  <c r="Y3261" i="6"/>
  <c r="X3261" i="6"/>
  <c r="Y3260" i="6"/>
  <c r="X3260" i="6"/>
  <c r="Y3259" i="6"/>
  <c r="X3259" i="6"/>
  <c r="Y3258" i="6"/>
  <c r="X3258" i="6"/>
  <c r="Y3257" i="6"/>
  <c r="X3257" i="6"/>
  <c r="Y3256" i="6"/>
  <c r="X3256" i="6"/>
  <c r="Y3255" i="6"/>
  <c r="X3255" i="6"/>
  <c r="Y3254" i="6"/>
  <c r="X3254" i="6"/>
  <c r="Y3253" i="6"/>
  <c r="X3253" i="6"/>
  <c r="Y3252" i="6"/>
  <c r="X3252" i="6"/>
  <c r="Y3251" i="6"/>
  <c r="X3251" i="6"/>
  <c r="Y3250" i="6"/>
  <c r="X3250" i="6"/>
  <c r="Y3249" i="6"/>
  <c r="X3249" i="6"/>
  <c r="Y3248" i="6"/>
  <c r="X3248" i="6"/>
  <c r="Y3247" i="6"/>
  <c r="X3247" i="6"/>
  <c r="Y3246" i="6"/>
  <c r="X3246" i="6"/>
  <c r="Y3245" i="6"/>
  <c r="X3245" i="6"/>
  <c r="Y3244" i="6"/>
  <c r="X3244" i="6"/>
  <c r="Y3243" i="6"/>
  <c r="X3243" i="6"/>
  <c r="Y3242" i="6"/>
  <c r="X3242" i="6"/>
  <c r="Y3241" i="6"/>
  <c r="X3241" i="6"/>
  <c r="Y3240" i="6"/>
  <c r="X3240" i="6"/>
  <c r="Y3239" i="6"/>
  <c r="X3239" i="6"/>
  <c r="Y3238" i="6"/>
  <c r="X3238" i="6"/>
  <c r="Y3237" i="6"/>
  <c r="X3237" i="6"/>
  <c r="Y3236" i="6"/>
  <c r="X3236" i="6"/>
  <c r="Y3235" i="6"/>
  <c r="X3235" i="6"/>
  <c r="Y3234" i="6"/>
  <c r="X3234" i="6"/>
  <c r="Y3233" i="6"/>
  <c r="X3233" i="6"/>
  <c r="Y3232" i="6"/>
  <c r="X3232" i="6"/>
  <c r="Y3231" i="6"/>
  <c r="X3231" i="6"/>
  <c r="Y3230" i="6"/>
  <c r="X3230" i="6"/>
  <c r="Y3229" i="6"/>
  <c r="X3229" i="6"/>
  <c r="Y3228" i="6"/>
  <c r="X3228" i="6"/>
  <c r="Y3227" i="6"/>
  <c r="X3227" i="6"/>
  <c r="Y3226" i="6"/>
  <c r="X3226" i="6"/>
  <c r="Y3225" i="6"/>
  <c r="X3225" i="6"/>
  <c r="Y3224" i="6"/>
  <c r="X3224" i="6"/>
  <c r="Y3223" i="6"/>
  <c r="X3223" i="6"/>
  <c r="Y3222" i="6"/>
  <c r="X3222" i="6"/>
  <c r="Y3220" i="6"/>
  <c r="X3220" i="6"/>
  <c r="Y3219" i="6"/>
  <c r="X3219" i="6"/>
  <c r="Y3218" i="6"/>
  <c r="X3218" i="6"/>
  <c r="X3215" i="6"/>
  <c r="X3214" i="6"/>
  <c r="Y3213" i="6"/>
  <c r="X3213" i="6"/>
  <c r="Y3212" i="6"/>
  <c r="X3212" i="6"/>
  <c r="Y3211" i="6"/>
  <c r="X3211" i="6"/>
  <c r="Y3204" i="6"/>
  <c r="X3204" i="6"/>
  <c r="Y3188" i="6"/>
  <c r="X3188" i="6"/>
  <c r="X3182" i="6"/>
  <c r="X3180" i="6"/>
  <c r="X3175" i="6"/>
  <c r="X3159" i="6"/>
  <c r="Y3157" i="6"/>
  <c r="X3157" i="6"/>
  <c r="Y3152" i="6"/>
  <c r="X3152" i="6"/>
  <c r="Y3151" i="6"/>
  <c r="X3151" i="6"/>
  <c r="Y3149" i="6"/>
  <c r="X3149" i="6"/>
  <c r="Y3148" i="6"/>
  <c r="X3148" i="6"/>
  <c r="Y3147" i="6"/>
  <c r="X3147" i="6"/>
  <c r="Y3144" i="6"/>
  <c r="X3144" i="6"/>
  <c r="Y3143" i="6"/>
  <c r="X3143" i="6"/>
  <c r="X3140" i="6"/>
  <c r="Y3139" i="6"/>
  <c r="X3139" i="6"/>
  <c r="Y3135" i="6"/>
  <c r="X3135" i="6"/>
  <c r="X3134" i="6"/>
  <c r="Y3127" i="6"/>
  <c r="X3127" i="6"/>
  <c r="Y3126" i="6"/>
  <c r="X3126" i="6"/>
  <c r="Y3125" i="6"/>
  <c r="X3125" i="6"/>
  <c r="Y3124" i="6"/>
  <c r="X3124" i="6"/>
  <c r="Y3121" i="6"/>
  <c r="X3121" i="6"/>
  <c r="Y3116" i="6"/>
  <c r="X3116" i="6"/>
  <c r="Y3115" i="6"/>
  <c r="X3115" i="6"/>
  <c r="X3114" i="6"/>
  <c r="Y3104" i="6"/>
  <c r="X3104" i="6"/>
  <c r="X3103" i="6"/>
  <c r="Y3102" i="6"/>
  <c r="X3102" i="6"/>
  <c r="X3101" i="6"/>
  <c r="Y3094" i="6"/>
  <c r="X3094" i="6"/>
  <c r="X3083" i="6"/>
  <c r="Y3073" i="6"/>
  <c r="X3073" i="6"/>
  <c r="Y3072" i="6"/>
  <c r="X3072" i="6"/>
  <c r="Y3068" i="6"/>
  <c r="X3068" i="6"/>
  <c r="X3064" i="6"/>
  <c r="Y3054" i="6"/>
  <c r="X3054" i="6"/>
  <c r="Y3053" i="6"/>
  <c r="X3053" i="6"/>
  <c r="Y3049" i="6"/>
  <c r="X3049" i="6"/>
  <c r="Y3046" i="6"/>
  <c r="X3046" i="6"/>
  <c r="Y3045" i="6"/>
  <c r="X3045" i="6"/>
  <c r="Y3044" i="6"/>
  <c r="X3044" i="6"/>
  <c r="Y3043" i="6"/>
  <c r="X3043" i="6"/>
  <c r="Y3038" i="6"/>
  <c r="X3038" i="6"/>
  <c r="Y3037" i="6"/>
  <c r="X3037" i="6"/>
  <c r="Y3036" i="6"/>
  <c r="X3036" i="6"/>
  <c r="Y3035" i="6"/>
  <c r="X3035" i="6"/>
  <c r="Y3034" i="6"/>
  <c r="X3034" i="6"/>
  <c r="X3033" i="6"/>
  <c r="X3015" i="6"/>
  <c r="Y3014" i="6"/>
  <c r="X3014" i="6"/>
  <c r="Y3013" i="6"/>
  <c r="X3013" i="6"/>
  <c r="Y3011" i="6"/>
  <c r="X3011" i="6"/>
  <c r="Y3009" i="6"/>
  <c r="X3009" i="6"/>
  <c r="Y3008" i="6"/>
  <c r="X3008" i="6"/>
  <c r="X3007" i="6"/>
  <c r="Y2990" i="6"/>
  <c r="X2990" i="6"/>
  <c r="Y2977" i="6"/>
  <c r="X2977" i="6"/>
  <c r="Y2976" i="6"/>
  <c r="X2976" i="6"/>
  <c r="Y2975" i="6"/>
  <c r="X2975" i="6"/>
  <c r="Y2974" i="6"/>
  <c r="X2974" i="6"/>
  <c r="Y2973" i="6"/>
  <c r="X2973" i="6"/>
  <c r="Y2972" i="6"/>
  <c r="X2972" i="6"/>
  <c r="Y2971" i="6"/>
  <c r="X2971" i="6"/>
  <c r="Y2970" i="6"/>
  <c r="X2970" i="6"/>
  <c r="Y2969" i="6"/>
  <c r="X2969" i="6"/>
  <c r="Y2968" i="6"/>
  <c r="X2968" i="6"/>
  <c r="X2962" i="6"/>
  <c r="Y2937" i="6"/>
  <c r="X2937" i="6"/>
  <c r="Y2936" i="6"/>
  <c r="X2936" i="6"/>
  <c r="Y2935" i="6"/>
  <c r="Y2934" i="6"/>
  <c r="X2934" i="6"/>
  <c r="X2933" i="6"/>
  <c r="X2932" i="6"/>
  <c r="Y2931" i="6"/>
  <c r="X2931" i="6"/>
  <c r="Y2920" i="6"/>
  <c r="X2920" i="6"/>
  <c r="X2919" i="6"/>
  <c r="Y2918" i="6"/>
  <c r="X2918" i="6"/>
  <c r="X2917" i="6"/>
  <c r="Y2912" i="6"/>
  <c r="X2912" i="6"/>
  <c r="X2908" i="6"/>
  <c r="X2907" i="6"/>
  <c r="X2906" i="6"/>
  <c r="X2905" i="6"/>
  <c r="Y2904" i="6"/>
  <c r="X2904" i="6"/>
  <c r="X2903" i="6"/>
  <c r="X2902" i="6"/>
  <c r="X2901" i="6"/>
  <c r="X2899" i="6"/>
  <c r="X2898" i="6"/>
  <c r="X2897" i="6"/>
  <c r="X2894" i="6"/>
  <c r="X2893" i="6"/>
  <c r="X2892" i="6"/>
  <c r="X2891" i="6"/>
  <c r="Y2890" i="6"/>
  <c r="X2890" i="6"/>
  <c r="X2889" i="6"/>
  <c r="X2888" i="6"/>
  <c r="Y2887" i="6"/>
  <c r="X2887" i="6"/>
  <c r="Y2886" i="6"/>
  <c r="X2886" i="6"/>
  <c r="Y2885" i="6"/>
  <c r="X2885" i="6"/>
  <c r="Y2868" i="6"/>
  <c r="X2868" i="6"/>
  <c r="Y2867" i="6"/>
  <c r="X2867" i="6"/>
  <c r="X2857" i="6"/>
  <c r="X2848" i="6"/>
  <c r="Y2846" i="6"/>
  <c r="X2846" i="6"/>
  <c r="Y2834" i="6"/>
  <c r="X2834" i="6"/>
  <c r="Y2832" i="6"/>
  <c r="X2832" i="6"/>
  <c r="Y2825" i="6"/>
  <c r="X2825" i="6"/>
  <c r="X2814" i="6"/>
  <c r="Y2813" i="6"/>
  <c r="X2813" i="6"/>
  <c r="Y2812" i="6"/>
  <c r="X2812" i="6"/>
  <c r="Y2807" i="6"/>
  <c r="X2807" i="6"/>
  <c r="Y2806" i="6"/>
  <c r="X2806" i="6"/>
  <c r="Y2799" i="6"/>
  <c r="X2799" i="6"/>
  <c r="X2787" i="6"/>
  <c r="Y2777" i="6"/>
  <c r="X2777" i="6"/>
  <c r="X2776" i="6"/>
  <c r="Y2774" i="6"/>
  <c r="Y2773" i="6"/>
  <c r="Y2772" i="6"/>
  <c r="Y2768" i="6"/>
  <c r="X2768" i="6"/>
  <c r="Y2767" i="6"/>
  <c r="X2767" i="6"/>
  <c r="X2759" i="6"/>
  <c r="X2758" i="6"/>
  <c r="X2751" i="6"/>
  <c r="X2750" i="6"/>
  <c r="Y2742" i="6"/>
  <c r="X2742" i="6"/>
  <c r="Y2741" i="6"/>
  <c r="X2741" i="6"/>
  <c r="Y2740" i="6"/>
  <c r="X2740" i="6"/>
  <c r="Y2739" i="6"/>
  <c r="X2739" i="6"/>
  <c r="Y2738" i="6"/>
  <c r="X2738" i="6"/>
  <c r="Y2732" i="6"/>
  <c r="X2732" i="6"/>
  <c r="Y2731" i="6"/>
  <c r="X2731" i="6"/>
  <c r="Y2730" i="6"/>
  <c r="X2730" i="6"/>
  <c r="Y2729" i="6"/>
  <c r="X2729" i="6"/>
  <c r="Y2728" i="6"/>
  <c r="X2728" i="6"/>
  <c r="Y2727" i="6"/>
  <c r="X2727" i="6"/>
  <c r="Y2726" i="6"/>
  <c r="X2726" i="6"/>
  <c r="Y2725" i="6"/>
  <c r="X2725" i="6"/>
  <c r="Y2724" i="6"/>
  <c r="X2724" i="6"/>
  <c r="Y2723" i="6"/>
  <c r="X2723" i="6"/>
  <c r="Y2722" i="6"/>
  <c r="X2722" i="6"/>
  <c r="Y2721" i="6"/>
  <c r="X2721" i="6"/>
  <c r="Y2720" i="6"/>
  <c r="X2720" i="6"/>
  <c r="Y2719" i="6"/>
  <c r="X2719" i="6"/>
  <c r="Y2718" i="6"/>
  <c r="X2718" i="6"/>
  <c r="Y2717" i="6"/>
  <c r="X2717" i="6"/>
  <c r="Y2716" i="6"/>
  <c r="X2716" i="6"/>
  <c r="Y2715" i="6"/>
  <c r="X2715" i="6"/>
  <c r="Y2714" i="6"/>
  <c r="X2714" i="6"/>
  <c r="Y2713" i="6"/>
  <c r="X2713" i="6"/>
  <c r="Y2712" i="6"/>
  <c r="X2712" i="6"/>
  <c r="Y2706" i="6"/>
  <c r="X2706" i="6"/>
  <c r="Y2705" i="6"/>
  <c r="X2705" i="6"/>
  <c r="Y2704" i="6"/>
  <c r="X2704" i="6"/>
  <c r="Y2703" i="6"/>
  <c r="X2703" i="6"/>
  <c r="Y2702" i="6"/>
  <c r="X2702" i="6"/>
  <c r="Y2701" i="6"/>
  <c r="X2701" i="6"/>
  <c r="Y2700" i="6"/>
  <c r="X2700" i="6"/>
  <c r="Y2699" i="6"/>
  <c r="X2699" i="6"/>
  <c r="Y2698" i="6"/>
  <c r="X2698" i="6"/>
  <c r="Y2697" i="6"/>
  <c r="X2697" i="6"/>
  <c r="Y2696" i="6"/>
  <c r="X2696" i="6"/>
  <c r="Y2695" i="6"/>
  <c r="X2695" i="6"/>
  <c r="Y2694" i="6"/>
  <c r="X2694" i="6"/>
  <c r="Y2693" i="6"/>
  <c r="X2693" i="6"/>
  <c r="Y2692" i="6"/>
  <c r="X2692" i="6"/>
  <c r="Y2691" i="6"/>
  <c r="X2691" i="6"/>
  <c r="Y2690" i="6"/>
  <c r="X2690" i="6"/>
  <c r="Y2689" i="6"/>
  <c r="X2689" i="6"/>
  <c r="Y2688" i="6"/>
  <c r="X2688" i="6"/>
  <c r="Y2687" i="6"/>
  <c r="X2687" i="6"/>
  <c r="Y2686" i="6"/>
  <c r="X2686" i="6"/>
  <c r="Y2685" i="6"/>
  <c r="X2685" i="6"/>
  <c r="Y2684" i="6"/>
  <c r="X2684" i="6"/>
  <c r="Y2683" i="6"/>
  <c r="X2683" i="6"/>
  <c r="Y2682" i="6"/>
  <c r="X2682" i="6"/>
  <c r="Y2681" i="6"/>
  <c r="X2681" i="6"/>
  <c r="Y2680" i="6"/>
  <c r="X2680" i="6"/>
  <c r="Y2679" i="6"/>
  <c r="X2679" i="6"/>
  <c r="Y2678" i="6"/>
  <c r="X2678" i="6"/>
  <c r="Y2677" i="6"/>
  <c r="X2677" i="6"/>
  <c r="Y2676" i="6"/>
  <c r="X2676" i="6"/>
  <c r="Y2675" i="6"/>
  <c r="X2675" i="6"/>
  <c r="Y2674" i="6"/>
  <c r="X2674" i="6"/>
  <c r="Y2673" i="6"/>
  <c r="X2673" i="6"/>
  <c r="Y2672" i="6"/>
  <c r="X2672" i="6"/>
  <c r="Y2671" i="6"/>
  <c r="X2671" i="6"/>
  <c r="Y2670" i="6"/>
  <c r="X2670" i="6"/>
  <c r="Y2669" i="6"/>
  <c r="X2669" i="6"/>
  <c r="Y2668" i="6"/>
  <c r="X2668" i="6"/>
  <c r="Y2667" i="6"/>
  <c r="X2667" i="6"/>
  <c r="Y2666" i="6"/>
  <c r="X2666" i="6"/>
  <c r="Y2665" i="6"/>
  <c r="X2665" i="6"/>
  <c r="Y2664" i="6"/>
  <c r="X2664" i="6"/>
  <c r="Y2663" i="6"/>
  <c r="X2663" i="6"/>
  <c r="Y2662" i="6"/>
  <c r="X2662" i="6"/>
  <c r="Y2661" i="6"/>
  <c r="X2661" i="6"/>
  <c r="Y2660" i="6"/>
  <c r="X2660" i="6"/>
  <c r="Y2659" i="6"/>
  <c r="X2659" i="6"/>
  <c r="Y2658" i="6"/>
  <c r="X2658" i="6"/>
  <c r="Y2657" i="6"/>
  <c r="X2657" i="6"/>
  <c r="Y2656" i="6"/>
  <c r="X2656" i="6"/>
  <c r="Y2655" i="6"/>
  <c r="X2655" i="6"/>
  <c r="Y2654" i="6"/>
  <c r="X2654" i="6"/>
  <c r="Y2653" i="6"/>
  <c r="X2653" i="6"/>
  <c r="Y2652" i="6"/>
  <c r="X2652" i="6"/>
  <c r="Y2651" i="6"/>
  <c r="X2651" i="6"/>
  <c r="X2650" i="6"/>
  <c r="X2649" i="6"/>
  <c r="Y2648" i="6"/>
  <c r="X2648" i="6"/>
  <c r="Y2647" i="6"/>
  <c r="X2647" i="6"/>
  <c r="Y2646" i="6"/>
  <c r="X2646" i="6"/>
  <c r="Y2645" i="6"/>
  <c r="X2645" i="6"/>
  <c r="X2644" i="6"/>
  <c r="Y2643" i="6"/>
  <c r="X2643" i="6"/>
  <c r="Y2642" i="6"/>
  <c r="X2642" i="6"/>
  <c r="Y2641" i="6"/>
  <c r="X2641" i="6"/>
  <c r="Y2640" i="6"/>
  <c r="X2640" i="6"/>
  <c r="Y2639" i="6"/>
  <c r="X2639" i="6"/>
  <c r="Y2638" i="6"/>
  <c r="X2638" i="6"/>
  <c r="Y2637" i="6"/>
  <c r="X2637" i="6"/>
  <c r="Y2636" i="6"/>
  <c r="X2636" i="6"/>
  <c r="Y2635" i="6"/>
  <c r="X2635" i="6"/>
  <c r="Y2634" i="6"/>
  <c r="X2634" i="6"/>
  <c r="Y2633" i="6"/>
  <c r="X2633" i="6"/>
  <c r="Y2632" i="6"/>
  <c r="X2632" i="6"/>
  <c r="Y2631" i="6"/>
  <c r="X2631" i="6"/>
  <c r="Y2630" i="6"/>
  <c r="X2630" i="6"/>
  <c r="X2629" i="6"/>
  <c r="Y2628" i="6"/>
  <c r="X2628" i="6"/>
  <c r="Y2627" i="6"/>
  <c r="X2627" i="6"/>
  <c r="Y2626" i="6"/>
  <c r="X2626" i="6"/>
  <c r="Y2625" i="6"/>
  <c r="X2625" i="6"/>
  <c r="Y2624" i="6"/>
  <c r="X2624" i="6"/>
  <c r="Y2623" i="6"/>
  <c r="X2623" i="6"/>
  <c r="Y2622" i="6"/>
  <c r="X2622" i="6"/>
  <c r="Y2621" i="6"/>
  <c r="X2621" i="6"/>
  <c r="Y2620" i="6"/>
  <c r="X2620" i="6"/>
  <c r="Y2619" i="6"/>
  <c r="X2619" i="6"/>
  <c r="X2615" i="6"/>
  <c r="X2614" i="6"/>
  <c r="X2613" i="6"/>
  <c r="X2612" i="6"/>
  <c r="X2611" i="6"/>
  <c r="X2610" i="6"/>
  <c r="X2609" i="6"/>
  <c r="X2608" i="6"/>
  <c r="X2596" i="6"/>
  <c r="X2595" i="6"/>
  <c r="X2594" i="6"/>
  <c r="X2593" i="6"/>
  <c r="X2592" i="6"/>
  <c r="X2591" i="6"/>
  <c r="X2590" i="6"/>
  <c r="X2589" i="6"/>
  <c r="X2580" i="6"/>
  <c r="X2579" i="6"/>
  <c r="X2578" i="6"/>
  <c r="X2577" i="6"/>
  <c r="X2576" i="6"/>
  <c r="X2567" i="6"/>
  <c r="X2566" i="6"/>
  <c r="X2565" i="6"/>
  <c r="X2564" i="6"/>
  <c r="X2563" i="6"/>
  <c r="X2562" i="6"/>
  <c r="X2561" i="6"/>
  <c r="X2553" i="6"/>
  <c r="X2552" i="6"/>
  <c r="X2551" i="6"/>
  <c r="X2550" i="6"/>
  <c r="X2549" i="6"/>
  <c r="X2548" i="6"/>
  <c r="X2547" i="6"/>
  <c r="X2546" i="6"/>
  <c r="X2537" i="6"/>
  <c r="X2536" i="6"/>
  <c r="X2535" i="6"/>
  <c r="X2534" i="6"/>
  <c r="X2533" i="6"/>
  <c r="X2532" i="6"/>
  <c r="X2531" i="6"/>
  <c r="X2530" i="6"/>
  <c r="X2529" i="6"/>
  <c r="X2528" i="6"/>
  <c r="X2527" i="6"/>
  <c r="X2526" i="6"/>
  <c r="X2525" i="6"/>
  <c r="X2524" i="6"/>
  <c r="X2523" i="6"/>
  <c r="X2516" i="6"/>
  <c r="X2515" i="6"/>
  <c r="X2514" i="6"/>
  <c r="X2513" i="6"/>
  <c r="X2512" i="6"/>
  <c r="X2511" i="6"/>
  <c r="X2510" i="6"/>
  <c r="X2509" i="6"/>
  <c r="X2506" i="6"/>
  <c r="X2505" i="6"/>
  <c r="X2504" i="6"/>
  <c r="X2503" i="6"/>
  <c r="X2502" i="6"/>
  <c r="X2501" i="6"/>
  <c r="X2497" i="6"/>
  <c r="X2496" i="6"/>
  <c r="X2495" i="6"/>
  <c r="X2494" i="6"/>
  <c r="X2493" i="6"/>
  <c r="X2492" i="6"/>
  <c r="X2491" i="6"/>
  <c r="X2480" i="6"/>
  <c r="X2479" i="6"/>
  <c r="X2478" i="6"/>
  <c r="X2477" i="6"/>
  <c r="X2476" i="6"/>
  <c r="X2475" i="6"/>
  <c r="X2474" i="6"/>
  <c r="X2473" i="6"/>
  <c r="X2472" i="6"/>
  <c r="X2469" i="6"/>
  <c r="X2468" i="6"/>
  <c r="X2467" i="6"/>
  <c r="X2466" i="6"/>
  <c r="X2465" i="6"/>
  <c r="X2447" i="6"/>
  <c r="X2446" i="6"/>
  <c r="X2445" i="6"/>
  <c r="X2444" i="6"/>
  <c r="X2443" i="6"/>
  <c r="X2442" i="6"/>
  <c r="X2441" i="6"/>
  <c r="X2440" i="6"/>
  <c r="X2439" i="6"/>
  <c r="X2438" i="6"/>
  <c r="X2437" i="6"/>
  <c r="X2436" i="6"/>
  <c r="X2435" i="6"/>
  <c r="X2434" i="6"/>
  <c r="X2433" i="6"/>
  <c r="X2421" i="6"/>
  <c r="X2420" i="6"/>
  <c r="X2419" i="6"/>
  <c r="X2418" i="6"/>
  <c r="X2417" i="6"/>
  <c r="X2400" i="6"/>
  <c r="X2399" i="6"/>
  <c r="X2398" i="6"/>
  <c r="X2397" i="6"/>
  <c r="X2396" i="6"/>
  <c r="X2395" i="6"/>
  <c r="X2394" i="6"/>
  <c r="X2393" i="6"/>
  <c r="X2392" i="6"/>
  <c r="X2391" i="6"/>
  <c r="X2390" i="6"/>
  <c r="X2389" i="6"/>
  <c r="X2388" i="6"/>
  <c r="X2387" i="6"/>
  <c r="X2382" i="6"/>
  <c r="X2381" i="6"/>
  <c r="X2380" i="6"/>
  <c r="X2379" i="6"/>
  <c r="X2378" i="6"/>
  <c r="X2377" i="6"/>
  <c r="X2376" i="6"/>
  <c r="X2340" i="6"/>
  <c r="X2339" i="6"/>
  <c r="X2338" i="6"/>
  <c r="X2337" i="6"/>
  <c r="X2336" i="6"/>
  <c r="X2335" i="6"/>
  <c r="X2334" i="6"/>
  <c r="X2333" i="6"/>
  <c r="X2332" i="6"/>
  <c r="X2331" i="6"/>
  <c r="X2330" i="6"/>
  <c r="X2329" i="6"/>
  <c r="X2328" i="6"/>
  <c r="X2327" i="6"/>
  <c r="X2326" i="6"/>
  <c r="X2325" i="6"/>
  <c r="X2324" i="6"/>
  <c r="X2323" i="6"/>
  <c r="X2322" i="6"/>
  <c r="X2321" i="6"/>
  <c r="X2320" i="6"/>
  <c r="X2319" i="6"/>
  <c r="X2318" i="6"/>
  <c r="X2316" i="6"/>
  <c r="X2315" i="6"/>
  <c r="X2314" i="6"/>
  <c r="X2313" i="6"/>
  <c r="X2312" i="6"/>
  <c r="X2311" i="6"/>
  <c r="X2310" i="6"/>
  <c r="X2309" i="6"/>
  <c r="X2308" i="6"/>
  <c r="X2301" i="6"/>
  <c r="X2300" i="6"/>
  <c r="X2299" i="6"/>
  <c r="X2298" i="6"/>
  <c r="X2297" i="6"/>
  <c r="X2296" i="6"/>
  <c r="X2295" i="6"/>
  <c r="X2294" i="6"/>
  <c r="X2293" i="6"/>
  <c r="X2289" i="6"/>
  <c r="X2288" i="6"/>
  <c r="X2287" i="6"/>
  <c r="X2280" i="6"/>
  <c r="X2279" i="6"/>
  <c r="X2278" i="6"/>
  <c r="X2277" i="6"/>
  <c r="X2266" i="6"/>
  <c r="X2265" i="6"/>
  <c r="X2264" i="6"/>
  <c r="X2263" i="6"/>
  <c r="X2262" i="6"/>
  <c r="X2261" i="6"/>
  <c r="X2260" i="6"/>
  <c r="X2259" i="6"/>
  <c r="X2256" i="6"/>
  <c r="X2255" i="6"/>
  <c r="X2254" i="6"/>
  <c r="X2253" i="6"/>
  <c r="X2252" i="6"/>
  <c r="X2246" i="6"/>
  <c r="X2245" i="6"/>
  <c r="X2244" i="6"/>
  <c r="X2243" i="6"/>
  <c r="X2242" i="6"/>
  <c r="X2241" i="6"/>
  <c r="X2235" i="6"/>
  <c r="X2234" i="6"/>
  <c r="X2233" i="6"/>
  <c r="X2232" i="6"/>
  <c r="X2231" i="6"/>
  <c r="X2230" i="6"/>
  <c r="X2225" i="6"/>
  <c r="X2222" i="6"/>
  <c r="X2221" i="6"/>
  <c r="X2220" i="6"/>
  <c r="X2219" i="6"/>
  <c r="X2218" i="6"/>
  <c r="X2217" i="6"/>
  <c r="X2216" i="6"/>
  <c r="X2202" i="6"/>
  <c r="X2201" i="6"/>
  <c r="X2200" i="6"/>
  <c r="X2199" i="6"/>
  <c r="X2198" i="6"/>
  <c r="X2197" i="6"/>
  <c r="X2196" i="6"/>
  <c r="X2195" i="6"/>
  <c r="X2194" i="6"/>
  <c r="X2193" i="6"/>
  <c r="Y2058" i="6"/>
  <c r="X2058" i="6"/>
  <c r="Y2057" i="6"/>
  <c r="X2057" i="6"/>
  <c r="Y2056" i="6"/>
  <c r="X2056" i="6"/>
  <c r="Y2055" i="6"/>
  <c r="X2055" i="6"/>
  <c r="Y2054" i="6"/>
  <c r="X2054" i="6"/>
  <c r="Y2053" i="6"/>
  <c r="X2053" i="6"/>
  <c r="Y2052" i="6"/>
  <c r="X2052" i="6"/>
  <c r="Y2051" i="6"/>
  <c r="X2051" i="6"/>
  <c r="Y2050" i="6"/>
  <c r="X2050" i="6"/>
  <c r="Y2049" i="6"/>
  <c r="X2049" i="6"/>
  <c r="Y2048" i="6"/>
  <c r="X2048" i="6"/>
  <c r="Y2047" i="6"/>
  <c r="X2047" i="6"/>
  <c r="Y2046" i="6"/>
  <c r="X2046" i="6"/>
  <c r="Y2045" i="6"/>
  <c r="X2045" i="6"/>
  <c r="X2044" i="6"/>
  <c r="Y2043" i="6"/>
  <c r="X2043" i="6"/>
  <c r="Y2042" i="6"/>
  <c r="X2042" i="6"/>
  <c r="Y2041" i="6"/>
  <c r="X2041" i="6"/>
  <c r="Y2040" i="6"/>
  <c r="X2040" i="6"/>
  <c r="Y2039" i="6"/>
  <c r="X2039" i="6"/>
  <c r="Y2038" i="6"/>
  <c r="X2038" i="6"/>
  <c r="Y2037" i="6"/>
  <c r="X2037" i="6"/>
  <c r="Y2036" i="6"/>
  <c r="X2036" i="6"/>
  <c r="Y2035" i="6"/>
  <c r="X2035" i="6"/>
  <c r="Y2034" i="6"/>
  <c r="X2034" i="6"/>
  <c r="Y2033" i="6"/>
  <c r="X2033" i="6"/>
  <c r="Y2032" i="6"/>
  <c r="X2032" i="6"/>
  <c r="Y2031" i="6"/>
  <c r="X2031" i="6"/>
  <c r="Y2030" i="6"/>
  <c r="X2030" i="6"/>
  <c r="Y2029" i="6"/>
  <c r="Y2028" i="6"/>
  <c r="X2028" i="6"/>
  <c r="Y2027" i="6"/>
  <c r="X2027" i="6"/>
  <c r="Y2026" i="6"/>
  <c r="X2026" i="6"/>
  <c r="Y2025" i="6"/>
  <c r="X2025" i="6"/>
  <c r="Y2024" i="6"/>
  <c r="X2024" i="6"/>
  <c r="Y2023" i="6"/>
  <c r="X2023" i="6"/>
  <c r="Y2022" i="6"/>
  <c r="X2022" i="6"/>
  <c r="Y2021" i="6"/>
  <c r="X2021" i="6"/>
  <c r="Y2020" i="6"/>
  <c r="X2020" i="6"/>
  <c r="Y2019" i="6"/>
  <c r="X2019" i="6"/>
  <c r="X2017" i="6"/>
  <c r="X2016" i="6"/>
  <c r="X2015" i="6"/>
  <c r="Y2014" i="6"/>
  <c r="X2014" i="6"/>
  <c r="Y2013" i="6"/>
  <c r="X2013" i="6"/>
  <c r="Y2012" i="6"/>
  <c r="X2012" i="6"/>
  <c r="Y2011" i="6"/>
  <c r="X2011" i="6"/>
  <c r="Y2010" i="6"/>
  <c r="X2010" i="6"/>
  <c r="Y2009" i="6"/>
  <c r="X2009" i="6"/>
  <c r="Y2008" i="6"/>
  <c r="X2008" i="6"/>
  <c r="Y2007" i="6"/>
  <c r="X2007" i="6"/>
  <c r="Y2006" i="6"/>
  <c r="X2006" i="6"/>
  <c r="Y2005" i="6"/>
  <c r="X2005" i="6"/>
  <c r="Y2004" i="6"/>
  <c r="X2004" i="6"/>
  <c r="Y2003" i="6"/>
  <c r="X2003" i="6"/>
  <c r="Y2002" i="6"/>
  <c r="X2002" i="6"/>
  <c r="X2001" i="6"/>
  <c r="X2000" i="6"/>
  <c r="Y1999" i="6"/>
  <c r="X1999" i="6"/>
  <c r="X1998" i="6"/>
  <c r="Y1997" i="6"/>
  <c r="X1997" i="6"/>
  <c r="Y1996" i="6"/>
  <c r="X1996" i="6"/>
  <c r="Y1995" i="6"/>
  <c r="X1995" i="6"/>
  <c r="Y1994" i="6"/>
  <c r="X1994" i="6"/>
  <c r="X1993" i="6"/>
  <c r="X1992" i="6"/>
  <c r="Y1991" i="6"/>
  <c r="X1991" i="6"/>
  <c r="Y1990" i="6"/>
  <c r="X1990" i="6"/>
  <c r="Y1989" i="6"/>
  <c r="X1989" i="6"/>
  <c r="Y1988" i="6"/>
  <c r="X1988" i="6"/>
  <c r="X1987" i="6"/>
  <c r="Y1986" i="6"/>
  <c r="X1986" i="6"/>
  <c r="Y1985" i="6"/>
  <c r="X1985" i="6"/>
  <c r="Y1984" i="6"/>
  <c r="X1984" i="6"/>
  <c r="Y1983" i="6"/>
  <c r="X1983" i="6"/>
  <c r="Y1982" i="6"/>
  <c r="X1982" i="6"/>
  <c r="Y1981" i="6"/>
  <c r="X1981" i="6"/>
  <c r="X1980" i="6"/>
  <c r="Y1979" i="6"/>
  <c r="X1979" i="6"/>
  <c r="Y1978" i="6"/>
  <c r="X1978" i="6"/>
  <c r="Y1977" i="6"/>
  <c r="X1977" i="6"/>
  <c r="Y1976" i="6"/>
  <c r="X1976" i="6"/>
  <c r="Y1975" i="6"/>
  <c r="X1975" i="6"/>
  <c r="Y1974" i="6"/>
  <c r="X1974" i="6"/>
  <c r="Y1973" i="6"/>
  <c r="X1973" i="6"/>
  <c r="Y1972" i="6"/>
  <c r="X1972" i="6"/>
  <c r="Y2192" i="6"/>
  <c r="X2192" i="6"/>
  <c r="Y2191" i="6"/>
  <c r="X2191" i="6"/>
  <c r="Y2190" i="6"/>
  <c r="X2190" i="6"/>
  <c r="Y2189" i="6"/>
  <c r="X2189" i="6"/>
  <c r="Y2188" i="6"/>
  <c r="X2188" i="6"/>
  <c r="Y2187" i="6"/>
  <c r="X2187" i="6"/>
  <c r="Y2186" i="6"/>
  <c r="X2186" i="6"/>
  <c r="Y2185" i="6"/>
  <c r="X2185" i="6"/>
  <c r="Y2184" i="6"/>
  <c r="X2184" i="6"/>
  <c r="Y2183" i="6"/>
  <c r="X2183" i="6"/>
  <c r="Y2182" i="6"/>
  <c r="X2182" i="6"/>
  <c r="Y2181" i="6"/>
  <c r="X2181" i="6"/>
  <c r="Y2180" i="6"/>
  <c r="X2180" i="6"/>
  <c r="Y2179" i="6"/>
  <c r="X2179" i="6"/>
  <c r="Y2178" i="6"/>
  <c r="X2178" i="6"/>
  <c r="Y2177" i="6"/>
  <c r="X2177" i="6"/>
  <c r="Y2176" i="6"/>
  <c r="X2176" i="6"/>
  <c r="Y2175" i="6"/>
  <c r="X2175" i="6"/>
  <c r="Y2174" i="6"/>
  <c r="X2174" i="6"/>
  <c r="Y2173" i="6"/>
  <c r="X2173" i="6"/>
  <c r="Y2172" i="6"/>
  <c r="X2172" i="6"/>
  <c r="Y2171" i="6"/>
  <c r="X2171" i="6"/>
  <c r="Y2170" i="6"/>
  <c r="X2170" i="6"/>
  <c r="Y2169" i="6"/>
  <c r="X2169" i="6"/>
  <c r="Y2168" i="6"/>
  <c r="X2168" i="6"/>
  <c r="Y2167" i="6"/>
  <c r="X2167" i="6"/>
  <c r="Y2166" i="6"/>
  <c r="X2166" i="6"/>
  <c r="Y2165" i="6"/>
  <c r="X2165" i="6"/>
  <c r="Y2164" i="6"/>
  <c r="X2164" i="6"/>
  <c r="Y2163" i="6"/>
  <c r="X2163" i="6"/>
  <c r="Y2162" i="6"/>
  <c r="X2162" i="6"/>
  <c r="Y2161" i="6"/>
  <c r="X2161" i="6"/>
  <c r="Y2160" i="6"/>
  <c r="X2160" i="6"/>
  <c r="Y2159" i="6"/>
  <c r="X2159" i="6"/>
  <c r="Y2158" i="6"/>
  <c r="X2158" i="6"/>
  <c r="Y2157" i="6"/>
  <c r="X2157" i="6"/>
  <c r="Y2156" i="6"/>
  <c r="X2156" i="6"/>
  <c r="Y2155" i="6"/>
  <c r="X2155" i="6"/>
  <c r="Y2154" i="6"/>
  <c r="X2154" i="6"/>
  <c r="Y2153" i="6"/>
  <c r="X2153" i="6"/>
  <c r="Y2152" i="6"/>
  <c r="X2152" i="6"/>
  <c r="Y2151" i="6"/>
  <c r="X2151" i="6"/>
  <c r="Y2150" i="6"/>
  <c r="X2150" i="6"/>
  <c r="Y2149" i="6"/>
  <c r="X2149" i="6"/>
  <c r="Y2148" i="6"/>
  <c r="X2148" i="6"/>
  <c r="Y2147" i="6"/>
  <c r="X2147" i="6"/>
  <c r="Y2146" i="6"/>
  <c r="X2146" i="6"/>
  <c r="Y2145" i="6"/>
  <c r="X2145" i="6"/>
  <c r="Y2144" i="6"/>
  <c r="X2144" i="6"/>
  <c r="Y2143" i="6"/>
  <c r="X2143" i="6"/>
  <c r="Y2142" i="6"/>
  <c r="X2142" i="6"/>
  <c r="Y2141" i="6"/>
  <c r="X2141" i="6"/>
  <c r="Y2140" i="6"/>
  <c r="X2140" i="6"/>
  <c r="Y2139" i="6"/>
  <c r="X2139" i="6"/>
  <c r="Y2138" i="6"/>
  <c r="X2138" i="6"/>
  <c r="Y2137" i="6"/>
  <c r="X2137" i="6"/>
  <c r="Y2136" i="6"/>
  <c r="X2136" i="6"/>
  <c r="Y2135" i="6"/>
  <c r="X2135" i="6"/>
  <c r="Y2134" i="6"/>
  <c r="X2134" i="6"/>
  <c r="Y2133" i="6"/>
  <c r="X2133" i="6"/>
  <c r="Y2132" i="6"/>
  <c r="X2132" i="6"/>
  <c r="Y2131" i="6"/>
  <c r="X2131" i="6"/>
  <c r="Y2130" i="6"/>
  <c r="X2130" i="6"/>
  <c r="Y2129" i="6"/>
  <c r="X2129" i="6"/>
  <c r="Y2128" i="6"/>
  <c r="X2128" i="6"/>
  <c r="Y2127" i="6"/>
  <c r="X2127" i="6"/>
  <c r="Y2126" i="6"/>
  <c r="X2126" i="6"/>
  <c r="Y2125" i="6"/>
  <c r="X2125" i="6"/>
  <c r="Y2124" i="6"/>
  <c r="X2124" i="6"/>
  <c r="Y2123" i="6"/>
  <c r="X2123" i="6"/>
  <c r="Y2122" i="6"/>
  <c r="X2122" i="6"/>
  <c r="Y2121" i="6"/>
  <c r="X2121" i="6"/>
  <c r="Y2120" i="6"/>
  <c r="X2120" i="6"/>
  <c r="Y2119" i="6"/>
  <c r="X2119" i="6"/>
  <c r="Y2118" i="6"/>
  <c r="X2118" i="6"/>
  <c r="Y2117" i="6"/>
  <c r="X2117" i="6"/>
  <c r="Y2116" i="6"/>
  <c r="X2116" i="6"/>
  <c r="Y2115" i="6"/>
  <c r="X2115" i="6"/>
  <c r="Y2114" i="6"/>
  <c r="X2114" i="6"/>
  <c r="Y2113" i="6"/>
  <c r="X2113" i="6"/>
  <c r="Y2112" i="6"/>
  <c r="X2112" i="6"/>
  <c r="Y2111" i="6"/>
  <c r="X2111" i="6"/>
  <c r="X2109" i="6"/>
  <c r="X2108" i="6"/>
  <c r="X2107" i="6"/>
  <c r="Y2106" i="6"/>
  <c r="X2106" i="6"/>
  <c r="Y2105" i="6"/>
  <c r="X2105" i="6"/>
  <c r="Y2104" i="6"/>
  <c r="X2104" i="6"/>
  <c r="Y2103" i="6"/>
  <c r="X2103" i="6"/>
  <c r="Y2102" i="6"/>
  <c r="X2102" i="6"/>
  <c r="Y2101" i="6"/>
  <c r="X2101" i="6"/>
  <c r="Y2100" i="6"/>
  <c r="X2100" i="6"/>
  <c r="Y2099" i="6"/>
  <c r="X2099" i="6"/>
  <c r="Y2098" i="6"/>
  <c r="X2098" i="6"/>
  <c r="Y2097" i="6"/>
  <c r="X2097" i="6"/>
  <c r="Y2096" i="6"/>
  <c r="X2096" i="6"/>
  <c r="Y2095" i="6"/>
  <c r="X2095" i="6"/>
  <c r="Y2094" i="6"/>
  <c r="X2094" i="6"/>
  <c r="Y2093" i="6"/>
  <c r="X2093" i="6"/>
  <c r="Y2092" i="6"/>
  <c r="X2092" i="6"/>
  <c r="Y2091" i="6"/>
  <c r="X2091" i="6"/>
  <c r="Y2090" i="6"/>
  <c r="X2090" i="6"/>
  <c r="Y2089" i="6"/>
  <c r="X2089" i="6"/>
  <c r="Y2088" i="6"/>
  <c r="X2088" i="6"/>
  <c r="Y2087" i="6"/>
  <c r="X2087" i="6"/>
  <c r="Y2086" i="6"/>
  <c r="X2086" i="6"/>
  <c r="Y2085" i="6"/>
  <c r="X2085" i="6"/>
  <c r="Y2084" i="6"/>
  <c r="X2084" i="6"/>
  <c r="Y2083" i="6"/>
  <c r="X2083" i="6"/>
  <c r="Y2082" i="6"/>
  <c r="X2082" i="6"/>
  <c r="Y2081" i="6"/>
  <c r="X2081" i="6"/>
  <c r="Y2080" i="6"/>
  <c r="X2080" i="6"/>
  <c r="Y2079" i="6"/>
  <c r="X2079" i="6"/>
  <c r="Y2078" i="6"/>
  <c r="X2078" i="6"/>
  <c r="Y2077" i="6"/>
  <c r="X2077" i="6"/>
  <c r="Y2076" i="6"/>
  <c r="X2076" i="6"/>
  <c r="Y2075" i="6"/>
  <c r="X2075" i="6"/>
  <c r="Y2074" i="6"/>
  <c r="X2074" i="6"/>
  <c r="Y2073" i="6"/>
  <c r="X2073" i="6"/>
  <c r="Y2072" i="6"/>
  <c r="X2072" i="6"/>
  <c r="Y2071" i="6"/>
  <c r="X2071" i="6"/>
  <c r="Y2070" i="6"/>
  <c r="X2070" i="6"/>
  <c r="Y2069" i="6"/>
  <c r="X2069" i="6"/>
  <c r="Y2068" i="6"/>
  <c r="X2068" i="6"/>
  <c r="Y2067" i="6"/>
  <c r="X2067" i="6"/>
  <c r="Y2066" i="6"/>
  <c r="X2066" i="6"/>
  <c r="Y2065" i="6"/>
  <c r="X2065" i="6"/>
  <c r="Y2064" i="6"/>
  <c r="X2064" i="6"/>
  <c r="Y2063" i="6"/>
  <c r="X2063" i="6"/>
  <c r="Y2062" i="6"/>
  <c r="X2062" i="6"/>
  <c r="Y2061" i="6"/>
  <c r="X2061" i="6"/>
  <c r="Y2060" i="6"/>
  <c r="X2060" i="6"/>
  <c r="Y2059" i="6"/>
  <c r="X2059" i="6"/>
  <c r="X1971" i="6"/>
  <c r="X1970" i="6"/>
  <c r="X1969" i="6"/>
  <c r="X1968" i="6"/>
  <c r="X1967" i="6"/>
  <c r="X1966" i="6"/>
  <c r="X1965" i="6"/>
  <c r="X1964" i="6"/>
  <c r="X1963" i="6"/>
  <c r="X1962" i="6"/>
  <c r="X1961" i="6"/>
  <c r="X1960" i="6"/>
  <c r="X1959" i="6"/>
  <c r="X1958" i="6"/>
  <c r="X1957" i="6"/>
  <c r="X1956" i="6"/>
  <c r="X1955" i="6"/>
  <c r="X1954" i="6"/>
  <c r="X1953" i="6"/>
  <c r="X1952" i="6"/>
  <c r="X1951" i="6"/>
  <c r="X1950" i="6"/>
  <c r="X1949" i="6"/>
  <c r="X1948" i="6"/>
  <c r="X1947" i="6"/>
  <c r="X1946" i="6"/>
  <c r="X1945" i="6"/>
  <c r="X1944" i="6"/>
  <c r="X1943" i="6"/>
  <c r="X1942" i="6"/>
  <c r="X1941" i="6"/>
  <c r="X1940" i="6"/>
  <c r="X1939" i="6"/>
  <c r="X1938" i="6"/>
  <c r="X1937" i="6"/>
  <c r="X1936" i="6"/>
  <c r="X1935" i="6"/>
  <c r="X1934" i="6"/>
  <c r="X1933" i="6"/>
  <c r="X1932" i="6"/>
  <c r="X1931" i="6"/>
  <c r="X1930" i="6"/>
  <c r="X1929" i="6"/>
  <c r="X1928" i="6"/>
  <c r="X1927" i="6"/>
  <c r="X1926" i="6"/>
  <c r="X1925" i="6"/>
  <c r="X1924" i="6"/>
  <c r="X1923" i="6"/>
  <c r="X1922" i="6"/>
  <c r="X1921" i="6"/>
  <c r="X1920" i="6"/>
  <c r="X1919" i="6"/>
  <c r="X1918" i="6"/>
  <c r="X1917" i="6"/>
  <c r="X1916" i="6"/>
  <c r="X1915" i="6"/>
  <c r="X1914" i="6"/>
  <c r="X1913" i="6"/>
  <c r="X1912" i="6"/>
  <c r="X1911" i="6"/>
  <c r="X1910" i="6"/>
  <c r="X1909" i="6"/>
  <c r="X1908" i="6"/>
  <c r="X1907" i="6"/>
  <c r="X1906" i="6"/>
  <c r="X1905" i="6"/>
  <c r="X1904" i="6"/>
  <c r="X1903" i="6"/>
  <c r="X1902" i="6"/>
  <c r="X1901" i="6"/>
  <c r="X1900" i="6"/>
  <c r="X1899" i="6"/>
  <c r="X1898" i="6"/>
  <c r="X1897" i="6"/>
  <c r="X1896" i="6"/>
  <c r="X1895" i="6"/>
  <c r="X1894" i="6"/>
  <c r="X1893" i="6"/>
  <c r="X1892" i="6"/>
  <c r="X1890" i="6"/>
  <c r="X1889" i="6"/>
  <c r="X1888" i="6"/>
  <c r="X1887" i="6"/>
  <c r="X1886" i="6"/>
  <c r="X1885" i="6"/>
  <c r="X1884" i="6"/>
  <c r="X1883" i="6"/>
  <c r="X1882" i="6"/>
  <c r="X1881" i="6"/>
  <c r="X1880" i="6"/>
  <c r="X1879" i="6"/>
  <c r="X1878" i="6"/>
  <c r="X1877" i="6"/>
  <c r="X1876" i="6"/>
  <c r="X1875" i="6"/>
  <c r="X1874" i="6"/>
  <c r="X1873" i="6"/>
  <c r="X1872" i="6"/>
  <c r="X1871" i="6"/>
  <c r="X1870" i="6"/>
  <c r="X1868" i="6"/>
  <c r="X1866" i="6"/>
  <c r="X1865" i="6"/>
  <c r="X1864" i="6"/>
  <c r="X1863" i="6"/>
  <c r="X1862" i="6"/>
  <c r="X1861" i="6"/>
  <c r="X1860" i="6"/>
  <c r="X1859" i="6"/>
  <c r="X1858" i="6"/>
  <c r="X1857" i="6"/>
  <c r="X1856" i="6"/>
  <c r="X1855" i="6"/>
  <c r="X1854" i="6"/>
  <c r="X1853" i="6"/>
  <c r="X1852" i="6"/>
  <c r="X1851" i="6"/>
  <c r="X1850" i="6"/>
  <c r="X1849" i="6"/>
  <c r="X1848" i="6"/>
  <c r="X1847" i="6"/>
  <c r="X1846" i="6"/>
  <c r="X1845" i="6"/>
  <c r="X1844" i="6"/>
  <c r="X1843" i="6"/>
  <c r="X1842" i="6"/>
  <c r="X1841" i="6"/>
  <c r="X1840" i="6"/>
  <c r="X1839" i="6"/>
  <c r="X1838" i="6"/>
  <c r="X1837" i="6"/>
  <c r="X1836" i="6"/>
  <c r="X1835" i="6"/>
  <c r="X1834" i="6"/>
  <c r="X1833" i="6"/>
  <c r="X1832" i="6"/>
  <c r="X1831" i="6"/>
  <c r="X1830" i="6"/>
  <c r="X1829" i="6"/>
  <c r="X1828" i="6"/>
  <c r="X1827" i="6"/>
  <c r="X1826" i="6"/>
  <c r="X1825" i="6"/>
  <c r="X1824" i="6"/>
  <c r="X1823" i="6"/>
  <c r="X1822" i="6"/>
  <c r="X1821" i="6"/>
  <c r="X1820" i="6"/>
  <c r="X1819" i="6"/>
  <c r="X1818" i="6"/>
  <c r="X1817" i="6"/>
  <c r="X1816" i="6"/>
  <c r="X1815" i="6"/>
  <c r="X1814" i="6"/>
  <c r="X1813" i="6"/>
  <c r="X1812" i="6"/>
  <c r="X1811" i="6"/>
  <c r="X1810" i="6"/>
  <c r="X1809" i="6"/>
  <c r="X1808" i="6"/>
  <c r="X1807" i="6"/>
  <c r="X1806" i="6"/>
  <c r="X1805" i="6"/>
  <c r="X1804" i="6"/>
  <c r="X1803" i="6"/>
  <c r="X1802" i="6"/>
  <c r="X1801" i="6"/>
  <c r="X1800" i="6"/>
  <c r="X1799" i="6"/>
  <c r="X1798" i="6"/>
  <c r="X1797" i="6"/>
  <c r="X1796" i="6"/>
  <c r="X1794" i="6"/>
  <c r="X1793" i="6"/>
  <c r="X1792" i="6"/>
  <c r="X1791" i="6"/>
  <c r="X1790" i="6"/>
  <c r="X1789" i="6"/>
  <c r="X1788" i="6"/>
  <c r="X1787" i="6"/>
  <c r="X1786" i="6"/>
  <c r="X1785" i="6"/>
  <c r="X1784" i="6"/>
  <c r="X1783" i="6"/>
  <c r="X1782" i="6"/>
  <c r="X1781" i="6"/>
  <c r="X1780" i="6"/>
  <c r="X1778" i="6"/>
  <c r="X1777" i="6"/>
  <c r="X1776" i="6"/>
  <c r="X1775" i="6"/>
  <c r="X1774" i="6"/>
  <c r="X1773" i="6"/>
  <c r="X1772" i="6"/>
  <c r="X1771" i="6"/>
  <c r="X1770" i="6"/>
  <c r="X1769" i="6"/>
  <c r="X1768" i="6"/>
  <c r="X1767" i="6"/>
  <c r="X1766" i="6"/>
  <c r="X1765" i="6"/>
  <c r="X1764" i="6"/>
  <c r="X1763" i="6"/>
  <c r="X1762" i="6"/>
  <c r="X1761" i="6"/>
  <c r="X1760" i="6"/>
  <c r="X1759" i="6"/>
  <c r="X1758" i="6"/>
  <c r="X1757" i="6"/>
  <c r="X1756" i="6"/>
  <c r="X1755" i="6"/>
  <c r="X1754" i="6"/>
  <c r="X1753" i="6"/>
  <c r="X1752" i="6"/>
  <c r="Y1751" i="6"/>
  <c r="X1751" i="6"/>
  <c r="X1750" i="6"/>
  <c r="X1749" i="6"/>
  <c r="X1748" i="6"/>
  <c r="X1747" i="6"/>
  <c r="X1746" i="6"/>
  <c r="X1745" i="6"/>
  <c r="X1744" i="6"/>
  <c r="X1743" i="6"/>
  <c r="X1742" i="6"/>
  <c r="X1741" i="6"/>
  <c r="X1740" i="6"/>
  <c r="X1739" i="6"/>
  <c r="X1738" i="6"/>
  <c r="X1737" i="6"/>
  <c r="X1736" i="6"/>
  <c r="X1735" i="6"/>
  <c r="X1734" i="6"/>
  <c r="X1733" i="6"/>
  <c r="X1732" i="6"/>
  <c r="X1731" i="6"/>
  <c r="X1730" i="6"/>
  <c r="X1729" i="6"/>
  <c r="X1728" i="6"/>
  <c r="X1727" i="6"/>
  <c r="X1726" i="6"/>
  <c r="X1725" i="6"/>
  <c r="X1724" i="6"/>
  <c r="X1723" i="6"/>
  <c r="X1722" i="6"/>
  <c r="X1721" i="6"/>
  <c r="X1720" i="6"/>
  <c r="X1719" i="6"/>
  <c r="X1718" i="6"/>
  <c r="X1717" i="6"/>
  <c r="X1716" i="6"/>
  <c r="X1714" i="6"/>
  <c r="X1713" i="6"/>
  <c r="X1711" i="6"/>
  <c r="X1710" i="6"/>
  <c r="Y1709" i="6"/>
  <c r="X1709" i="6"/>
  <c r="Y1708" i="6"/>
  <c r="X1708" i="6"/>
  <c r="Y1707" i="6"/>
  <c r="X1707" i="6"/>
  <c r="Y1706" i="6"/>
  <c r="X1706" i="6"/>
  <c r="Y1705" i="6"/>
  <c r="X1705" i="6"/>
  <c r="Y1704" i="6"/>
  <c r="X1704" i="6"/>
  <c r="X1703" i="6"/>
  <c r="X1702" i="6"/>
  <c r="X1701" i="6"/>
  <c r="Y1700" i="6"/>
  <c r="X1700" i="6"/>
  <c r="X1699" i="6"/>
  <c r="X1698" i="6"/>
  <c r="Y1696" i="6"/>
  <c r="X1696" i="6"/>
  <c r="Y1695" i="6"/>
  <c r="X1695" i="6"/>
  <c r="Y1694" i="6"/>
  <c r="X1694" i="6"/>
  <c r="Y1693" i="6"/>
  <c r="X1693" i="6"/>
  <c r="Y1692" i="6"/>
  <c r="X1692" i="6"/>
  <c r="Y1691" i="6"/>
  <c r="X1691" i="6"/>
  <c r="Y1690" i="6"/>
  <c r="X1690" i="6"/>
  <c r="Y1689" i="6"/>
  <c r="X1689" i="6"/>
  <c r="Y1688" i="6"/>
  <c r="X1688" i="6"/>
  <c r="Y1687" i="6"/>
  <c r="X1687" i="6"/>
  <c r="Y1686" i="6"/>
  <c r="X1686" i="6"/>
  <c r="Y1685" i="6"/>
  <c r="X1685" i="6"/>
  <c r="Y1684" i="6"/>
  <c r="X1684" i="6"/>
  <c r="Y1683" i="6"/>
  <c r="X1683" i="6"/>
  <c r="X1682" i="6"/>
  <c r="X1681" i="6"/>
  <c r="X1680" i="6"/>
  <c r="X1679" i="6"/>
  <c r="X1678" i="6"/>
  <c r="X1677" i="6"/>
  <c r="X1676" i="6"/>
  <c r="X1675" i="6"/>
  <c r="X1674" i="6"/>
  <c r="X1673" i="6"/>
  <c r="Y1672" i="6"/>
  <c r="X1672" i="6"/>
  <c r="Y1671" i="6"/>
  <c r="X1671" i="6"/>
  <c r="Y1670" i="6"/>
  <c r="X1670" i="6"/>
  <c r="X1669" i="6"/>
  <c r="X1668" i="6"/>
  <c r="X1667" i="6"/>
  <c r="X1666" i="6"/>
  <c r="X1663" i="6"/>
  <c r="X1662" i="6"/>
  <c r="X1661" i="6"/>
  <c r="X1660" i="6"/>
  <c r="X1659" i="6"/>
  <c r="Y1658" i="6"/>
  <c r="X1658" i="6"/>
  <c r="Y1657" i="6"/>
  <c r="X1657" i="6"/>
  <c r="X1655" i="6"/>
  <c r="X1654" i="6"/>
  <c r="X1653" i="6"/>
  <c r="X1652" i="6"/>
  <c r="X1651" i="6"/>
  <c r="X1650" i="6"/>
  <c r="X1649" i="6"/>
  <c r="X1648" i="6"/>
  <c r="X1647" i="6"/>
  <c r="X1646" i="6"/>
  <c r="X1645" i="6"/>
  <c r="X1644" i="6"/>
  <c r="X1643" i="6"/>
  <c r="X1642" i="6"/>
  <c r="X1641" i="6"/>
  <c r="X1640" i="6"/>
  <c r="X1639" i="6"/>
  <c r="X1638" i="6"/>
  <c r="X1637" i="6"/>
  <c r="X1636" i="6"/>
  <c r="X1635" i="6"/>
  <c r="X1634" i="6"/>
  <c r="X1633" i="6"/>
  <c r="X1632" i="6"/>
  <c r="X1631" i="6"/>
  <c r="X1630" i="6"/>
  <c r="X1629" i="6"/>
  <c r="X1627" i="6"/>
  <c r="X1626" i="6"/>
  <c r="X1625" i="6"/>
  <c r="X1624" i="6"/>
  <c r="X1623" i="6"/>
  <c r="X1622" i="6"/>
  <c r="X1621" i="6"/>
  <c r="X1620" i="6"/>
  <c r="Y1619" i="6"/>
  <c r="X1619" i="6"/>
  <c r="X1618" i="6"/>
  <c r="X1617" i="6"/>
  <c r="X1616" i="6"/>
  <c r="X1615" i="6"/>
  <c r="X1612" i="6"/>
  <c r="X1611" i="6"/>
  <c r="X1610" i="6"/>
  <c r="X1609" i="6"/>
  <c r="X1608" i="6"/>
  <c r="X1607" i="6"/>
  <c r="X1605" i="6"/>
  <c r="X1604" i="6"/>
  <c r="X1603" i="6"/>
  <c r="X1602" i="6"/>
  <c r="X1601" i="6"/>
  <c r="X1600" i="6"/>
  <c r="X1599" i="6"/>
  <c r="X1598" i="6"/>
  <c r="Y1597" i="6"/>
  <c r="X1597" i="6"/>
  <c r="X1596" i="6"/>
  <c r="Y1595" i="6"/>
  <c r="X1595" i="6"/>
  <c r="Y1594" i="6"/>
  <c r="X1594" i="6"/>
  <c r="X1593" i="6"/>
  <c r="X1592" i="6"/>
  <c r="X1591" i="6"/>
  <c r="X1590" i="6"/>
  <c r="X1589" i="6"/>
  <c r="X1587" i="6"/>
  <c r="X1586" i="6"/>
  <c r="X1585" i="6"/>
  <c r="X1584" i="6"/>
  <c r="X1583" i="6"/>
  <c r="X1582" i="6"/>
  <c r="X1581" i="6"/>
  <c r="X1580" i="6"/>
  <c r="X1578" i="6"/>
  <c r="X1577" i="6"/>
  <c r="X1576" i="6"/>
  <c r="X1575" i="6"/>
  <c r="X1574" i="6"/>
  <c r="X1573" i="6"/>
  <c r="X1572" i="6"/>
  <c r="X1571" i="6"/>
  <c r="X1570" i="6"/>
  <c r="X1569" i="6"/>
  <c r="X1568" i="6"/>
  <c r="X1567" i="6"/>
  <c r="Y1566" i="6"/>
  <c r="X1566" i="6"/>
  <c r="Y1565" i="6"/>
  <c r="X1565" i="6"/>
  <c r="Y1564" i="6"/>
  <c r="X1564" i="6"/>
  <c r="Y1563" i="6"/>
  <c r="X1563" i="6"/>
  <c r="X1562" i="6"/>
  <c r="X1561" i="6"/>
  <c r="X1560" i="6"/>
  <c r="X1555" i="6"/>
  <c r="X1554" i="6"/>
  <c r="X1553" i="6"/>
  <c r="X1552" i="6"/>
  <c r="X1551" i="6"/>
  <c r="X1550" i="6"/>
  <c r="X1549" i="6"/>
  <c r="X1548" i="6"/>
  <c r="X1547" i="6"/>
  <c r="X1546" i="6"/>
  <c r="X1545" i="6"/>
  <c r="X1543" i="6"/>
  <c r="X1542" i="6"/>
  <c r="X1541" i="6"/>
  <c r="X1540" i="6"/>
  <c r="X1539" i="6"/>
  <c r="X1538" i="6"/>
  <c r="X1537" i="6"/>
  <c r="X1535" i="6"/>
  <c r="X1534" i="6"/>
  <c r="X1533" i="6"/>
  <c r="X1532" i="6"/>
  <c r="X1531" i="6"/>
  <c r="X1530" i="6"/>
  <c r="X1529" i="6"/>
  <c r="X1528" i="6"/>
  <c r="X1527" i="6"/>
  <c r="X1526" i="6"/>
  <c r="X1525" i="6"/>
  <c r="X1524" i="6"/>
  <c r="X1523" i="6"/>
  <c r="X1522" i="6"/>
  <c r="X1521" i="6"/>
  <c r="X1520" i="6"/>
  <c r="X1515" i="6"/>
  <c r="Y1512" i="6"/>
  <c r="X1512" i="6"/>
  <c r="Y1511" i="6"/>
  <c r="X1511" i="6"/>
  <c r="Y1510" i="6"/>
  <c r="X1510" i="6"/>
  <c r="Y1509" i="6"/>
  <c r="X1509" i="6"/>
  <c r="Y1508" i="6"/>
  <c r="X1508" i="6"/>
  <c r="Y1507" i="6"/>
  <c r="X1507" i="6"/>
  <c r="X1506" i="6"/>
  <c r="X1505" i="6"/>
  <c r="X1504" i="6"/>
  <c r="X1503" i="6"/>
  <c r="X1502" i="6"/>
  <c r="X1501" i="6"/>
  <c r="X1500" i="6"/>
  <c r="X1499" i="6"/>
  <c r="X1498" i="6"/>
  <c r="X1497" i="6"/>
  <c r="X1496" i="6"/>
  <c r="X1495" i="6"/>
  <c r="X1494" i="6"/>
  <c r="X1493" i="6"/>
  <c r="X1492" i="6"/>
  <c r="X1491" i="6"/>
  <c r="X1490" i="6"/>
  <c r="X1489" i="6"/>
  <c r="X1488" i="6"/>
  <c r="X1487" i="6"/>
  <c r="X1486" i="6"/>
  <c r="Y1485" i="6"/>
  <c r="X1485" i="6"/>
  <c r="Y1484" i="6"/>
  <c r="X1484" i="6"/>
  <c r="Y1483" i="6"/>
  <c r="X1483" i="6"/>
  <c r="Y1482" i="6"/>
  <c r="X1482" i="6"/>
  <c r="Y1481" i="6"/>
  <c r="X1481" i="6"/>
  <c r="Y1480" i="6"/>
  <c r="X1480" i="6"/>
  <c r="Y1479" i="6"/>
  <c r="X1479" i="6"/>
  <c r="Y1478" i="6"/>
  <c r="X1478" i="6"/>
  <c r="Y1477" i="6"/>
  <c r="X1477" i="6"/>
  <c r="Y1476" i="6"/>
  <c r="X1476" i="6"/>
  <c r="Y1475" i="6"/>
  <c r="X1475" i="6"/>
  <c r="Y1474" i="6"/>
  <c r="X1474" i="6"/>
  <c r="Y1473" i="6"/>
  <c r="X1473" i="6"/>
  <c r="Y1472" i="6"/>
  <c r="X1472" i="6"/>
  <c r="Y1471" i="6"/>
  <c r="X1471" i="6"/>
  <c r="Y1470" i="6"/>
  <c r="X1470" i="6"/>
  <c r="Y1469" i="6"/>
  <c r="X1469" i="6"/>
  <c r="X1468" i="6"/>
  <c r="X1467" i="6"/>
  <c r="X1462" i="6"/>
  <c r="Y1461" i="6"/>
  <c r="X1461" i="6"/>
  <c r="X1456" i="6"/>
  <c r="X1455" i="6"/>
  <c r="X1454" i="6"/>
  <c r="X1453" i="6"/>
  <c r="X1452" i="6"/>
  <c r="X1450" i="6"/>
  <c r="X1449" i="6"/>
  <c r="X1448" i="6"/>
  <c r="X1447" i="6"/>
  <c r="X1446" i="6"/>
  <c r="X1438" i="6"/>
  <c r="X1437" i="6"/>
  <c r="X1436" i="6"/>
  <c r="X1434" i="6"/>
  <c r="X1431" i="6"/>
  <c r="X1430" i="6"/>
  <c r="X1429" i="6"/>
  <c r="X1428" i="6"/>
  <c r="X1423" i="6"/>
  <c r="X1422" i="6"/>
  <c r="X1421" i="6"/>
  <c r="X1420" i="6"/>
  <c r="X1419" i="6"/>
  <c r="X1418" i="6"/>
  <c r="X1417" i="6"/>
  <c r="X1416" i="6"/>
  <c r="X1415" i="6"/>
  <c r="X1414" i="6"/>
  <c r="X1413" i="6"/>
  <c r="X1412" i="6"/>
  <c r="X1411" i="6"/>
  <c r="X1410" i="6"/>
  <c r="X1408" i="6"/>
  <c r="X1407" i="6"/>
  <c r="X1404" i="6"/>
  <c r="X1403" i="6"/>
  <c r="X1402" i="6"/>
  <c r="X1401" i="6"/>
  <c r="X1400" i="6"/>
  <c r="X1399" i="6"/>
  <c r="X1398" i="6"/>
  <c r="X1397" i="6"/>
  <c r="X1396" i="6"/>
  <c r="X1391" i="6"/>
  <c r="X1390" i="6"/>
  <c r="X1389" i="6"/>
  <c r="X1388" i="6"/>
  <c r="X1387" i="6"/>
  <c r="X1384" i="6"/>
  <c r="X1383" i="6"/>
  <c r="X1382" i="6"/>
  <c r="X1381" i="6"/>
  <c r="X1380" i="6"/>
  <c r="X1378" i="6"/>
  <c r="X1377" i="6"/>
  <c r="X1376" i="6"/>
  <c r="X1375" i="6"/>
  <c r="X1374" i="6"/>
  <c r="X1371" i="6"/>
  <c r="X1370" i="6"/>
  <c r="X1369" i="6"/>
  <c r="X1368" i="6"/>
  <c r="X1367" i="6"/>
  <c r="X1366" i="6"/>
  <c r="X1365" i="6"/>
  <c r="X1364" i="6"/>
  <c r="X1359" i="6"/>
  <c r="X1358" i="6"/>
  <c r="X1357" i="6"/>
  <c r="X1356" i="6"/>
  <c r="X1355" i="6"/>
  <c r="X1354" i="6"/>
  <c r="X1353" i="6"/>
  <c r="X1352" i="6"/>
  <c r="X1351" i="6"/>
  <c r="X1347" i="6"/>
  <c r="X1346" i="6"/>
  <c r="X1344" i="6"/>
  <c r="X1343" i="6"/>
  <c r="X1342" i="6"/>
  <c r="X1341" i="6"/>
  <c r="X1340" i="6"/>
  <c r="X1337" i="6"/>
  <c r="X1336" i="6"/>
  <c r="Y1333" i="6"/>
  <c r="X1333" i="6"/>
  <c r="X1332" i="6"/>
  <c r="X1331" i="6"/>
  <c r="Y1330" i="6"/>
  <c r="X1330" i="6"/>
  <c r="X1329" i="6"/>
  <c r="X1328" i="6"/>
  <c r="X1327" i="6"/>
  <c r="X1326" i="6"/>
  <c r="X1325" i="6"/>
  <c r="X1324" i="6"/>
  <c r="X1323" i="6"/>
  <c r="X1322" i="6"/>
  <c r="X1321" i="6"/>
  <c r="X1320" i="6"/>
  <c r="X1319" i="6"/>
  <c r="X1318" i="6"/>
  <c r="X1317" i="6"/>
  <c r="X1316" i="6"/>
  <c r="X1314" i="6"/>
  <c r="X1313" i="6"/>
  <c r="X1312" i="6"/>
  <c r="X1311" i="6"/>
  <c r="X1310" i="6"/>
  <c r="X1309" i="6"/>
  <c r="X1308" i="6"/>
  <c r="X1306" i="6"/>
  <c r="X1305" i="6"/>
  <c r="X1304" i="6"/>
  <c r="X1303" i="6"/>
  <c r="X1302" i="6"/>
  <c r="X1301" i="6"/>
  <c r="X1300" i="6"/>
  <c r="X1299" i="6"/>
  <c r="X1298" i="6"/>
  <c r="X1297" i="6"/>
  <c r="X1296" i="6"/>
  <c r="X1295" i="6"/>
  <c r="X1294" i="6"/>
  <c r="X1293" i="6"/>
  <c r="X1292" i="6"/>
  <c r="X1291" i="6"/>
  <c r="X1290" i="6"/>
  <c r="Y1289" i="6"/>
  <c r="X1289" i="6"/>
  <c r="X1288" i="6"/>
  <c r="X1287" i="6"/>
  <c r="X1286" i="6"/>
  <c r="X1285" i="6"/>
  <c r="X1284" i="6"/>
  <c r="X1283" i="6"/>
  <c r="X1282" i="6"/>
  <c r="X1281" i="6"/>
  <c r="X1280" i="6"/>
  <c r="X1279" i="6"/>
  <c r="X1278" i="6"/>
  <c r="X1277" i="6"/>
  <c r="X1276" i="6"/>
  <c r="X1275" i="6"/>
  <c r="X1274" i="6"/>
  <c r="X1273" i="6"/>
  <c r="X1271" i="6"/>
  <c r="X1270" i="6"/>
  <c r="X1269" i="6"/>
  <c r="X1268" i="6"/>
  <c r="X1267" i="6"/>
  <c r="X1266" i="6"/>
  <c r="X1265" i="6"/>
  <c r="X1264" i="6"/>
  <c r="X1263" i="6"/>
  <c r="X1262" i="6"/>
  <c r="X1261" i="6"/>
  <c r="X1260" i="6"/>
  <c r="X1259" i="6"/>
  <c r="X1258" i="6"/>
  <c r="X1257" i="6"/>
  <c r="X1255" i="6"/>
  <c r="X1254" i="6"/>
  <c r="X1253" i="6"/>
  <c r="X1251" i="6"/>
  <c r="X1250" i="6"/>
  <c r="X1249" i="6"/>
  <c r="X1248" i="6"/>
  <c r="X1247" i="6"/>
  <c r="X1246" i="6"/>
  <c r="X1245" i="6"/>
  <c r="X1243" i="6"/>
  <c r="X1242" i="6"/>
  <c r="X1241" i="6"/>
  <c r="X1240" i="6"/>
  <c r="X1239" i="6"/>
  <c r="X1237" i="6"/>
  <c r="X1236" i="6"/>
  <c r="X1235" i="6"/>
  <c r="X1234" i="6"/>
  <c r="X1233" i="6"/>
  <c r="X1232" i="6"/>
  <c r="X1231" i="6"/>
  <c r="X1230" i="6"/>
  <c r="X1229" i="6"/>
  <c r="X1228" i="6"/>
  <c r="X1227" i="6"/>
  <c r="X1226" i="6"/>
  <c r="X1225" i="6"/>
  <c r="X1224" i="6"/>
  <c r="X1223" i="6"/>
  <c r="X1222" i="6"/>
  <c r="X1221" i="6"/>
  <c r="X1220" i="6"/>
  <c r="X1219" i="6"/>
  <c r="X1218" i="6"/>
  <c r="X1217" i="6"/>
  <c r="X1216" i="6"/>
  <c r="X1213" i="6"/>
  <c r="X1212" i="6"/>
  <c r="X1211" i="6"/>
  <c r="X1210" i="6"/>
  <c r="X1209" i="6"/>
  <c r="X1208" i="6"/>
  <c r="X1206" i="6"/>
  <c r="X1205" i="6"/>
  <c r="X1203" i="6"/>
  <c r="X1202" i="6"/>
  <c r="X1201" i="6"/>
  <c r="X1200" i="6"/>
  <c r="X1199" i="6"/>
  <c r="X1198" i="6"/>
  <c r="X1197" i="6"/>
  <c r="X1196" i="6"/>
  <c r="X1195" i="6"/>
  <c r="X1192" i="6"/>
  <c r="X1191" i="6"/>
  <c r="X1190" i="6"/>
  <c r="X1189" i="6"/>
  <c r="X1187" i="6"/>
  <c r="X1186" i="6"/>
  <c r="Y1185" i="6"/>
  <c r="X1185" i="6"/>
  <c r="X1183" i="6"/>
  <c r="X1182" i="6"/>
  <c r="X1181" i="6"/>
  <c r="X1180" i="6"/>
  <c r="X1179" i="6"/>
  <c r="X1178" i="6"/>
  <c r="X1177" i="6"/>
  <c r="X1176" i="6"/>
  <c r="X1175" i="6"/>
  <c r="X1174" i="6"/>
  <c r="X1172" i="6"/>
  <c r="Y1171" i="6"/>
  <c r="X1171" i="6"/>
  <c r="X1170" i="6"/>
  <c r="Y1169" i="6"/>
  <c r="X1169" i="6"/>
  <c r="Y1168" i="6"/>
  <c r="Y1167" i="6"/>
  <c r="X1167" i="6"/>
  <c r="Y1166" i="6"/>
  <c r="X1166" i="6"/>
  <c r="X1165" i="6"/>
  <c r="X1164" i="6"/>
  <c r="X1161" i="6"/>
  <c r="X1160" i="6"/>
  <c r="X1159" i="6"/>
  <c r="X1158" i="6"/>
  <c r="X1157" i="6"/>
  <c r="X1153" i="6"/>
  <c r="X1152" i="6"/>
  <c r="X1151" i="6"/>
  <c r="X1150" i="6"/>
  <c r="X1149" i="6"/>
  <c r="X1148" i="6"/>
  <c r="X1147" i="6"/>
  <c r="X1146" i="6"/>
  <c r="X1145" i="6"/>
  <c r="X1144" i="6"/>
  <c r="X1143" i="6"/>
  <c r="X1141" i="6"/>
  <c r="X1140" i="6"/>
  <c r="X1139" i="6"/>
  <c r="X1138" i="6"/>
  <c r="X1136" i="6"/>
  <c r="X1135" i="6"/>
  <c r="X1134" i="6"/>
  <c r="X1133" i="6"/>
  <c r="X1132" i="6"/>
  <c r="X1130" i="6"/>
  <c r="X1128" i="6"/>
  <c r="Y1127" i="6"/>
  <c r="X1127" i="6"/>
  <c r="X1126" i="6"/>
  <c r="X1124" i="6"/>
  <c r="X1123" i="6"/>
  <c r="X1122" i="6"/>
  <c r="X1121" i="6"/>
  <c r="X1120" i="6"/>
  <c r="X1119" i="6"/>
  <c r="X1118" i="6"/>
  <c r="Y1117" i="6"/>
  <c r="X1117" i="6"/>
  <c r="Y1116" i="6"/>
  <c r="X1116" i="6"/>
  <c r="Y1115" i="6"/>
  <c r="X1115" i="6"/>
  <c r="X1114" i="6"/>
  <c r="X1113" i="6"/>
  <c r="X1112" i="6"/>
  <c r="X1111" i="6"/>
  <c r="X1110" i="6"/>
  <c r="X1109" i="6"/>
  <c r="X1108" i="6"/>
  <c r="X1107" i="6"/>
  <c r="X1106" i="6"/>
  <c r="X1105" i="6"/>
  <c r="X1104" i="6"/>
  <c r="X1103" i="6"/>
  <c r="X1102" i="6"/>
  <c r="Y1101" i="6"/>
  <c r="X1101" i="6"/>
  <c r="Y1099" i="6"/>
  <c r="X1099" i="6"/>
  <c r="Y1098" i="6"/>
  <c r="X1098" i="6"/>
  <c r="Y1096" i="6"/>
  <c r="X1096" i="6"/>
  <c r="Y1095" i="6"/>
  <c r="X1095" i="6"/>
  <c r="Y1094" i="6"/>
  <c r="X1094" i="6"/>
  <c r="Y1093" i="6"/>
  <c r="Y1092" i="6"/>
  <c r="X1092" i="6"/>
  <c r="Y1091" i="6"/>
  <c r="X1091" i="6"/>
  <c r="Y1090" i="6"/>
  <c r="X1090" i="6"/>
  <c r="Y1089" i="6"/>
  <c r="X1089" i="6"/>
  <c r="Y870" i="6"/>
  <c r="X870" i="6"/>
  <c r="Y869" i="6"/>
  <c r="X869" i="6"/>
  <c r="Y868" i="6"/>
  <c r="X868" i="6"/>
  <c r="Y867" i="6"/>
  <c r="X867" i="6"/>
  <c r="Y866" i="6"/>
  <c r="X866" i="6"/>
  <c r="Y865" i="6"/>
  <c r="X865" i="6"/>
  <c r="Y863" i="6"/>
  <c r="X863" i="6"/>
  <c r="Y862" i="6"/>
  <c r="X862" i="6"/>
  <c r="Y861" i="6"/>
  <c r="X861" i="6"/>
  <c r="Y860" i="6"/>
  <c r="X860" i="6"/>
  <c r="Y854" i="6"/>
  <c r="X854" i="6"/>
  <c r="Y853" i="6"/>
  <c r="X853" i="6"/>
  <c r="Y852" i="6"/>
  <c r="X852" i="6"/>
  <c r="Y846" i="6"/>
  <c r="X846" i="6"/>
  <c r="Y845" i="6"/>
  <c r="X845" i="6"/>
  <c r="Y844" i="6"/>
  <c r="X844" i="6"/>
  <c r="Y843" i="6"/>
  <c r="X843" i="6"/>
  <c r="Y842" i="6"/>
  <c r="X842" i="6"/>
  <c r="Y838" i="6"/>
  <c r="X838" i="6"/>
  <c r="Y837" i="6"/>
  <c r="X837" i="6"/>
  <c r="Y836" i="6"/>
  <c r="X836" i="6"/>
  <c r="Y835" i="6"/>
  <c r="X835" i="6"/>
  <c r="Y834" i="6"/>
  <c r="X834" i="6"/>
  <c r="Y833" i="6"/>
  <c r="X833" i="6"/>
  <c r="Y832" i="6"/>
  <c r="X832" i="6"/>
  <c r="Y831" i="6"/>
  <c r="X831" i="6"/>
  <c r="Y830" i="6"/>
  <c r="X830" i="6"/>
  <c r="Y829" i="6"/>
  <c r="X829" i="6"/>
  <c r="Y822" i="6"/>
  <c r="X822" i="6"/>
  <c r="Y821" i="6"/>
  <c r="X821" i="6"/>
  <c r="Y820" i="6"/>
  <c r="X820" i="6"/>
  <c r="Y819" i="6"/>
  <c r="X819" i="6"/>
  <c r="Y818" i="6"/>
  <c r="X818" i="6"/>
  <c r="Y817" i="6"/>
  <c r="X817" i="6"/>
  <c r="X4024" i="6"/>
  <c r="X4023" i="6"/>
  <c r="X4022" i="6"/>
  <c r="X4021" i="6"/>
  <c r="X4020" i="6"/>
  <c r="X4019" i="6"/>
  <c r="X4018" i="6"/>
  <c r="X4017" i="6"/>
  <c r="X4016" i="6"/>
  <c r="X4015" i="6"/>
  <c r="X4014" i="6"/>
  <c r="X4013" i="6"/>
  <c r="X4012" i="6"/>
  <c r="X4011" i="6"/>
  <c r="X4010" i="6"/>
  <c r="X4009" i="6"/>
  <c r="X4008" i="6"/>
  <c r="X4007" i="6"/>
  <c r="X4006" i="6"/>
  <c r="X4005" i="6"/>
  <c r="X4004" i="6"/>
  <c r="X4003" i="6"/>
  <c r="X4002" i="6"/>
  <c r="X4001" i="6"/>
  <c r="X4000" i="6"/>
  <c r="X3999" i="6"/>
  <c r="X3998" i="6"/>
  <c r="X3997" i="6"/>
  <c r="X3996" i="6"/>
  <c r="X3995" i="6"/>
  <c r="X3994" i="6"/>
  <c r="Y3993" i="6"/>
  <c r="X3993" i="6"/>
  <c r="X3992" i="6"/>
  <c r="X3991" i="6"/>
  <c r="X3990" i="6"/>
  <c r="X3989" i="6"/>
  <c r="X3988" i="6"/>
  <c r="X3987" i="6"/>
  <c r="X3986" i="6"/>
  <c r="X3985" i="6"/>
  <c r="X3984" i="6"/>
  <c r="X3983" i="6"/>
  <c r="X3982" i="6"/>
  <c r="X3981" i="6"/>
  <c r="X3980" i="6"/>
  <c r="X3979" i="6"/>
  <c r="X3978" i="6"/>
  <c r="X3977" i="6"/>
  <c r="X3976" i="6"/>
  <c r="X3975" i="6"/>
  <c r="X3974" i="6"/>
  <c r="X3973" i="6"/>
  <c r="X3972" i="6"/>
  <c r="X3971" i="6"/>
  <c r="X3970" i="6"/>
  <c r="X3969" i="6"/>
  <c r="X3968" i="6"/>
  <c r="X3967" i="6"/>
  <c r="X3966" i="6"/>
  <c r="X3965" i="6"/>
  <c r="X3964" i="6"/>
  <c r="X3963" i="6"/>
  <c r="X3962" i="6"/>
  <c r="X3961" i="6"/>
  <c r="X3960" i="6"/>
  <c r="X3959" i="6"/>
  <c r="X3958" i="6"/>
  <c r="X3957" i="6"/>
  <c r="X3956" i="6"/>
  <c r="X3955" i="6"/>
  <c r="X3954" i="6"/>
  <c r="X3953" i="6"/>
  <c r="X3952" i="6"/>
  <c r="X3951" i="6"/>
  <c r="X3950" i="6"/>
  <c r="X3949" i="6"/>
  <c r="X3948" i="6"/>
  <c r="X3947" i="6"/>
  <c r="X3946" i="6"/>
  <c r="X3945" i="6"/>
  <c r="X3944" i="6"/>
  <c r="X3943" i="6"/>
  <c r="X3942" i="6"/>
  <c r="X3941" i="6"/>
  <c r="X3940" i="6"/>
  <c r="X3939" i="6"/>
  <c r="X3938" i="6"/>
  <c r="X3937" i="6"/>
  <c r="X3936" i="6"/>
  <c r="X1088" i="6"/>
  <c r="X1087" i="6"/>
  <c r="X1086" i="6"/>
  <c r="X1085" i="6"/>
  <c r="X1084" i="6"/>
  <c r="X1083" i="6"/>
  <c r="X1082" i="6"/>
  <c r="X1081" i="6"/>
  <c r="X1080" i="6"/>
  <c r="X1079" i="6"/>
  <c r="X1078" i="6"/>
  <c r="X1077" i="6"/>
  <c r="X1076" i="6"/>
  <c r="X1075" i="6"/>
  <c r="X1074" i="6"/>
  <c r="X1073" i="6"/>
  <c r="X1072" i="6"/>
  <c r="X1071" i="6"/>
  <c r="X1070" i="6"/>
  <c r="X1069" i="6"/>
  <c r="X1068" i="6"/>
  <c r="X1067" i="6"/>
  <c r="X1066" i="6"/>
  <c r="X1065" i="6"/>
  <c r="X1064" i="6"/>
  <c r="X1063" i="6"/>
  <c r="X1062" i="6"/>
  <c r="X1061" i="6"/>
  <c r="X1060" i="6"/>
  <c r="X1059" i="6"/>
  <c r="X1058" i="6"/>
  <c r="X1057" i="6"/>
  <c r="X1056" i="6"/>
  <c r="X1055" i="6"/>
  <c r="X1054" i="6"/>
  <c r="X1053" i="6"/>
  <c r="X1052" i="6"/>
  <c r="X1051" i="6"/>
  <c r="X1050" i="6"/>
  <c r="X1049" i="6"/>
  <c r="X1048" i="6"/>
  <c r="X1047" i="6"/>
  <c r="X1046" i="6"/>
  <c r="X1045" i="6"/>
  <c r="X1044" i="6"/>
  <c r="X1043" i="6"/>
  <c r="X1042" i="6"/>
  <c r="X1041" i="6"/>
  <c r="X1040" i="6"/>
  <c r="X1039" i="6"/>
  <c r="X1038" i="6"/>
  <c r="X1037" i="6"/>
  <c r="X1036" i="6"/>
  <c r="X1035" i="6"/>
  <c r="X1034" i="6"/>
  <c r="X1033" i="6"/>
  <c r="X1032" i="6"/>
  <c r="X1031" i="6"/>
  <c r="X1030" i="6"/>
  <c r="X1029" i="6"/>
  <c r="X1028" i="6"/>
  <c r="X1027" i="6"/>
  <c r="X1026" i="6"/>
  <c r="X1025" i="6"/>
  <c r="X1024" i="6"/>
  <c r="X1023" i="6"/>
  <c r="X1022" i="6"/>
  <c r="X1021" i="6"/>
  <c r="X1020" i="6"/>
  <c r="X1019" i="6"/>
  <c r="X1018" i="6"/>
  <c r="X1017" i="6"/>
  <c r="X1016" i="6"/>
  <c r="X1015" i="6"/>
  <c r="X1014" i="6"/>
  <c r="X1013" i="6"/>
  <c r="X1012" i="6"/>
  <c r="X1011" i="6"/>
  <c r="X1010" i="6"/>
  <c r="X1009" i="6"/>
  <c r="X1008" i="6"/>
  <c r="X1007" i="6"/>
  <c r="X1006" i="6"/>
  <c r="X1005" i="6"/>
  <c r="X1004" i="6"/>
  <c r="X1003" i="6"/>
  <c r="X1002" i="6"/>
  <c r="X1001" i="6"/>
  <c r="X1000" i="6"/>
  <c r="X999" i="6"/>
  <c r="X998" i="6"/>
  <c r="X997" i="6"/>
  <c r="X996" i="6"/>
  <c r="X995" i="6"/>
  <c r="X994" i="6"/>
  <c r="X993" i="6"/>
  <c r="X992" i="6"/>
  <c r="X991" i="6"/>
  <c r="X990" i="6"/>
  <c r="X989" i="6"/>
  <c r="X988" i="6"/>
  <c r="X987" i="6"/>
  <c r="X986" i="6"/>
  <c r="X985" i="6"/>
  <c r="X984" i="6"/>
  <c r="X983" i="6"/>
  <c r="X982" i="6"/>
  <c r="X981" i="6"/>
  <c r="X980" i="6"/>
  <c r="X979" i="6"/>
  <c r="X978" i="6"/>
  <c r="X977" i="6"/>
  <c r="X976" i="6"/>
  <c r="X975" i="6"/>
  <c r="X974" i="6"/>
  <c r="X973" i="6"/>
  <c r="X972" i="6"/>
  <c r="X971" i="6"/>
  <c r="X970" i="6"/>
  <c r="X969" i="6"/>
  <c r="X968" i="6"/>
  <c r="X967" i="6"/>
  <c r="X966" i="6"/>
  <c r="X965" i="6"/>
  <c r="X964" i="6"/>
  <c r="X963" i="6"/>
  <c r="X962" i="6"/>
  <c r="X961" i="6"/>
  <c r="X960" i="6"/>
  <c r="X959" i="6"/>
  <c r="X958" i="6"/>
  <c r="X957" i="6"/>
  <c r="X956" i="6"/>
  <c r="X955" i="6"/>
  <c r="X954" i="6"/>
  <c r="X953" i="6"/>
  <c r="X952" i="6"/>
  <c r="X951" i="6"/>
  <c r="X950" i="6"/>
  <c r="X949" i="6"/>
  <c r="X948" i="6"/>
  <c r="X947" i="6"/>
  <c r="X946" i="6"/>
  <c r="X945" i="6"/>
  <c r="X944" i="6"/>
  <c r="X943" i="6"/>
  <c r="X942" i="6"/>
  <c r="X941" i="6"/>
  <c r="X940" i="6"/>
  <c r="X939" i="6"/>
  <c r="X938" i="6"/>
  <c r="X937" i="6"/>
  <c r="X936" i="6"/>
  <c r="X935" i="6"/>
  <c r="X934" i="6"/>
  <c r="X933" i="6"/>
  <c r="X932" i="6"/>
  <c r="X931" i="6"/>
  <c r="X930" i="6"/>
  <c r="X929" i="6"/>
  <c r="X928" i="6"/>
  <c r="X927" i="6"/>
  <c r="X926" i="6"/>
  <c r="X925" i="6"/>
  <c r="X924" i="6"/>
  <c r="X923" i="6"/>
  <c r="X922" i="6"/>
  <c r="X921" i="6"/>
  <c r="X920" i="6"/>
  <c r="X919" i="6"/>
  <c r="X918" i="6"/>
  <c r="X917" i="6"/>
  <c r="X916" i="6"/>
  <c r="X915" i="6"/>
  <c r="X914" i="6"/>
  <c r="X913" i="6"/>
  <c r="X912" i="6"/>
  <c r="X911" i="6"/>
  <c r="X910" i="6"/>
  <c r="X909" i="6"/>
  <c r="X908" i="6"/>
  <c r="X907" i="6"/>
  <c r="X906" i="6"/>
  <c r="X905" i="6"/>
  <c r="X904" i="6"/>
  <c r="X903" i="6"/>
  <c r="X902" i="6"/>
  <c r="X901" i="6"/>
  <c r="X900" i="6"/>
  <c r="X899" i="6"/>
  <c r="X898" i="6"/>
  <c r="X897" i="6"/>
  <c r="X896" i="6"/>
  <c r="X895" i="6"/>
  <c r="X894" i="6"/>
  <c r="X893" i="6"/>
  <c r="X892" i="6"/>
  <c r="X891" i="6"/>
  <c r="X890" i="6"/>
  <c r="X889" i="6"/>
  <c r="X888" i="6"/>
  <c r="X887" i="6"/>
  <c r="X886" i="6"/>
  <c r="X885" i="6"/>
  <c r="X884" i="6"/>
  <c r="X883" i="6"/>
  <c r="X882" i="6"/>
  <c r="X881" i="6"/>
  <c r="X880" i="6"/>
  <c r="X879" i="6"/>
  <c r="X878" i="6"/>
  <c r="X877" i="6"/>
  <c r="X876" i="6"/>
  <c r="X875" i="6"/>
  <c r="X874" i="6"/>
  <c r="X873" i="6"/>
  <c r="X872" i="6"/>
  <c r="Y812" i="6"/>
  <c r="X812" i="6"/>
  <c r="Y811" i="6"/>
  <c r="X811" i="6"/>
  <c r="Y810" i="6"/>
  <c r="X810" i="6"/>
  <c r="Y809" i="6"/>
  <c r="X809" i="6"/>
  <c r="Y808" i="6"/>
  <c r="X808" i="6"/>
  <c r="Y807" i="6"/>
  <c r="X807" i="6"/>
  <c r="Y806" i="6"/>
  <c r="X806" i="6"/>
  <c r="Y805" i="6"/>
  <c r="X805" i="6"/>
  <c r="Y804" i="6"/>
  <c r="X804" i="6"/>
  <c r="Y803" i="6"/>
  <c r="X803" i="6"/>
  <c r="Y802" i="6"/>
  <c r="X802" i="6"/>
  <c r="Y801" i="6"/>
  <c r="X801" i="6"/>
  <c r="Y800" i="6"/>
  <c r="X800" i="6"/>
  <c r="Y799" i="6"/>
  <c r="X799" i="6"/>
  <c r="Y798" i="6"/>
  <c r="X798" i="6"/>
  <c r="Y797" i="6"/>
  <c r="X797" i="6"/>
  <c r="Y796" i="6"/>
  <c r="X796" i="6"/>
  <c r="Y795" i="6"/>
  <c r="X795" i="6"/>
  <c r="Y788" i="6"/>
  <c r="Y783" i="6"/>
  <c r="Y782" i="6"/>
  <c r="X782" i="6"/>
  <c r="X779" i="6"/>
  <c r="Y778" i="6"/>
  <c r="Y777" i="6"/>
  <c r="Y768" i="6"/>
  <c r="X768" i="6"/>
  <c r="Y741" i="6"/>
  <c r="X741" i="6"/>
  <c r="X740" i="6"/>
  <c r="Y739" i="6"/>
  <c r="X739" i="6"/>
  <c r="Y738" i="6"/>
  <c r="X738" i="6"/>
  <c r="Y737" i="6"/>
  <c r="X737" i="6"/>
  <c r="Y736" i="6"/>
  <c r="X736" i="6"/>
  <c r="Y735" i="6"/>
  <c r="X735" i="6"/>
  <c r="Y734" i="6"/>
  <c r="X734" i="6"/>
  <c r="Y733" i="6"/>
  <c r="X733" i="6"/>
  <c r="Y732" i="6"/>
  <c r="X732" i="6"/>
  <c r="Y731" i="6"/>
  <c r="X731" i="6"/>
  <c r="Y730" i="6"/>
  <c r="X730" i="6"/>
  <c r="Y729" i="6"/>
  <c r="X729" i="6"/>
  <c r="Y728" i="6"/>
  <c r="X728" i="6"/>
  <c r="Y727" i="6"/>
  <c r="X727" i="6"/>
  <c r="Y726" i="6"/>
  <c r="X726" i="6"/>
  <c r="Y725" i="6"/>
  <c r="X725" i="6"/>
  <c r="Y724" i="6"/>
  <c r="X724" i="6"/>
  <c r="Y723" i="6"/>
  <c r="X723" i="6"/>
  <c r="Y722" i="6"/>
  <c r="X722" i="6"/>
  <c r="Y721" i="6"/>
  <c r="X721" i="6"/>
  <c r="Y720" i="6"/>
  <c r="X720" i="6"/>
  <c r="Y719" i="6"/>
  <c r="X719" i="6"/>
  <c r="Y714" i="6"/>
  <c r="X714" i="6"/>
  <c r="Y702" i="6"/>
  <c r="X702" i="6"/>
  <c r="X670" i="6"/>
  <c r="X669" i="6"/>
  <c r="X584" i="6"/>
  <c r="X537" i="6"/>
  <c r="X511" i="6"/>
  <c r="X510" i="6"/>
  <c r="Y496" i="6"/>
  <c r="X496" i="6"/>
  <c r="Y480" i="6"/>
  <c r="X480" i="6"/>
  <c r="Y478" i="6"/>
  <c r="X478" i="6"/>
  <c r="Y477" i="6"/>
  <c r="Y464" i="6"/>
  <c r="Y462" i="6"/>
  <c r="Y459" i="6"/>
  <c r="Y418" i="6"/>
  <c r="Y417" i="6"/>
  <c r="X417" i="6"/>
  <c r="Y416" i="6"/>
  <c r="Y403" i="6"/>
  <c r="Y400" i="6"/>
  <c r="Y399" i="6"/>
  <c r="X397" i="6"/>
  <c r="X391" i="6"/>
  <c r="X382" i="6"/>
  <c r="Y381" i="6"/>
  <c r="X381" i="6"/>
  <c r="Y380" i="6"/>
  <c r="X380" i="6"/>
  <c r="Y379" i="6"/>
  <c r="X379" i="6"/>
  <c r="Y378" i="6"/>
  <c r="X378" i="6"/>
  <c r="X377" i="6"/>
  <c r="X376" i="6"/>
  <c r="Y375" i="6"/>
  <c r="X375" i="6"/>
  <c r="X369" i="6"/>
  <c r="Y368" i="6"/>
  <c r="X367" i="6"/>
  <c r="Y366" i="6"/>
  <c r="Y364" i="6"/>
  <c r="Y363" i="6"/>
  <c r="X360" i="6"/>
  <c r="Y359" i="6"/>
  <c r="Y358" i="6"/>
  <c r="Y356" i="6"/>
  <c r="Y344" i="6"/>
  <c r="Y342" i="6"/>
  <c r="Y326" i="6"/>
  <c r="Y325" i="6"/>
  <c r="Y323" i="6"/>
  <c r="X323" i="6"/>
  <c r="Y321" i="6"/>
  <c r="X321" i="6"/>
  <c r="Y320" i="6"/>
  <c r="X320" i="6"/>
  <c r="X319" i="6"/>
  <c r="X318" i="6"/>
  <c r="Y317" i="6"/>
  <c r="X317" i="6"/>
  <c r="X316" i="6"/>
  <c r="Y315" i="6"/>
  <c r="X315" i="6"/>
  <c r="X314" i="6"/>
  <c r="Y313" i="6"/>
  <c r="X313" i="6"/>
  <c r="Y312" i="6"/>
  <c r="X312" i="6"/>
  <c r="Y311" i="6"/>
  <c r="X311" i="6"/>
  <c r="Y310" i="6"/>
  <c r="X310" i="6"/>
  <c r="Y309" i="6"/>
  <c r="X309" i="6"/>
  <c r="Y308" i="6"/>
  <c r="X308" i="6"/>
  <c r="Y307" i="6"/>
  <c r="X307" i="6"/>
  <c r="X306" i="6"/>
  <c r="Y305" i="6"/>
  <c r="X305" i="6"/>
  <c r="Y304" i="6"/>
  <c r="X304" i="6"/>
  <c r="Y303" i="6"/>
  <c r="X303" i="6"/>
  <c r="Y302" i="6"/>
  <c r="X302" i="6"/>
  <c r="Y301" i="6"/>
  <c r="X301" i="6"/>
  <c r="Y300" i="6"/>
  <c r="X300" i="6"/>
  <c r="X299" i="6"/>
  <c r="Y298" i="6"/>
  <c r="X298" i="6"/>
  <c r="Y297" i="6"/>
  <c r="X297" i="6"/>
  <c r="Y296" i="6"/>
  <c r="X296" i="6"/>
  <c r="Y295" i="6"/>
  <c r="X295" i="6"/>
  <c r="Y294" i="6"/>
  <c r="X294" i="6"/>
  <c r="Y293" i="6"/>
  <c r="X293" i="6"/>
  <c r="Y292" i="6"/>
  <c r="X292" i="6"/>
  <c r="Y291" i="6"/>
  <c r="X291" i="6"/>
  <c r="Y290" i="6"/>
  <c r="X290" i="6"/>
  <c r="Y289" i="6"/>
  <c r="X289" i="6"/>
  <c r="Y288" i="6"/>
  <c r="X288" i="6"/>
  <c r="Y287" i="6"/>
  <c r="X287" i="6"/>
  <c r="Y286" i="6"/>
  <c r="X286" i="6"/>
  <c r="Y285" i="6"/>
  <c r="X285" i="6"/>
  <c r="Y284" i="6"/>
  <c r="X284" i="6"/>
  <c r="Y283" i="6"/>
  <c r="X283" i="6"/>
  <c r="Y281" i="6"/>
  <c r="X281" i="6"/>
  <c r="Y280" i="6"/>
  <c r="X280" i="6"/>
  <c r="Y279" i="6"/>
  <c r="X279" i="6"/>
  <c r="Y278" i="6"/>
  <c r="X278" i="6"/>
  <c r="Y277" i="6"/>
  <c r="X277" i="6"/>
  <c r="Y276" i="6"/>
  <c r="X276" i="6"/>
  <c r="Y275" i="6"/>
  <c r="X275" i="6"/>
  <c r="Y274" i="6"/>
  <c r="X274" i="6"/>
  <c r="Y273" i="6"/>
  <c r="X273" i="6"/>
  <c r="Y272" i="6"/>
  <c r="X272" i="6"/>
  <c r="Y271" i="6"/>
  <c r="X271" i="6"/>
  <c r="Y270" i="6"/>
  <c r="X270" i="6"/>
  <c r="Y269" i="6"/>
  <c r="X269" i="6"/>
  <c r="Y268" i="6"/>
  <c r="X268" i="6"/>
  <c r="Y267" i="6"/>
  <c r="X267" i="6"/>
  <c r="Y266" i="6"/>
  <c r="X266" i="6"/>
  <c r="Y265" i="6"/>
  <c r="X265" i="6"/>
  <c r="Y264" i="6"/>
  <c r="X264" i="6"/>
  <c r="Y263" i="6"/>
  <c r="X263" i="6"/>
  <c r="X262" i="6"/>
  <c r="Y261" i="6"/>
  <c r="X261" i="6"/>
  <c r="Y260" i="6"/>
  <c r="X260" i="6"/>
  <c r="Y259" i="6"/>
  <c r="X259" i="6"/>
  <c r="Y258" i="6"/>
  <c r="X258" i="6"/>
  <c r="Y257" i="6"/>
  <c r="X257" i="6"/>
  <c r="Y256" i="6"/>
  <c r="X256" i="6"/>
  <c r="Y255" i="6"/>
  <c r="X255" i="6"/>
  <c r="Y254" i="6"/>
  <c r="X254" i="6"/>
  <c r="Y253" i="6"/>
  <c r="X253" i="6"/>
  <c r="Y252" i="6"/>
  <c r="X252" i="6"/>
  <c r="Y251" i="6"/>
  <c r="X251" i="6"/>
  <c r="Y250" i="6"/>
  <c r="X250" i="6"/>
  <c r="Y249" i="6"/>
  <c r="X249" i="6"/>
  <c r="Y248" i="6"/>
  <c r="X248" i="6"/>
  <c r="Y247" i="6"/>
  <c r="X247" i="6"/>
  <c r="Y246" i="6"/>
  <c r="X246" i="6"/>
  <c r="Y245" i="6"/>
  <c r="X245" i="6"/>
  <c r="Y244" i="6"/>
  <c r="X244" i="6"/>
  <c r="Y243" i="6"/>
  <c r="X243" i="6"/>
  <c r="Y242" i="6"/>
  <c r="X242" i="6"/>
  <c r="Y241" i="6"/>
  <c r="X241" i="6"/>
  <c r="Y240" i="6"/>
  <c r="X240" i="6"/>
  <c r="Y239" i="6"/>
  <c r="X239" i="6"/>
  <c r="Y238" i="6"/>
  <c r="X238" i="6"/>
  <c r="Y237" i="6"/>
  <c r="X237" i="6"/>
  <c r="Y236" i="6"/>
  <c r="X236" i="6"/>
  <c r="Y235" i="6"/>
  <c r="X235" i="6"/>
  <c r="Y234" i="6"/>
  <c r="X234" i="6"/>
  <c r="Y233" i="6"/>
  <c r="X233" i="6"/>
  <c r="Y232" i="6"/>
  <c r="X232" i="6"/>
  <c r="Y231" i="6"/>
  <c r="X231" i="6"/>
  <c r="Y230" i="6"/>
  <c r="X230" i="6"/>
  <c r="Y229" i="6"/>
  <c r="X229" i="6"/>
  <c r="Y228" i="6"/>
  <c r="X228" i="6"/>
  <c r="Y227" i="6"/>
  <c r="X227" i="6"/>
  <c r="Y226" i="6"/>
  <c r="X226" i="6"/>
  <c r="Y225" i="6"/>
  <c r="X225" i="6"/>
  <c r="Y224" i="6"/>
  <c r="X224" i="6"/>
  <c r="Y223" i="6"/>
  <c r="X223" i="6"/>
  <c r="Y222" i="6"/>
  <c r="X222" i="6"/>
  <c r="Y221" i="6"/>
  <c r="X221" i="6"/>
  <c r="Y220" i="6"/>
  <c r="X220" i="6"/>
  <c r="Y219" i="6"/>
  <c r="X219" i="6"/>
  <c r="Y218" i="6"/>
  <c r="X218" i="6"/>
  <c r="Y217" i="6"/>
  <c r="X217" i="6"/>
  <c r="Y216" i="6"/>
  <c r="X216" i="6"/>
  <c r="Y215" i="6"/>
  <c r="X215" i="6"/>
  <c r="Y214" i="6"/>
  <c r="X214" i="6"/>
  <c r="Y213" i="6"/>
  <c r="X213" i="6"/>
  <c r="Y212" i="6"/>
  <c r="X212" i="6"/>
  <c r="Y211" i="6"/>
  <c r="X211" i="6"/>
  <c r="Y210" i="6"/>
  <c r="X210" i="6"/>
  <c r="Y209" i="6"/>
  <c r="X209" i="6"/>
  <c r="Y208" i="6"/>
  <c r="X208" i="6"/>
  <c r="Y207" i="6"/>
  <c r="X207" i="6"/>
  <c r="Y206" i="6"/>
  <c r="X206" i="6"/>
  <c r="Y205" i="6"/>
  <c r="X205" i="6"/>
  <c r="Y204" i="6"/>
  <c r="X204" i="6"/>
  <c r="Y203" i="6"/>
  <c r="X203" i="6"/>
  <c r="Y202" i="6"/>
  <c r="X202" i="6"/>
  <c r="Y201" i="6"/>
  <c r="X201" i="6"/>
  <c r="Y200" i="6"/>
  <c r="X200" i="6"/>
  <c r="Y199" i="6"/>
  <c r="X199" i="6"/>
  <c r="Y197" i="6"/>
  <c r="X197" i="6"/>
  <c r="Y196" i="6"/>
  <c r="X196" i="6"/>
  <c r="Y195" i="6"/>
  <c r="X195" i="6"/>
  <c r="Y194" i="6"/>
  <c r="X194" i="6"/>
  <c r="Y193" i="6"/>
  <c r="X193" i="6"/>
  <c r="Y192" i="6"/>
  <c r="X192" i="6"/>
  <c r="Y191" i="6"/>
  <c r="X191" i="6"/>
  <c r="Y190" i="6"/>
  <c r="X190" i="6"/>
  <c r="Y189" i="6"/>
  <c r="X189" i="6"/>
  <c r="X186" i="6"/>
  <c r="X162" i="6"/>
  <c r="Y153" i="6"/>
  <c r="X153" i="6"/>
  <c r="Y152" i="6"/>
  <c r="X152" i="6"/>
  <c r="Y151" i="6"/>
  <c r="X151" i="6"/>
  <c r="Y150" i="6"/>
  <c r="X150" i="6"/>
  <c r="X149" i="6"/>
  <c r="Y148" i="6"/>
  <c r="X148" i="6"/>
  <c r="Y147" i="6"/>
  <c r="X147" i="6"/>
  <c r="Y146" i="6"/>
  <c r="X146" i="6"/>
  <c r="Y145" i="6"/>
  <c r="X145" i="6"/>
  <c r="Y144" i="6"/>
  <c r="X144" i="6"/>
  <c r="Y143" i="6"/>
  <c r="X143" i="6"/>
  <c r="Y142" i="6"/>
  <c r="X142" i="6"/>
  <c r="Y141" i="6"/>
  <c r="X141" i="6"/>
  <c r="Y140" i="6"/>
  <c r="X140" i="6"/>
  <c r="X139" i="6"/>
  <c r="Y138" i="6"/>
  <c r="X138" i="6"/>
  <c r="Y137" i="6"/>
  <c r="X137" i="6"/>
  <c r="Y136" i="6"/>
  <c r="X136" i="6"/>
  <c r="Y135" i="6"/>
  <c r="X135" i="6"/>
  <c r="Y134" i="6"/>
  <c r="X134" i="6"/>
  <c r="Y133" i="6"/>
  <c r="X133" i="6"/>
  <c r="Y132" i="6"/>
  <c r="X132" i="6"/>
  <c r="Y131" i="6"/>
  <c r="X131" i="6"/>
  <c r="Y130" i="6"/>
  <c r="X130" i="6"/>
  <c r="Y129" i="6"/>
  <c r="X129" i="6"/>
  <c r="Y128" i="6"/>
  <c r="X128" i="6"/>
  <c r="Y127" i="6"/>
  <c r="X127" i="6"/>
  <c r="Y126" i="6"/>
  <c r="X126" i="6"/>
  <c r="Y125" i="6"/>
  <c r="X125" i="6"/>
  <c r="Y124" i="6"/>
  <c r="X124" i="6"/>
  <c r="Y123" i="6"/>
  <c r="X123" i="6"/>
  <c r="Y122" i="6"/>
  <c r="X122" i="6"/>
  <c r="Y121" i="6"/>
  <c r="X121" i="6"/>
  <c r="Y120" i="6"/>
  <c r="X120" i="6"/>
  <c r="Y119" i="6"/>
  <c r="X119" i="6"/>
  <c r="Y118" i="6"/>
  <c r="X118" i="6"/>
  <c r="Y117" i="6"/>
  <c r="X117" i="6"/>
  <c r="Y116" i="6"/>
  <c r="X116" i="6"/>
  <c r="Y115" i="6"/>
  <c r="X115" i="6"/>
  <c r="Y114" i="6"/>
  <c r="X114" i="6"/>
  <c r="Y113" i="6"/>
  <c r="X113" i="6"/>
  <c r="Y112" i="6"/>
  <c r="X112" i="6"/>
  <c r="Y111" i="6"/>
  <c r="X111" i="6"/>
  <c r="Y110" i="6"/>
  <c r="X110" i="6"/>
  <c r="Y109" i="6"/>
  <c r="X109" i="6"/>
  <c r="Y108" i="6"/>
  <c r="X108" i="6"/>
  <c r="Y107" i="6"/>
  <c r="X107" i="6"/>
  <c r="Y106" i="6"/>
  <c r="X106" i="6"/>
  <c r="Y105" i="6"/>
  <c r="X105" i="6"/>
  <c r="Y104" i="6"/>
  <c r="X104" i="6"/>
  <c r="Y103" i="6"/>
  <c r="X103" i="6"/>
  <c r="Y102" i="6"/>
  <c r="X102" i="6"/>
  <c r="Y101" i="6"/>
  <c r="X101" i="6"/>
  <c r="Y100" i="6"/>
  <c r="X100" i="6"/>
  <c r="Y99" i="6"/>
  <c r="X99" i="6"/>
  <c r="Y98" i="6"/>
  <c r="X98" i="6"/>
  <c r="Y97" i="6"/>
  <c r="X97" i="6"/>
  <c r="Y96" i="6"/>
  <c r="X96" i="6"/>
  <c r="Y95" i="6"/>
  <c r="X95" i="6"/>
  <c r="Y94" i="6"/>
  <c r="X94" i="6"/>
  <c r="Y93" i="6"/>
  <c r="X93" i="6"/>
  <c r="Y92" i="6"/>
  <c r="X92" i="6"/>
  <c r="Y91" i="6"/>
  <c r="X91" i="6"/>
  <c r="Y90" i="6"/>
  <c r="X90" i="6"/>
  <c r="Y89" i="6"/>
  <c r="X89" i="6"/>
  <c r="Y88" i="6"/>
  <c r="X88" i="6"/>
  <c r="Y87" i="6"/>
  <c r="X87" i="6"/>
  <c r="Y86" i="6"/>
  <c r="X86" i="6"/>
  <c r="Y85" i="6"/>
  <c r="X85" i="6"/>
  <c r="Y84" i="6"/>
  <c r="X84" i="6"/>
  <c r="Y83" i="6"/>
  <c r="X83" i="6"/>
  <c r="Y82" i="6"/>
  <c r="X82" i="6"/>
  <c r="Y81" i="6"/>
  <c r="X81" i="6"/>
  <c r="Y80" i="6"/>
  <c r="X80" i="6"/>
  <c r="Y79" i="6"/>
  <c r="X79" i="6"/>
  <c r="Y78" i="6"/>
  <c r="X78" i="6"/>
  <c r="Y77" i="6"/>
  <c r="X77" i="6"/>
  <c r="Y76" i="6"/>
  <c r="X76" i="6"/>
  <c r="Y75" i="6"/>
  <c r="X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X34" i="6"/>
  <c r="Y33" i="6"/>
  <c r="X33" i="6"/>
  <c r="X32" i="6"/>
  <c r="X31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Y11" i="6"/>
  <c r="X11" i="6"/>
  <c r="Y10" i="6"/>
  <c r="X10" i="6"/>
  <c r="Y9" i="6"/>
  <c r="X9" i="6"/>
  <c r="C4026" i="6"/>
  <c r="W4026" i="6"/>
  <c r="R3400" i="6"/>
  <c r="Y3400" i="6" s="1"/>
  <c r="R3391" i="6"/>
  <c r="Y3391" i="6"/>
  <c r="R3390" i="6"/>
  <c r="Y3390" i="6" s="1"/>
  <c r="R3388" i="6"/>
  <c r="Y3388" i="6" s="1"/>
  <c r="S3338" i="6"/>
  <c r="Y3338" i="6" s="1"/>
  <c r="S3337" i="6"/>
  <c r="Y3337" i="6" s="1"/>
  <c r="S3336" i="6"/>
  <c r="Y3336" i="6" s="1"/>
  <c r="S3335" i="6"/>
  <c r="Y3335" i="6"/>
  <c r="S3334" i="6"/>
  <c r="Y3334" i="6" s="1"/>
  <c r="S3333" i="6"/>
  <c r="Y3333" i="6" s="1"/>
  <c r="S3332" i="6"/>
  <c r="Y3332" i="6" s="1"/>
  <c r="S3331" i="6"/>
  <c r="Y3331" i="6" s="1"/>
  <c r="R3221" i="6"/>
  <c r="G3221" i="6"/>
  <c r="X3221" i="6"/>
  <c r="Q3217" i="6"/>
  <c r="G3217" i="6"/>
  <c r="X3217" i="6" s="1"/>
  <c r="G3216" i="6"/>
  <c r="S3215" i="6"/>
  <c r="Y3215" i="6" s="1"/>
  <c r="S3214" i="6"/>
  <c r="Y3214" i="6" s="1"/>
  <c r="G3210" i="6"/>
  <c r="L3209" i="6"/>
  <c r="G3209" i="6"/>
  <c r="X3209" i="6" s="1"/>
  <c r="L3208" i="6"/>
  <c r="G3208" i="6"/>
  <c r="L3207" i="6"/>
  <c r="G3207" i="6"/>
  <c r="Y3207" i="6" s="1"/>
  <c r="L3206" i="6"/>
  <c r="G3206" i="6"/>
  <c r="Y3206" i="6" s="1"/>
  <c r="L3205" i="6"/>
  <c r="G3205" i="6"/>
  <c r="L3203" i="6"/>
  <c r="G3203" i="6"/>
  <c r="R3202" i="6"/>
  <c r="L3202" i="6"/>
  <c r="G3202" i="6"/>
  <c r="L3201" i="6"/>
  <c r="G3201" i="6"/>
  <c r="Y3201" i="6" s="1"/>
  <c r="R3200" i="6"/>
  <c r="L3200" i="6"/>
  <c r="G3200" i="6"/>
  <c r="G3199" i="6"/>
  <c r="Y3199" i="6"/>
  <c r="L3198" i="6"/>
  <c r="G3198" i="6"/>
  <c r="Y3198" i="6" s="1"/>
  <c r="L3197" i="6"/>
  <c r="G3197" i="6"/>
  <c r="Y3197" i="6" s="1"/>
  <c r="L3196" i="6"/>
  <c r="G3196" i="6"/>
  <c r="Y3196" i="6" s="1"/>
  <c r="L3195" i="6"/>
  <c r="G3195" i="6"/>
  <c r="L3194" i="6"/>
  <c r="G3194" i="6"/>
  <c r="L3193" i="6"/>
  <c r="G3193" i="6"/>
  <c r="L3192" i="6"/>
  <c r="G3192" i="6"/>
  <c r="Y3192" i="6" s="1"/>
  <c r="L3191" i="6"/>
  <c r="G3191" i="6"/>
  <c r="Y3191" i="6" s="1"/>
  <c r="L3190" i="6"/>
  <c r="G3190" i="6"/>
  <c r="Q3189" i="6"/>
  <c r="G3189" i="6"/>
  <c r="M3189" i="6" s="1"/>
  <c r="G3187" i="6"/>
  <c r="X3187" i="6"/>
  <c r="G3186" i="6"/>
  <c r="G3185" i="6"/>
  <c r="Y3185" i="6" s="1"/>
  <c r="G3184" i="6"/>
  <c r="G3183" i="6"/>
  <c r="R3182" i="6"/>
  <c r="S3182" i="6" s="1"/>
  <c r="S3181" i="6"/>
  <c r="Y3181" i="6"/>
  <c r="I3181" i="6"/>
  <c r="X3181" i="6" s="1"/>
  <c r="R3180" i="6"/>
  <c r="S3180" i="6" s="1"/>
  <c r="G3179" i="6"/>
  <c r="Y3179" i="6" s="1"/>
  <c r="G3178" i="6"/>
  <c r="X3178" i="6" s="1"/>
  <c r="G3177" i="6"/>
  <c r="G3176" i="6"/>
  <c r="S3175" i="6"/>
  <c r="Y3175" i="6" s="1"/>
  <c r="G3174" i="6"/>
  <c r="G3173" i="6"/>
  <c r="G3172" i="6"/>
  <c r="G3171" i="6"/>
  <c r="G3170" i="6"/>
  <c r="G3169" i="6"/>
  <c r="G3168" i="6"/>
  <c r="R3168" i="6" s="1"/>
  <c r="G3167" i="6"/>
  <c r="R3167" i="6" s="1"/>
  <c r="G3166" i="6"/>
  <c r="L3166" i="6" s="1"/>
  <c r="G3165" i="6"/>
  <c r="G3164" i="6"/>
  <c r="G3163" i="6"/>
  <c r="X3163" i="6" s="1"/>
  <c r="G3162" i="6"/>
  <c r="X3162" i="6" s="1"/>
  <c r="G3161" i="6"/>
  <c r="S3161" i="6"/>
  <c r="G3160" i="6"/>
  <c r="S3160" i="6" s="1"/>
  <c r="S3159" i="6"/>
  <c r="Y3159" i="6" s="1"/>
  <c r="G3158" i="6"/>
  <c r="G3156" i="6"/>
  <c r="Y3156" i="6" s="1"/>
  <c r="G3155" i="6"/>
  <c r="L3155" i="6" s="1"/>
  <c r="G3154" i="6"/>
  <c r="G3153" i="6"/>
  <c r="G3150" i="6"/>
  <c r="G3146" i="6"/>
  <c r="X3146" i="6" s="1"/>
  <c r="G3145" i="6"/>
  <c r="G3142" i="6"/>
  <c r="G3141" i="6"/>
  <c r="S3141" i="6" s="1"/>
  <c r="S3140" i="6"/>
  <c r="Y3140" i="6" s="1"/>
  <c r="G3138" i="6"/>
  <c r="G3137" i="6"/>
  <c r="G3136" i="6"/>
  <c r="S3134" i="6"/>
  <c r="Y3134" i="6" s="1"/>
  <c r="G3133" i="6"/>
  <c r="G3132" i="6"/>
  <c r="G3131" i="6"/>
  <c r="G3130" i="6"/>
  <c r="G3129" i="6"/>
  <c r="L3129" i="6" s="1"/>
  <c r="G3128" i="6"/>
  <c r="L3128" i="6" s="1"/>
  <c r="G3123" i="6"/>
  <c r="S3123" i="6" s="1"/>
  <c r="G3122" i="6"/>
  <c r="G3120" i="6"/>
  <c r="X3120" i="6" s="1"/>
  <c r="G3119" i="6"/>
  <c r="X3119" i="6"/>
  <c r="G3118" i="6"/>
  <c r="Y3118" i="6" s="1"/>
  <c r="G3117" i="6"/>
  <c r="S3117" i="6"/>
  <c r="Q3114" i="6"/>
  <c r="R3114" i="6" s="1"/>
  <c r="G3113" i="6"/>
  <c r="Y3113" i="6" s="1"/>
  <c r="G3112" i="6"/>
  <c r="X3112" i="6" s="1"/>
  <c r="L3111" i="6"/>
  <c r="R3111" i="6" s="1"/>
  <c r="G3111" i="6"/>
  <c r="L3110" i="6"/>
  <c r="G3110" i="6"/>
  <c r="L3109" i="6"/>
  <c r="R3109" i="6" s="1"/>
  <c r="G3109" i="6"/>
  <c r="L3108" i="6"/>
  <c r="R3108" i="6"/>
  <c r="G3108" i="6"/>
  <c r="L3107" i="6"/>
  <c r="R3107" i="6" s="1"/>
  <c r="G3107" i="6"/>
  <c r="X3107" i="6" s="1"/>
  <c r="L3106" i="6"/>
  <c r="R3106" i="6" s="1"/>
  <c r="G3106" i="6"/>
  <c r="L3105" i="6"/>
  <c r="R3105" i="6" s="1"/>
  <c r="Y3105" i="6" s="1"/>
  <c r="G3105" i="6"/>
  <c r="R3103" i="6"/>
  <c r="Y3103" i="6" s="1"/>
  <c r="S3101" i="6"/>
  <c r="Y3101" i="6" s="1"/>
  <c r="G3100" i="6"/>
  <c r="Y3100" i="6" s="1"/>
  <c r="R3099" i="6"/>
  <c r="G3099" i="6"/>
  <c r="X3099" i="6" s="1"/>
  <c r="R3098" i="6"/>
  <c r="G3098" i="6"/>
  <c r="R3097" i="6"/>
  <c r="G3097" i="6"/>
  <c r="X3097" i="6" s="1"/>
  <c r="R3096" i="6"/>
  <c r="G3096" i="6"/>
  <c r="R3095" i="6"/>
  <c r="G3095" i="6"/>
  <c r="G3093" i="6"/>
  <c r="X3093" i="6"/>
  <c r="G3092" i="6"/>
  <c r="G3091" i="6"/>
  <c r="Y3091" i="6" s="1"/>
  <c r="G3090" i="6"/>
  <c r="Y3090" i="6" s="1"/>
  <c r="G3089" i="6"/>
  <c r="X3089" i="6" s="1"/>
  <c r="G3088" i="6"/>
  <c r="G3087" i="6"/>
  <c r="G3086" i="6"/>
  <c r="Y3086" i="6" s="1"/>
  <c r="Q3085" i="6"/>
  <c r="R3085" i="6" s="1"/>
  <c r="G3085" i="6"/>
  <c r="X3085" i="6" s="1"/>
  <c r="S3084" i="6"/>
  <c r="Y3084" i="6" s="1"/>
  <c r="L3084" i="6"/>
  <c r="X3084" i="6"/>
  <c r="S3083" i="6"/>
  <c r="Y3083" i="6" s="1"/>
  <c r="L3082" i="6"/>
  <c r="G3082" i="6"/>
  <c r="L3081" i="6"/>
  <c r="G3081" i="6"/>
  <c r="L3080" i="6"/>
  <c r="G3080" i="6"/>
  <c r="L3079" i="6"/>
  <c r="G3079" i="6"/>
  <c r="L3078" i="6"/>
  <c r="G3078" i="6"/>
  <c r="Y3078" i="6"/>
  <c r="L3077" i="6"/>
  <c r="G3077" i="6"/>
  <c r="Y3077" i="6" s="1"/>
  <c r="G3076" i="6"/>
  <c r="L3075" i="6"/>
  <c r="G3075" i="6"/>
  <c r="Y3075" i="6" s="1"/>
  <c r="L3074" i="6"/>
  <c r="G3074" i="6"/>
  <c r="G3071" i="6"/>
  <c r="R3070" i="6"/>
  <c r="Y3070" i="6" s="1"/>
  <c r="I3070" i="6"/>
  <c r="X3070" i="6" s="1"/>
  <c r="G3069" i="6"/>
  <c r="Y3069" i="6" s="1"/>
  <c r="G3067" i="6"/>
  <c r="X3067" i="6" s="1"/>
  <c r="G3066" i="6"/>
  <c r="G3065" i="6"/>
  <c r="S3064" i="6"/>
  <c r="Y3064" i="6" s="1"/>
  <c r="I3063" i="6"/>
  <c r="G3063" i="6"/>
  <c r="Y3063" i="6" s="1"/>
  <c r="I3062" i="6"/>
  <c r="G3062" i="6"/>
  <c r="I3061" i="6"/>
  <c r="G3061" i="6"/>
  <c r="Y3061" i="6" s="1"/>
  <c r="I3060" i="6"/>
  <c r="G3060" i="6"/>
  <c r="I3059" i="6"/>
  <c r="G3059" i="6"/>
  <c r="I3058" i="6"/>
  <c r="G3058" i="6"/>
  <c r="G3057" i="6"/>
  <c r="X3057" i="6" s="1"/>
  <c r="Q3056" i="6"/>
  <c r="G3056" i="6"/>
  <c r="L3055" i="6"/>
  <c r="G3052" i="6"/>
  <c r="X3052" i="6" s="1"/>
  <c r="G3051" i="6"/>
  <c r="X3051" i="6" s="1"/>
  <c r="G3050" i="6"/>
  <c r="S3050" i="6" s="1"/>
  <c r="G3048" i="6"/>
  <c r="X3048" i="6" s="1"/>
  <c r="G3047" i="6"/>
  <c r="G3042" i="6"/>
  <c r="X3042" i="6" s="1"/>
  <c r="G3041" i="6"/>
  <c r="X3041" i="6" s="1"/>
  <c r="G3040" i="6"/>
  <c r="X3040" i="6" s="1"/>
  <c r="G3039" i="6"/>
  <c r="R3033" i="6"/>
  <c r="Y3033" i="6" s="1"/>
  <c r="G3032" i="6"/>
  <c r="X3032" i="6" s="1"/>
  <c r="G3031" i="6"/>
  <c r="G3030" i="6"/>
  <c r="X3030" i="6" s="1"/>
  <c r="G3029" i="6"/>
  <c r="X3029" i="6" s="1"/>
  <c r="G3028" i="6"/>
  <c r="X3028" i="6" s="1"/>
  <c r="G3027" i="6"/>
  <c r="G3026" i="6"/>
  <c r="G3025" i="6"/>
  <c r="X3025" i="6" s="1"/>
  <c r="G3024" i="6"/>
  <c r="Y3024" i="6" s="1"/>
  <c r="G3023" i="6"/>
  <c r="Y3023" i="6" s="1"/>
  <c r="G3022" i="6"/>
  <c r="G3021" i="6"/>
  <c r="G3020" i="6"/>
  <c r="R3019" i="6"/>
  <c r="S3019" i="6" s="1"/>
  <c r="I3019" i="6"/>
  <c r="X3019" i="6" s="1"/>
  <c r="R3018" i="6"/>
  <c r="Y3018" i="6" s="1"/>
  <c r="I3018" i="6"/>
  <c r="X3018" i="6" s="1"/>
  <c r="R3017" i="6"/>
  <c r="I3017" i="6"/>
  <c r="X3017" i="6" s="1"/>
  <c r="R3016" i="6"/>
  <c r="I3016" i="6"/>
  <c r="X3016" i="6" s="1"/>
  <c r="R3015" i="6"/>
  <c r="Y3015" i="6" s="1"/>
  <c r="R3012" i="6"/>
  <c r="I3012" i="6"/>
  <c r="X3012" i="6" s="1"/>
  <c r="G3010" i="6"/>
  <c r="Y3010" i="6" s="1"/>
  <c r="R3007" i="6"/>
  <c r="Y3007" i="6" s="1"/>
  <c r="G3006" i="6"/>
  <c r="Y3006" i="6" s="1"/>
  <c r="G3005" i="6"/>
  <c r="S3005" i="6" s="1"/>
  <c r="G3004" i="6"/>
  <c r="S3004" i="6" s="1"/>
  <c r="G3003" i="6"/>
  <c r="G3002" i="6"/>
  <c r="G3001" i="6"/>
  <c r="R3001" i="6" s="1"/>
  <c r="G3000" i="6"/>
  <c r="R3000" i="6" s="1"/>
  <c r="G2999" i="6"/>
  <c r="X2999" i="6" s="1"/>
  <c r="G2998" i="6"/>
  <c r="G2997" i="6"/>
  <c r="G2996" i="6"/>
  <c r="G2995" i="6"/>
  <c r="R2995" i="6" s="1"/>
  <c r="G2994" i="6"/>
  <c r="X2994" i="6" s="1"/>
  <c r="G2993" i="6"/>
  <c r="X2993" i="6" s="1"/>
  <c r="G2992" i="6"/>
  <c r="G2991" i="6"/>
  <c r="G2989" i="6"/>
  <c r="L2988" i="6"/>
  <c r="G2988" i="6"/>
  <c r="Y2988" i="6" s="1"/>
  <c r="S2987" i="6"/>
  <c r="L2987" i="6"/>
  <c r="G2987" i="6"/>
  <c r="L2986" i="6"/>
  <c r="G2986" i="6"/>
  <c r="Y2986" i="6" s="1"/>
  <c r="L2985" i="6"/>
  <c r="G2985" i="6"/>
  <c r="Y2985" i="6" s="1"/>
  <c r="L2984" i="6"/>
  <c r="G2984" i="6"/>
  <c r="L2983" i="6"/>
  <c r="G2983" i="6"/>
  <c r="Y2983" i="6" s="1"/>
  <c r="L2982" i="6"/>
  <c r="G2982" i="6"/>
  <c r="Y2982" i="6" s="1"/>
  <c r="L2981" i="6"/>
  <c r="G2981" i="6"/>
  <c r="Y2981" i="6" s="1"/>
  <c r="L2980" i="6"/>
  <c r="G2980" i="6"/>
  <c r="S2979" i="6"/>
  <c r="L2979" i="6"/>
  <c r="G2979" i="6"/>
  <c r="S2978" i="6"/>
  <c r="L2978" i="6"/>
  <c r="G2978" i="6"/>
  <c r="G2967" i="6"/>
  <c r="X2967" i="6" s="1"/>
  <c r="G2966" i="6"/>
  <c r="S2966" i="6" s="1"/>
  <c r="G2965" i="6"/>
  <c r="G2964" i="6"/>
  <c r="X2964" i="6" s="1"/>
  <c r="G2963" i="6"/>
  <c r="X2963" i="6" s="1"/>
  <c r="S2962" i="6"/>
  <c r="Y2962" i="6" s="1"/>
  <c r="G2961" i="6"/>
  <c r="G2960" i="6"/>
  <c r="X2960" i="6" s="1"/>
  <c r="G2959" i="6"/>
  <c r="S2959" i="6"/>
  <c r="G2958" i="6"/>
  <c r="X2958" i="6" s="1"/>
  <c r="G2957" i="6"/>
  <c r="X2957" i="6" s="1"/>
  <c r="G2956" i="6"/>
  <c r="G2955" i="6"/>
  <c r="Y2955" i="6" s="1"/>
  <c r="G2954" i="6"/>
  <c r="X2954" i="6" s="1"/>
  <c r="G2953" i="6"/>
  <c r="G2952" i="6"/>
  <c r="G2951" i="6"/>
  <c r="Y2951" i="6" s="1"/>
  <c r="G2950" i="6"/>
  <c r="Y2950" i="6" s="1"/>
  <c r="G2949" i="6"/>
  <c r="I2949" i="6" s="1"/>
  <c r="G2948" i="6"/>
  <c r="Y2948" i="6" s="1"/>
  <c r="G2947" i="6"/>
  <c r="I2947" i="6" s="1"/>
  <c r="G2946" i="6"/>
  <c r="G2945" i="6"/>
  <c r="X2945" i="6" s="1"/>
  <c r="G2944" i="6"/>
  <c r="X2944" i="6" s="1"/>
  <c r="G2943" i="6"/>
  <c r="X2943" i="6" s="1"/>
  <c r="G2942" i="6"/>
  <c r="X2942" i="6"/>
  <c r="G2941" i="6"/>
  <c r="Y2941" i="6" s="1"/>
  <c r="G2940" i="6"/>
  <c r="G2939" i="6"/>
  <c r="X2939" i="6" s="1"/>
  <c r="Q2938" i="6"/>
  <c r="G2938" i="6"/>
  <c r="I2935" i="6"/>
  <c r="X2935" i="6" s="1"/>
  <c r="S2933" i="6"/>
  <c r="Y2933" i="6" s="1"/>
  <c r="S2932" i="6"/>
  <c r="Y2932" i="6" s="1"/>
  <c r="G2930" i="6"/>
  <c r="X2930" i="6" s="1"/>
  <c r="G2929" i="6"/>
  <c r="G2928" i="6"/>
  <c r="X2928" i="6" s="1"/>
  <c r="G2927" i="6"/>
  <c r="G2926" i="6"/>
  <c r="X2926" i="6" s="1"/>
  <c r="G2925" i="6"/>
  <c r="Y2925" i="6" s="1"/>
  <c r="G2924" i="6"/>
  <c r="Y2924" i="6" s="1"/>
  <c r="G2923" i="6"/>
  <c r="Y2923" i="6" s="1"/>
  <c r="G2922" i="6"/>
  <c r="Y2922" i="6" s="1"/>
  <c r="G2921" i="6"/>
  <c r="R2919" i="6"/>
  <c r="Y2919" i="6" s="1"/>
  <c r="S2917" i="6"/>
  <c r="Y2917" i="6" s="1"/>
  <c r="S2916" i="6"/>
  <c r="Y2916" i="6"/>
  <c r="I2916" i="6"/>
  <c r="X2916" i="6" s="1"/>
  <c r="G2915" i="6"/>
  <c r="G2914" i="6"/>
  <c r="S2914" i="6" s="1"/>
  <c r="G2913" i="6"/>
  <c r="X2913" i="6" s="1"/>
  <c r="G2911" i="6"/>
  <c r="X2911" i="6" s="1"/>
  <c r="G2910" i="6"/>
  <c r="X2910" i="6" s="1"/>
  <c r="G2909" i="6"/>
  <c r="S2908" i="6"/>
  <c r="Y2908" i="6" s="1"/>
  <c r="S2907" i="6"/>
  <c r="Y2907" i="6" s="1"/>
  <c r="S2906" i="6"/>
  <c r="Y2906" i="6"/>
  <c r="S2905" i="6"/>
  <c r="Y2905" i="6" s="1"/>
  <c r="S2903" i="6"/>
  <c r="Y2903" i="6" s="1"/>
  <c r="S2902" i="6"/>
  <c r="Y2902" i="6" s="1"/>
  <c r="S2901" i="6"/>
  <c r="Y2901" i="6" s="1"/>
  <c r="S2900" i="6"/>
  <c r="Y2900" i="6" s="1"/>
  <c r="I2900" i="6"/>
  <c r="X2900" i="6"/>
  <c r="S2899" i="6"/>
  <c r="Y2899" i="6" s="1"/>
  <c r="S2898" i="6"/>
  <c r="Y2898" i="6" s="1"/>
  <c r="S2897" i="6"/>
  <c r="Y2897" i="6" s="1"/>
  <c r="G2896" i="6"/>
  <c r="Y2896" i="6" s="1"/>
  <c r="G2895" i="6"/>
  <c r="X2895" i="6" s="1"/>
  <c r="S2894" i="6"/>
  <c r="Y2894" i="6"/>
  <c r="S2893" i="6"/>
  <c r="Y2893" i="6" s="1"/>
  <c r="S2892" i="6"/>
  <c r="Y2892" i="6" s="1"/>
  <c r="S2891" i="6"/>
  <c r="Y2891" i="6" s="1"/>
  <c r="S2889" i="6"/>
  <c r="Y2889" i="6"/>
  <c r="S2888" i="6"/>
  <c r="Y2888" i="6" s="1"/>
  <c r="G2884" i="6"/>
  <c r="G2883" i="6"/>
  <c r="Y2883" i="6"/>
  <c r="G2882" i="6"/>
  <c r="Y2882" i="6" s="1"/>
  <c r="G2881" i="6"/>
  <c r="X2881" i="6" s="1"/>
  <c r="G2880" i="6"/>
  <c r="G2879" i="6"/>
  <c r="Y2879" i="6" s="1"/>
  <c r="G2878" i="6"/>
  <c r="Y2878" i="6" s="1"/>
  <c r="G2877" i="6"/>
  <c r="Y2877" i="6" s="1"/>
  <c r="F2876" i="6"/>
  <c r="G2876" i="6"/>
  <c r="Y2876" i="6" s="1"/>
  <c r="G2875" i="6"/>
  <c r="G2874" i="6"/>
  <c r="Y2874" i="6" s="1"/>
  <c r="G2873" i="6"/>
  <c r="Y2873" i="6"/>
  <c r="G2872" i="6"/>
  <c r="Y2872" i="6" s="1"/>
  <c r="G2871" i="6"/>
  <c r="X2871" i="6"/>
  <c r="G2870" i="6"/>
  <c r="X2870" i="6" s="1"/>
  <c r="Q2869" i="6"/>
  <c r="G2869" i="6"/>
  <c r="G2866" i="6"/>
  <c r="S2865" i="6"/>
  <c r="G2865" i="6"/>
  <c r="X2865" i="6" s="1"/>
  <c r="S2864" i="6"/>
  <c r="I2864" i="6"/>
  <c r="G2864" i="6"/>
  <c r="S2863" i="6"/>
  <c r="I2863" i="6"/>
  <c r="G2863" i="6"/>
  <c r="S2862" i="6"/>
  <c r="I2862" i="6"/>
  <c r="G2862" i="6"/>
  <c r="S2861" i="6"/>
  <c r="G2861" i="6"/>
  <c r="X2861" i="6" s="1"/>
  <c r="S2860" i="6"/>
  <c r="L2860" i="6"/>
  <c r="G2860" i="6"/>
  <c r="S2859" i="6"/>
  <c r="G2859" i="6"/>
  <c r="X2859" i="6" s="1"/>
  <c r="Q2858" i="6"/>
  <c r="G2858" i="6"/>
  <c r="R2857" i="6"/>
  <c r="Y2857" i="6" s="1"/>
  <c r="G2856" i="6"/>
  <c r="G2855" i="6"/>
  <c r="S2854" i="6"/>
  <c r="I2854" i="6"/>
  <c r="G2854" i="6"/>
  <c r="S2853" i="6"/>
  <c r="I2853" i="6"/>
  <c r="G2853" i="6"/>
  <c r="S2852" i="6"/>
  <c r="I2852" i="6"/>
  <c r="G2852" i="6"/>
  <c r="S2851" i="6"/>
  <c r="G2851" i="6"/>
  <c r="X2851" i="6" s="1"/>
  <c r="S2850" i="6"/>
  <c r="L2850" i="6"/>
  <c r="G2850" i="6"/>
  <c r="S2849" i="6"/>
  <c r="G2849" i="6"/>
  <c r="R2848" i="6"/>
  <c r="Y2848" i="6" s="1"/>
  <c r="Q2847" i="6"/>
  <c r="G2847" i="6"/>
  <c r="M2847" i="6" s="1"/>
  <c r="S2845" i="6"/>
  <c r="F2845" i="6"/>
  <c r="G2845" i="6" s="1"/>
  <c r="X2845" i="6" s="1"/>
  <c r="S2844" i="6"/>
  <c r="F2844" i="6"/>
  <c r="G2844" i="6" s="1"/>
  <c r="X2844" i="6" s="1"/>
  <c r="S2843" i="6"/>
  <c r="F2843" i="6"/>
  <c r="G2843" i="6"/>
  <c r="X2843" i="6" s="1"/>
  <c r="S2842" i="6"/>
  <c r="F2842" i="6"/>
  <c r="G2842" i="6" s="1"/>
  <c r="X2842" i="6" s="1"/>
  <c r="S2841" i="6"/>
  <c r="F2841" i="6"/>
  <c r="G2841" i="6" s="1"/>
  <c r="X2841" i="6" s="1"/>
  <c r="S2840" i="6"/>
  <c r="F2840" i="6"/>
  <c r="G2840" i="6" s="1"/>
  <c r="R2839" i="6"/>
  <c r="F2839" i="6"/>
  <c r="G2839" i="6" s="1"/>
  <c r="X2839" i="6" s="1"/>
  <c r="R2838" i="6"/>
  <c r="F2838" i="6"/>
  <c r="G2838" i="6" s="1"/>
  <c r="X2838" i="6" s="1"/>
  <c r="R2837" i="6"/>
  <c r="F2837" i="6"/>
  <c r="G2837" i="6" s="1"/>
  <c r="X2837" i="6" s="1"/>
  <c r="R2836" i="6"/>
  <c r="G2836" i="6"/>
  <c r="X2836" i="6" s="1"/>
  <c r="G2835" i="6"/>
  <c r="Y2835" i="6" s="1"/>
  <c r="Q2833" i="6"/>
  <c r="G2833" i="6"/>
  <c r="M2833" i="6" s="1"/>
  <c r="S2831" i="6"/>
  <c r="Y2831" i="6" s="1"/>
  <c r="K2831" i="6"/>
  <c r="G2830" i="6"/>
  <c r="X2830" i="6" s="1"/>
  <c r="G2829" i="6"/>
  <c r="G2828" i="6"/>
  <c r="X2828" i="6" s="1"/>
  <c r="G2827" i="6"/>
  <c r="Y2827" i="6" s="1"/>
  <c r="Q2826" i="6"/>
  <c r="G2826" i="6"/>
  <c r="G2824" i="6"/>
  <c r="G2823" i="6"/>
  <c r="X2823" i="6" s="1"/>
  <c r="G2822" i="6"/>
  <c r="Y2822" i="6" s="1"/>
  <c r="G2821" i="6"/>
  <c r="X2821" i="6" s="1"/>
  <c r="G2820" i="6"/>
  <c r="G2819" i="6"/>
  <c r="G2818" i="6"/>
  <c r="X2818" i="6" s="1"/>
  <c r="G2817" i="6"/>
  <c r="X2817" i="6" s="1"/>
  <c r="G2816" i="6"/>
  <c r="Y2816" i="6"/>
  <c r="G2815" i="6"/>
  <c r="X2815" i="6" s="1"/>
  <c r="R2814" i="6"/>
  <c r="Y2814" i="6"/>
  <c r="G2811" i="6"/>
  <c r="Y2811" i="6" s="1"/>
  <c r="G2810" i="6"/>
  <c r="G2809" i="6"/>
  <c r="G2808" i="6"/>
  <c r="Y2808" i="6" s="1"/>
  <c r="G2805" i="6"/>
  <c r="Y2805" i="6" s="1"/>
  <c r="G2804" i="6"/>
  <c r="X2804" i="6" s="1"/>
  <c r="G2803" i="6"/>
  <c r="Y2803" i="6"/>
  <c r="G2802" i="6"/>
  <c r="Q2801" i="6"/>
  <c r="G2801" i="6"/>
  <c r="G2800" i="6"/>
  <c r="G2798" i="6"/>
  <c r="G2797" i="6"/>
  <c r="G2796" i="6"/>
  <c r="G2795" i="6"/>
  <c r="G2794" i="6"/>
  <c r="G2793" i="6"/>
  <c r="Y2793" i="6" s="1"/>
  <c r="G2792" i="6"/>
  <c r="G2791" i="6"/>
  <c r="X2791" i="6" s="1"/>
  <c r="G2790" i="6"/>
  <c r="G2789" i="6"/>
  <c r="X2789" i="6" s="1"/>
  <c r="G2788" i="6"/>
  <c r="R2788" i="6" s="1"/>
  <c r="Q2787" i="6"/>
  <c r="G2786" i="6"/>
  <c r="G2785" i="6"/>
  <c r="G2784" i="6"/>
  <c r="G2783" i="6"/>
  <c r="R2783" i="6" s="1"/>
  <c r="G2782" i="6"/>
  <c r="X2782" i="6" s="1"/>
  <c r="G2781" i="6"/>
  <c r="X2781" i="6"/>
  <c r="G2780" i="6"/>
  <c r="Q2779" i="6"/>
  <c r="G2779" i="6"/>
  <c r="R2778" i="6"/>
  <c r="Y2778" i="6" s="1"/>
  <c r="I2778" i="6"/>
  <c r="X2778" i="6" s="1"/>
  <c r="S2776" i="6"/>
  <c r="Y2776" i="6" s="1"/>
  <c r="G2775" i="6"/>
  <c r="L2774" i="6"/>
  <c r="X2774" i="6" s="1"/>
  <c r="L2773" i="6"/>
  <c r="X2773" i="6" s="1"/>
  <c r="L2772" i="6"/>
  <c r="X2772" i="6" s="1"/>
  <c r="L2771" i="6"/>
  <c r="X2771" i="6" s="1"/>
  <c r="L2770" i="6"/>
  <c r="X2770" i="6" s="1"/>
  <c r="L2769" i="6"/>
  <c r="S2769" i="6" s="1"/>
  <c r="Y2769" i="6" s="1"/>
  <c r="S2766" i="6"/>
  <c r="Y2766" i="6" s="1"/>
  <c r="L2766" i="6"/>
  <c r="X2766" i="6"/>
  <c r="G2765" i="6"/>
  <c r="Y2765" i="6" s="1"/>
  <c r="G2764" i="6"/>
  <c r="X2764" i="6" s="1"/>
  <c r="G2763" i="6"/>
  <c r="X2763" i="6" s="1"/>
  <c r="G2762" i="6"/>
  <c r="Y2762" i="6" s="1"/>
  <c r="G2761" i="6"/>
  <c r="X2761" i="6" s="1"/>
  <c r="G2760" i="6"/>
  <c r="S2759" i="6"/>
  <c r="Y2759" i="6" s="1"/>
  <c r="R2758" i="6"/>
  <c r="Y2758" i="6" s="1"/>
  <c r="G2757" i="6"/>
  <c r="Y2757" i="6"/>
  <c r="G2756" i="6"/>
  <c r="X2756" i="6" s="1"/>
  <c r="G2755" i="6"/>
  <c r="X2755" i="6" s="1"/>
  <c r="G2754" i="6"/>
  <c r="X2754" i="6" s="1"/>
  <c r="G2753" i="6"/>
  <c r="X2753" i="6" s="1"/>
  <c r="G2752" i="6"/>
  <c r="R2752" i="6" s="1"/>
  <c r="R2751" i="6"/>
  <c r="Y2751" i="6" s="1"/>
  <c r="R2750" i="6"/>
  <c r="Y2750" i="6" s="1"/>
  <c r="G2749" i="6"/>
  <c r="G2748" i="6"/>
  <c r="G2747" i="6"/>
  <c r="Y2747" i="6" s="1"/>
  <c r="G2746" i="6"/>
  <c r="G2745" i="6"/>
  <c r="Y2745" i="6" s="1"/>
  <c r="G2744" i="6"/>
  <c r="Q2743" i="6"/>
  <c r="G2743" i="6"/>
  <c r="G2737" i="6"/>
  <c r="X2737" i="6" s="1"/>
  <c r="G2736" i="6"/>
  <c r="X2736" i="6" s="1"/>
  <c r="G2735" i="6"/>
  <c r="X2735" i="6" s="1"/>
  <c r="G2734" i="6"/>
  <c r="X2734" i="6" s="1"/>
  <c r="G2733" i="6"/>
  <c r="X2733" i="6" s="1"/>
  <c r="G2711" i="6"/>
  <c r="G2710" i="6"/>
  <c r="G2709" i="6"/>
  <c r="X2709" i="6" s="1"/>
  <c r="G2708" i="6"/>
  <c r="X2708" i="6" s="1"/>
  <c r="G2707" i="6"/>
  <c r="Y2707" i="6" s="1"/>
  <c r="R2650" i="6"/>
  <c r="Y2650" i="6" s="1"/>
  <c r="R2649" i="6"/>
  <c r="Y2649" i="6" s="1"/>
  <c r="Q2644" i="6"/>
  <c r="R2629" i="6"/>
  <c r="Y2629" i="6" s="1"/>
  <c r="S4024" i="6"/>
  <c r="Y4024" i="6" s="1"/>
  <c r="S4023" i="6"/>
  <c r="Y4023" i="6" s="1"/>
  <c r="S4022" i="6"/>
  <c r="Y4022" i="6"/>
  <c r="S4021" i="6"/>
  <c r="Y4021" i="6" s="1"/>
  <c r="S4020" i="6"/>
  <c r="Y4020" i="6" s="1"/>
  <c r="S4019" i="6"/>
  <c r="Y4019" i="6" s="1"/>
  <c r="S4018" i="6"/>
  <c r="Y4018" i="6" s="1"/>
  <c r="S4017" i="6"/>
  <c r="Y4017" i="6" s="1"/>
  <c r="S4016" i="6"/>
  <c r="Y4016" i="6"/>
  <c r="S4015" i="6"/>
  <c r="Y4015" i="6" s="1"/>
  <c r="S4014" i="6"/>
  <c r="Y4014" i="6"/>
  <c r="S4013" i="6"/>
  <c r="Y4013" i="6" s="1"/>
  <c r="S4012" i="6"/>
  <c r="Y4012" i="6" s="1"/>
  <c r="S4011" i="6"/>
  <c r="Y4011" i="6" s="1"/>
  <c r="S4010" i="6"/>
  <c r="Y4010" i="6" s="1"/>
  <c r="S4009" i="6"/>
  <c r="Y4009" i="6" s="1"/>
  <c r="S4008" i="6"/>
  <c r="Y4008" i="6" s="1"/>
  <c r="S4007" i="6"/>
  <c r="Y4007" i="6" s="1"/>
  <c r="S4006" i="6"/>
  <c r="Y4006" i="6"/>
  <c r="S4005" i="6"/>
  <c r="Y4005" i="6" s="1"/>
  <c r="S4004" i="6"/>
  <c r="Y4004" i="6" s="1"/>
  <c r="S4003" i="6"/>
  <c r="Y4003" i="6" s="1"/>
  <c r="S4002" i="6"/>
  <c r="Y4002" i="6" s="1"/>
  <c r="S4001" i="6"/>
  <c r="Y4001" i="6" s="1"/>
  <c r="S4000" i="6"/>
  <c r="Y4000" i="6"/>
  <c r="S3999" i="6"/>
  <c r="Y3999" i="6" s="1"/>
  <c r="S3998" i="6"/>
  <c r="Y3998" i="6" s="1"/>
  <c r="S3997" i="6"/>
  <c r="Y3997" i="6" s="1"/>
  <c r="S3996" i="6"/>
  <c r="Y3996" i="6" s="1"/>
  <c r="S3995" i="6"/>
  <c r="Y3995" i="6" s="1"/>
  <c r="S3994" i="6"/>
  <c r="Y3994" i="6" s="1"/>
  <c r="S3992" i="6"/>
  <c r="Y3992" i="6" s="1"/>
  <c r="S3991" i="6"/>
  <c r="Y3991" i="6" s="1"/>
  <c r="S3990" i="6"/>
  <c r="Y3990" i="6" s="1"/>
  <c r="S3989" i="6"/>
  <c r="Y3989" i="6" s="1"/>
  <c r="S3988" i="6"/>
  <c r="Y3988" i="6" s="1"/>
  <c r="S3987" i="6"/>
  <c r="Y3987" i="6" s="1"/>
  <c r="S3986" i="6"/>
  <c r="Y3986" i="6" s="1"/>
  <c r="S3985" i="6"/>
  <c r="Y3985" i="6" s="1"/>
  <c r="S3984" i="6"/>
  <c r="Y3984" i="6" s="1"/>
  <c r="S3983" i="6"/>
  <c r="Y3983" i="6"/>
  <c r="S3982" i="6"/>
  <c r="Y3982" i="6" s="1"/>
  <c r="S3981" i="6"/>
  <c r="Y3981" i="6" s="1"/>
  <c r="S3980" i="6"/>
  <c r="Y3980" i="6" s="1"/>
  <c r="S3979" i="6"/>
  <c r="Y3979" i="6" s="1"/>
  <c r="S3978" i="6"/>
  <c r="Y3978" i="6" s="1"/>
  <c r="S3977" i="6"/>
  <c r="Y3977" i="6" s="1"/>
  <c r="S3976" i="6"/>
  <c r="Y3976" i="6" s="1"/>
  <c r="S3975" i="6"/>
  <c r="Y3975" i="6" s="1"/>
  <c r="S3974" i="6"/>
  <c r="Y3974" i="6" s="1"/>
  <c r="S3973" i="6"/>
  <c r="Y3973" i="6" s="1"/>
  <c r="S3972" i="6"/>
  <c r="Y3972" i="6" s="1"/>
  <c r="S3971" i="6"/>
  <c r="Y3971" i="6" s="1"/>
  <c r="S3970" i="6"/>
  <c r="Y3970" i="6" s="1"/>
  <c r="S3969" i="6"/>
  <c r="Y3969" i="6" s="1"/>
  <c r="S3968" i="6"/>
  <c r="Y3968" i="6" s="1"/>
  <c r="S3967" i="6"/>
  <c r="Y3967" i="6"/>
  <c r="S3966" i="6"/>
  <c r="Y3966" i="6" s="1"/>
  <c r="S3965" i="6"/>
  <c r="Y3965" i="6" s="1"/>
  <c r="S3964" i="6"/>
  <c r="Y3964" i="6" s="1"/>
  <c r="S3963" i="6"/>
  <c r="Y3963" i="6" s="1"/>
  <c r="S3962" i="6"/>
  <c r="Y3962" i="6" s="1"/>
  <c r="S3961" i="6"/>
  <c r="Y3961" i="6"/>
  <c r="S3960" i="6"/>
  <c r="Y3960" i="6" s="1"/>
  <c r="S3959" i="6"/>
  <c r="Y3959" i="6" s="1"/>
  <c r="S3958" i="6"/>
  <c r="Y3958" i="6" s="1"/>
  <c r="S3957" i="6"/>
  <c r="Y3957" i="6" s="1"/>
  <c r="S3956" i="6"/>
  <c r="Y3956" i="6" s="1"/>
  <c r="S3955" i="6"/>
  <c r="Y3955" i="6" s="1"/>
  <c r="S3954" i="6"/>
  <c r="Y3954" i="6" s="1"/>
  <c r="S3953" i="6"/>
  <c r="Y3953" i="6" s="1"/>
  <c r="S3952" i="6"/>
  <c r="Y3952" i="6" s="1"/>
  <c r="S3951" i="6"/>
  <c r="Y3951" i="6"/>
  <c r="S3950" i="6"/>
  <c r="Y3950" i="6" s="1"/>
  <c r="S3949" i="6"/>
  <c r="Y3949" i="6" s="1"/>
  <c r="S3948" i="6"/>
  <c r="Y3948" i="6" s="1"/>
  <c r="S3947" i="6"/>
  <c r="Y3947" i="6" s="1"/>
  <c r="S3946" i="6"/>
  <c r="Y3946" i="6" s="1"/>
  <c r="S3945" i="6"/>
  <c r="Y3945" i="6" s="1"/>
  <c r="S3944" i="6"/>
  <c r="Y3944" i="6" s="1"/>
  <c r="S3943" i="6"/>
  <c r="Y3943" i="6" s="1"/>
  <c r="S3942" i="6"/>
  <c r="Y3942" i="6" s="1"/>
  <c r="S3941" i="6"/>
  <c r="Y3941" i="6" s="1"/>
  <c r="S3940" i="6"/>
  <c r="Y3940" i="6" s="1"/>
  <c r="S3939" i="6"/>
  <c r="Y3939" i="6" s="1"/>
  <c r="S3938" i="6"/>
  <c r="Y3938" i="6" s="1"/>
  <c r="S3937" i="6"/>
  <c r="Y3937" i="6" s="1"/>
  <c r="S3936" i="6"/>
  <c r="Y3936" i="6" s="1"/>
  <c r="S1088" i="6"/>
  <c r="Y1088" i="6" s="1"/>
  <c r="S1087" i="6"/>
  <c r="Y1087" i="6" s="1"/>
  <c r="S1086" i="6"/>
  <c r="Y1086" i="6" s="1"/>
  <c r="S1085" i="6"/>
  <c r="Y1085" i="6" s="1"/>
  <c r="S1084" i="6"/>
  <c r="Y1084" i="6" s="1"/>
  <c r="S1083" i="6"/>
  <c r="Y1083" i="6" s="1"/>
  <c r="S1082" i="6"/>
  <c r="Y1082" i="6" s="1"/>
  <c r="S1081" i="6"/>
  <c r="Y1081" i="6" s="1"/>
  <c r="S1080" i="6"/>
  <c r="Y1080" i="6" s="1"/>
  <c r="S1079" i="6"/>
  <c r="Y1079" i="6" s="1"/>
  <c r="S1078" i="6"/>
  <c r="Y1078" i="6" s="1"/>
  <c r="S1077" i="6"/>
  <c r="Y1077" i="6" s="1"/>
  <c r="S1076" i="6"/>
  <c r="Y1076" i="6" s="1"/>
  <c r="S1075" i="6"/>
  <c r="Y1075" i="6" s="1"/>
  <c r="S1074" i="6"/>
  <c r="Y1074" i="6" s="1"/>
  <c r="S1073" i="6"/>
  <c r="Y1073" i="6" s="1"/>
  <c r="S1072" i="6"/>
  <c r="Y1072" i="6" s="1"/>
  <c r="S1071" i="6"/>
  <c r="Y1071" i="6" s="1"/>
  <c r="S1070" i="6"/>
  <c r="Y1070" i="6"/>
  <c r="S1069" i="6"/>
  <c r="Y1069" i="6" s="1"/>
  <c r="S1068" i="6"/>
  <c r="Y1068" i="6" s="1"/>
  <c r="S1067" i="6"/>
  <c r="Y1067" i="6" s="1"/>
  <c r="S1066" i="6"/>
  <c r="Y1066" i="6" s="1"/>
  <c r="S1065" i="6"/>
  <c r="Y1065" i="6" s="1"/>
  <c r="S1064" i="6"/>
  <c r="Y1064" i="6" s="1"/>
  <c r="S1063" i="6"/>
  <c r="Y1063" i="6" s="1"/>
  <c r="S1062" i="6"/>
  <c r="Y1062" i="6" s="1"/>
  <c r="S1061" i="6"/>
  <c r="Y1061" i="6" s="1"/>
  <c r="S1060" i="6"/>
  <c r="Y1060" i="6" s="1"/>
  <c r="S1059" i="6"/>
  <c r="Y1059" i="6" s="1"/>
  <c r="S1058" i="6"/>
  <c r="Y1058" i="6" s="1"/>
  <c r="S1057" i="6"/>
  <c r="Y1057" i="6" s="1"/>
  <c r="S1056" i="6"/>
  <c r="Y1056" i="6" s="1"/>
  <c r="S1055" i="6"/>
  <c r="Y1055" i="6" s="1"/>
  <c r="S1054" i="6"/>
  <c r="Y1054" i="6" s="1"/>
  <c r="S1053" i="6"/>
  <c r="Y1053" i="6" s="1"/>
  <c r="S1052" i="6"/>
  <c r="Y1052" i="6" s="1"/>
  <c r="S1051" i="6"/>
  <c r="Y1051" i="6" s="1"/>
  <c r="S1050" i="6"/>
  <c r="Y1050" i="6" s="1"/>
  <c r="S1049" i="6"/>
  <c r="Y1049" i="6" s="1"/>
  <c r="S1048" i="6"/>
  <c r="Y1048" i="6"/>
  <c r="S1047" i="6"/>
  <c r="Y1047" i="6" s="1"/>
  <c r="S1046" i="6"/>
  <c r="Y1046" i="6" s="1"/>
  <c r="S1045" i="6"/>
  <c r="Y1045" i="6" s="1"/>
  <c r="S1044" i="6"/>
  <c r="Y1044" i="6" s="1"/>
  <c r="S1043" i="6"/>
  <c r="Y1043" i="6" s="1"/>
  <c r="S1042" i="6"/>
  <c r="Y1042" i="6" s="1"/>
  <c r="S1041" i="6"/>
  <c r="Y1041" i="6" s="1"/>
  <c r="S1040" i="6"/>
  <c r="Y1040" i="6" s="1"/>
  <c r="S1039" i="6"/>
  <c r="Y1039" i="6" s="1"/>
  <c r="S1038" i="6"/>
  <c r="Y1038" i="6" s="1"/>
  <c r="S1037" i="6"/>
  <c r="Y1037" i="6" s="1"/>
  <c r="S1036" i="6"/>
  <c r="Y1036" i="6" s="1"/>
  <c r="S1035" i="6"/>
  <c r="Y1035" i="6" s="1"/>
  <c r="R1034" i="6"/>
  <c r="S1033" i="6"/>
  <c r="Y1033" i="6" s="1"/>
  <c r="S1032" i="6"/>
  <c r="Y1032" i="6" s="1"/>
  <c r="S1031" i="6"/>
  <c r="Y1031" i="6" s="1"/>
  <c r="S1030" i="6"/>
  <c r="Y1030" i="6" s="1"/>
  <c r="S1029" i="6"/>
  <c r="Y1029" i="6" s="1"/>
  <c r="S1028" i="6"/>
  <c r="Y1028" i="6" s="1"/>
  <c r="S1027" i="6"/>
  <c r="Y1027" i="6" s="1"/>
  <c r="S1026" i="6"/>
  <c r="Y1026" i="6" s="1"/>
  <c r="S1025" i="6"/>
  <c r="Y1025" i="6" s="1"/>
  <c r="S1024" i="6"/>
  <c r="Y1024" i="6" s="1"/>
  <c r="S1023" i="6"/>
  <c r="Y1023" i="6" s="1"/>
  <c r="S1022" i="6"/>
  <c r="Y1022" i="6" s="1"/>
  <c r="S1021" i="6"/>
  <c r="Y1021" i="6" s="1"/>
  <c r="S1020" i="6"/>
  <c r="Y1020" i="6" s="1"/>
  <c r="S1019" i="6"/>
  <c r="Y1019" i="6" s="1"/>
  <c r="S1018" i="6"/>
  <c r="Y1018" i="6" s="1"/>
  <c r="S1017" i="6"/>
  <c r="Y1017" i="6" s="1"/>
  <c r="S1016" i="6"/>
  <c r="Y1016" i="6" s="1"/>
  <c r="S1015" i="6"/>
  <c r="Y1015" i="6" s="1"/>
  <c r="S1014" i="6"/>
  <c r="Y1014" i="6" s="1"/>
  <c r="S1013" i="6"/>
  <c r="Y1013" i="6" s="1"/>
  <c r="S1012" i="6"/>
  <c r="Y1012" i="6" s="1"/>
  <c r="S1011" i="6"/>
  <c r="Y1011" i="6" s="1"/>
  <c r="S1010" i="6"/>
  <c r="Y1010" i="6" s="1"/>
  <c r="S1009" i="6"/>
  <c r="Y1009" i="6" s="1"/>
  <c r="S1008" i="6"/>
  <c r="Y1008" i="6" s="1"/>
  <c r="S1007" i="6"/>
  <c r="Y1007" i="6"/>
  <c r="S1006" i="6"/>
  <c r="Y1006" i="6" s="1"/>
  <c r="S1005" i="6"/>
  <c r="Y1005" i="6" s="1"/>
  <c r="S1004" i="6"/>
  <c r="Y1004" i="6" s="1"/>
  <c r="S1003" i="6"/>
  <c r="Y1003" i="6" s="1"/>
  <c r="S1002" i="6"/>
  <c r="Y1002" i="6" s="1"/>
  <c r="S1001" i="6"/>
  <c r="Y1001" i="6" s="1"/>
  <c r="S1000" i="6"/>
  <c r="Y1000" i="6" s="1"/>
  <c r="S999" i="6"/>
  <c r="Y999" i="6" s="1"/>
  <c r="S998" i="6"/>
  <c r="Y998" i="6" s="1"/>
  <c r="S997" i="6"/>
  <c r="Y997" i="6" s="1"/>
  <c r="S996" i="6"/>
  <c r="Y996" i="6" s="1"/>
  <c r="S995" i="6"/>
  <c r="Y995" i="6" s="1"/>
  <c r="S994" i="6"/>
  <c r="Y994" i="6" s="1"/>
  <c r="S993" i="6"/>
  <c r="Y993" i="6" s="1"/>
  <c r="S992" i="6"/>
  <c r="Y992" i="6" s="1"/>
  <c r="S991" i="6"/>
  <c r="Y991" i="6"/>
  <c r="S990" i="6"/>
  <c r="Y990" i="6" s="1"/>
  <c r="S989" i="6"/>
  <c r="Y989" i="6" s="1"/>
  <c r="S988" i="6"/>
  <c r="Y988" i="6" s="1"/>
  <c r="S987" i="6"/>
  <c r="Y987" i="6" s="1"/>
  <c r="S986" i="6"/>
  <c r="Y986" i="6" s="1"/>
  <c r="S985" i="6"/>
  <c r="Y985" i="6" s="1"/>
  <c r="S984" i="6"/>
  <c r="Y984" i="6" s="1"/>
  <c r="S983" i="6"/>
  <c r="Y983" i="6" s="1"/>
  <c r="S982" i="6"/>
  <c r="Y982" i="6" s="1"/>
  <c r="S981" i="6"/>
  <c r="Y981" i="6" s="1"/>
  <c r="S980" i="6"/>
  <c r="Y980" i="6" s="1"/>
  <c r="S979" i="6"/>
  <c r="Y979" i="6" s="1"/>
  <c r="S978" i="6"/>
  <c r="Y978" i="6" s="1"/>
  <c r="S977" i="6"/>
  <c r="Y977" i="6"/>
  <c r="S976" i="6"/>
  <c r="Y976" i="6" s="1"/>
  <c r="S975" i="6"/>
  <c r="Y975" i="6" s="1"/>
  <c r="S974" i="6"/>
  <c r="Y974" i="6" s="1"/>
  <c r="S973" i="6"/>
  <c r="Y973" i="6" s="1"/>
  <c r="S972" i="6"/>
  <c r="Y972" i="6" s="1"/>
  <c r="S971" i="6"/>
  <c r="Y971" i="6" s="1"/>
  <c r="S970" i="6"/>
  <c r="Y970" i="6" s="1"/>
  <c r="S969" i="6"/>
  <c r="Y969" i="6" s="1"/>
  <c r="S968" i="6"/>
  <c r="Y968" i="6" s="1"/>
  <c r="S967" i="6"/>
  <c r="Y967" i="6"/>
  <c r="S966" i="6"/>
  <c r="Y966" i="6" s="1"/>
  <c r="S965" i="6"/>
  <c r="Y965" i="6" s="1"/>
  <c r="S964" i="6"/>
  <c r="Y964" i="6" s="1"/>
  <c r="S963" i="6"/>
  <c r="Y963" i="6" s="1"/>
  <c r="S962" i="6"/>
  <c r="Y962" i="6" s="1"/>
  <c r="S961" i="6"/>
  <c r="Y961" i="6" s="1"/>
  <c r="S960" i="6"/>
  <c r="Y960" i="6" s="1"/>
  <c r="S959" i="6"/>
  <c r="Y959" i="6" s="1"/>
  <c r="S958" i="6"/>
  <c r="Y958" i="6" s="1"/>
  <c r="S957" i="6"/>
  <c r="Y957" i="6" s="1"/>
  <c r="S956" i="6"/>
  <c r="Y956" i="6" s="1"/>
  <c r="S955" i="6"/>
  <c r="Y955" i="6" s="1"/>
  <c r="S954" i="6"/>
  <c r="Y954" i="6" s="1"/>
  <c r="S953" i="6"/>
  <c r="Y953" i="6"/>
  <c r="S952" i="6"/>
  <c r="Y952" i="6" s="1"/>
  <c r="S951" i="6"/>
  <c r="Y951" i="6" s="1"/>
  <c r="S950" i="6"/>
  <c r="Y950" i="6" s="1"/>
  <c r="S949" i="6"/>
  <c r="Y949" i="6"/>
  <c r="S948" i="6"/>
  <c r="Y948" i="6" s="1"/>
  <c r="S947" i="6"/>
  <c r="Y947" i="6"/>
  <c r="S946" i="6"/>
  <c r="Y946" i="6" s="1"/>
  <c r="S945" i="6"/>
  <c r="Y945" i="6" s="1"/>
  <c r="S944" i="6"/>
  <c r="Y944" i="6" s="1"/>
  <c r="S943" i="6"/>
  <c r="Y943" i="6" s="1"/>
  <c r="S942" i="6"/>
  <c r="Y942" i="6"/>
  <c r="S941" i="6"/>
  <c r="Y941" i="6" s="1"/>
  <c r="S940" i="6"/>
  <c r="Y940" i="6" s="1"/>
  <c r="S939" i="6"/>
  <c r="Y939" i="6" s="1"/>
  <c r="S938" i="6"/>
  <c r="Y938" i="6" s="1"/>
  <c r="S937" i="6"/>
  <c r="Y937" i="6" s="1"/>
  <c r="S936" i="6"/>
  <c r="Y936" i="6" s="1"/>
  <c r="S935" i="6"/>
  <c r="Y935" i="6" s="1"/>
  <c r="S934" i="6"/>
  <c r="Y934" i="6" s="1"/>
  <c r="S933" i="6"/>
  <c r="Y933" i="6"/>
  <c r="S932" i="6"/>
  <c r="Y932" i="6" s="1"/>
  <c r="S931" i="6"/>
  <c r="Y931" i="6" s="1"/>
  <c r="S930" i="6"/>
  <c r="Y930" i="6" s="1"/>
  <c r="S929" i="6"/>
  <c r="Y929" i="6" s="1"/>
  <c r="S928" i="6"/>
  <c r="Y928" i="6" s="1"/>
  <c r="S927" i="6"/>
  <c r="Y927" i="6" s="1"/>
  <c r="S926" i="6"/>
  <c r="Y926" i="6" s="1"/>
  <c r="S925" i="6"/>
  <c r="Y925" i="6" s="1"/>
  <c r="S924" i="6"/>
  <c r="Y924" i="6" s="1"/>
  <c r="S923" i="6"/>
  <c r="Y923" i="6" s="1"/>
  <c r="S922" i="6"/>
  <c r="Y922" i="6" s="1"/>
  <c r="S921" i="6"/>
  <c r="Y921" i="6" s="1"/>
  <c r="S920" i="6"/>
  <c r="Y920" i="6" s="1"/>
  <c r="S919" i="6"/>
  <c r="Y919" i="6" s="1"/>
  <c r="S918" i="6"/>
  <c r="Y918" i="6" s="1"/>
  <c r="S917" i="6"/>
  <c r="Y917" i="6"/>
  <c r="S916" i="6"/>
  <c r="Y916" i="6" s="1"/>
  <c r="S915" i="6"/>
  <c r="Y915" i="6" s="1"/>
  <c r="S914" i="6"/>
  <c r="Y914" i="6" s="1"/>
  <c r="S913" i="6"/>
  <c r="Y913" i="6" s="1"/>
  <c r="S912" i="6"/>
  <c r="Y912" i="6" s="1"/>
  <c r="S911" i="6"/>
  <c r="Y911" i="6" s="1"/>
  <c r="S910" i="6"/>
  <c r="Y910" i="6" s="1"/>
  <c r="S909" i="6"/>
  <c r="Y909" i="6" s="1"/>
  <c r="S908" i="6"/>
  <c r="Y908" i="6" s="1"/>
  <c r="S907" i="6"/>
  <c r="Y907" i="6" s="1"/>
  <c r="S906" i="6"/>
  <c r="Y906" i="6" s="1"/>
  <c r="S905" i="6"/>
  <c r="Y905" i="6" s="1"/>
  <c r="S904" i="6"/>
  <c r="Y904" i="6" s="1"/>
  <c r="S903" i="6"/>
  <c r="Y903" i="6" s="1"/>
  <c r="S902" i="6"/>
  <c r="Y902" i="6" s="1"/>
  <c r="S901" i="6"/>
  <c r="Y901" i="6"/>
  <c r="S900" i="6"/>
  <c r="Y900" i="6" s="1"/>
  <c r="S899" i="6"/>
  <c r="Y899" i="6" s="1"/>
  <c r="S898" i="6"/>
  <c r="Y898" i="6" s="1"/>
  <c r="S897" i="6"/>
  <c r="Y897" i="6" s="1"/>
  <c r="S896" i="6"/>
  <c r="Y896" i="6" s="1"/>
  <c r="S895" i="6"/>
  <c r="Y895" i="6" s="1"/>
  <c r="S894" i="6"/>
  <c r="Y894" i="6" s="1"/>
  <c r="S893" i="6"/>
  <c r="Y893" i="6" s="1"/>
  <c r="S892" i="6"/>
  <c r="Y892" i="6" s="1"/>
  <c r="S891" i="6"/>
  <c r="Y891" i="6" s="1"/>
  <c r="S890" i="6"/>
  <c r="Y890" i="6" s="1"/>
  <c r="S889" i="6"/>
  <c r="Y889" i="6" s="1"/>
  <c r="S888" i="6"/>
  <c r="Y888" i="6" s="1"/>
  <c r="S887" i="6"/>
  <c r="Y887" i="6" s="1"/>
  <c r="S886" i="6"/>
  <c r="Y886" i="6" s="1"/>
  <c r="S885" i="6"/>
  <c r="Y885" i="6"/>
  <c r="S884" i="6"/>
  <c r="Y884" i="6" s="1"/>
  <c r="S883" i="6"/>
  <c r="Y883" i="6" s="1"/>
  <c r="S882" i="6"/>
  <c r="Y882" i="6" s="1"/>
  <c r="S881" i="6"/>
  <c r="Y881" i="6" s="1"/>
  <c r="S880" i="6"/>
  <c r="Y880" i="6" s="1"/>
  <c r="S879" i="6"/>
  <c r="Y879" i="6" s="1"/>
  <c r="S878" i="6"/>
  <c r="Y878" i="6" s="1"/>
  <c r="S877" i="6"/>
  <c r="Y877" i="6" s="1"/>
  <c r="S876" i="6"/>
  <c r="Y876" i="6" s="1"/>
  <c r="S875" i="6"/>
  <c r="Y875" i="6" s="1"/>
  <c r="S874" i="6"/>
  <c r="Y874" i="6" s="1"/>
  <c r="S873" i="6"/>
  <c r="Y873" i="6" s="1"/>
  <c r="S872" i="6"/>
  <c r="Y872" i="6" s="1"/>
  <c r="G871" i="6"/>
  <c r="X871" i="6" s="1"/>
  <c r="G794" i="6"/>
  <c r="G793" i="6"/>
  <c r="S793" i="6" s="1"/>
  <c r="M792" i="6"/>
  <c r="G791" i="6"/>
  <c r="X791" i="6" s="1"/>
  <c r="G790" i="6"/>
  <c r="R790" i="6" s="1"/>
  <c r="G789" i="6"/>
  <c r="I788" i="6"/>
  <c r="X788" i="6" s="1"/>
  <c r="G787" i="6"/>
  <c r="Y787" i="6" s="1"/>
  <c r="G786" i="6"/>
  <c r="R786" i="6" s="1"/>
  <c r="G785" i="6"/>
  <c r="Y785" i="6" s="1"/>
  <c r="G784" i="6"/>
  <c r="I783" i="6"/>
  <c r="X783" i="6" s="1"/>
  <c r="R781" i="6"/>
  <c r="Y781" i="6" s="1"/>
  <c r="I781" i="6"/>
  <c r="X781" i="6" s="1"/>
  <c r="R780" i="6"/>
  <c r="Y780" i="6"/>
  <c r="I780" i="6"/>
  <c r="X780" i="6" s="1"/>
  <c r="R779" i="6"/>
  <c r="Y779" i="6"/>
  <c r="I778" i="6"/>
  <c r="X778" i="6" s="1"/>
  <c r="G776" i="6"/>
  <c r="X776" i="6" s="1"/>
  <c r="G775" i="6"/>
  <c r="G774" i="6"/>
  <c r="I773" i="6"/>
  <c r="R773" i="6" s="1"/>
  <c r="Y773" i="6" s="1"/>
  <c r="I772" i="6"/>
  <c r="X772" i="6" s="1"/>
  <c r="G771" i="6"/>
  <c r="Y771" i="6" s="1"/>
  <c r="G770" i="6"/>
  <c r="Y770" i="6" s="1"/>
  <c r="G769" i="6"/>
  <c r="G767" i="6"/>
  <c r="G766" i="6"/>
  <c r="Y766" i="6" s="1"/>
  <c r="G765" i="6"/>
  <c r="G764" i="6"/>
  <c r="I764" i="6"/>
  <c r="G763" i="6"/>
  <c r="G762" i="6"/>
  <c r="G761" i="6"/>
  <c r="G760" i="6"/>
  <c r="I760" i="6" s="1"/>
  <c r="G759" i="6"/>
  <c r="G758" i="6"/>
  <c r="G757" i="6"/>
  <c r="G756" i="6"/>
  <c r="I756" i="6" s="1"/>
  <c r="G755" i="6"/>
  <c r="Y755" i="6" s="1"/>
  <c r="G754" i="6"/>
  <c r="I754" i="6" s="1"/>
  <c r="G753" i="6"/>
  <c r="X753" i="6" s="1"/>
  <c r="G752" i="6"/>
  <c r="Y752" i="6" s="1"/>
  <c r="G751" i="6"/>
  <c r="Y751" i="6" s="1"/>
  <c r="G750" i="6"/>
  <c r="G749" i="6"/>
  <c r="Y749" i="6" s="1"/>
  <c r="G748" i="6"/>
  <c r="G747" i="6"/>
  <c r="Y747" i="6" s="1"/>
  <c r="G746" i="6"/>
  <c r="I746" i="6" s="1"/>
  <c r="I745" i="6"/>
  <c r="G744" i="6"/>
  <c r="I743" i="6"/>
  <c r="X743" i="6" s="1"/>
  <c r="G742" i="6"/>
  <c r="R740" i="6"/>
  <c r="Y740" i="6" s="1"/>
  <c r="G718" i="6"/>
  <c r="G717" i="6"/>
  <c r="G716" i="6"/>
  <c r="G715" i="6"/>
  <c r="G713" i="6"/>
  <c r="G712" i="6"/>
  <c r="I712" i="6" s="1"/>
  <c r="G711" i="6"/>
  <c r="X710" i="6"/>
  <c r="R708" i="6"/>
  <c r="Y708" i="6" s="1"/>
  <c r="I708" i="6"/>
  <c r="X708" i="6" s="1"/>
  <c r="R707" i="6"/>
  <c r="Y707" i="6"/>
  <c r="I707" i="6"/>
  <c r="X707" i="6" s="1"/>
  <c r="S706" i="6"/>
  <c r="Y706" i="6" s="1"/>
  <c r="I706" i="6"/>
  <c r="X706" i="6" s="1"/>
  <c r="G705" i="6"/>
  <c r="G704" i="6"/>
  <c r="G703" i="6"/>
  <c r="I703" i="6" s="1"/>
  <c r="S701" i="6"/>
  <c r="Y701" i="6" s="1"/>
  <c r="I701" i="6"/>
  <c r="X701" i="6" s="1"/>
  <c r="S700" i="6"/>
  <c r="Y700" i="6" s="1"/>
  <c r="I700" i="6"/>
  <c r="X700" i="6" s="1"/>
  <c r="G699" i="6"/>
  <c r="G698" i="6"/>
  <c r="G697" i="6"/>
  <c r="I697" i="6" s="1"/>
  <c r="G696" i="6"/>
  <c r="G695" i="6"/>
  <c r="I695" i="6" s="1"/>
  <c r="G694" i="6"/>
  <c r="X694" i="6" s="1"/>
  <c r="G693" i="6"/>
  <c r="J693" i="6" s="1"/>
  <c r="G692" i="6"/>
  <c r="G691" i="6"/>
  <c r="G690" i="6"/>
  <c r="Y690" i="6" s="1"/>
  <c r="G689" i="6"/>
  <c r="X689" i="6" s="1"/>
  <c r="G688" i="6"/>
  <c r="Y688" i="6" s="1"/>
  <c r="G687" i="6"/>
  <c r="Y687" i="6" s="1"/>
  <c r="G686" i="6"/>
  <c r="G685" i="6"/>
  <c r="G684" i="6"/>
  <c r="G683" i="6"/>
  <c r="G682" i="6"/>
  <c r="I682" i="6" s="1"/>
  <c r="G681" i="6"/>
  <c r="G680" i="6"/>
  <c r="J680" i="6" s="1"/>
  <c r="G679" i="6"/>
  <c r="G678" i="6"/>
  <c r="G677" i="6"/>
  <c r="R677" i="6" s="1"/>
  <c r="G676" i="6"/>
  <c r="G675" i="6"/>
  <c r="G674" i="6"/>
  <c r="Y674" i="6" s="1"/>
  <c r="G673" i="6"/>
  <c r="G672" i="6"/>
  <c r="G671" i="6"/>
  <c r="I671" i="6" s="1"/>
  <c r="R670" i="6"/>
  <c r="Y670" i="6" s="1"/>
  <c r="R669" i="6"/>
  <c r="Y669" i="6"/>
  <c r="G668" i="6"/>
  <c r="G667" i="6"/>
  <c r="I667" i="6" s="1"/>
  <c r="G666" i="6"/>
  <c r="G665" i="6"/>
  <c r="G664" i="6"/>
  <c r="I664" i="6" s="1"/>
  <c r="X664" i="6" s="1"/>
  <c r="G663" i="6"/>
  <c r="R663" i="6" s="1"/>
  <c r="G662" i="6"/>
  <c r="G661" i="6"/>
  <c r="R661" i="6"/>
  <c r="G660" i="6"/>
  <c r="G659" i="6"/>
  <c r="Y659" i="6" s="1"/>
  <c r="G658" i="6"/>
  <c r="X658" i="6" s="1"/>
  <c r="G657" i="6"/>
  <c r="Y657" i="6" s="1"/>
  <c r="M656" i="6"/>
  <c r="R655" i="6"/>
  <c r="I655" i="6"/>
  <c r="X655" i="6" s="1"/>
  <c r="G654" i="6"/>
  <c r="X654" i="6" s="1"/>
  <c r="G653" i="6"/>
  <c r="G652" i="6"/>
  <c r="G651" i="6"/>
  <c r="G650" i="6"/>
  <c r="I650" i="6" s="1"/>
  <c r="G649" i="6"/>
  <c r="X649" i="6" s="1"/>
  <c r="G648" i="6"/>
  <c r="X648" i="6" s="1"/>
  <c r="I647" i="6"/>
  <c r="X647" i="6" s="1"/>
  <c r="G646" i="6"/>
  <c r="I646" i="6" s="1"/>
  <c r="R645" i="6"/>
  <c r="S645" i="6" s="1"/>
  <c r="I645" i="6"/>
  <c r="X645" i="6" s="1"/>
  <c r="G644" i="6"/>
  <c r="S644" i="6" s="1"/>
  <c r="G643" i="6"/>
  <c r="I643" i="6"/>
  <c r="G642" i="6"/>
  <c r="G641" i="6"/>
  <c r="G640" i="6"/>
  <c r="G639" i="6"/>
  <c r="I639" i="6" s="1"/>
  <c r="G638" i="6"/>
  <c r="G637" i="6"/>
  <c r="G636" i="6"/>
  <c r="G635" i="6"/>
  <c r="G634" i="6"/>
  <c r="I633" i="6"/>
  <c r="X633" i="6" s="1"/>
  <c r="G632" i="6"/>
  <c r="G631" i="6"/>
  <c r="G630" i="6"/>
  <c r="G629" i="6"/>
  <c r="I628" i="6"/>
  <c r="X628" i="6" s="1"/>
  <c r="G627" i="6"/>
  <c r="I627" i="6" s="1"/>
  <c r="I626" i="6"/>
  <c r="X626" i="6" s="1"/>
  <c r="I625" i="6"/>
  <c r="X625" i="6" s="1"/>
  <c r="I624" i="6"/>
  <c r="X624" i="6" s="1"/>
  <c r="G623" i="6"/>
  <c r="I622" i="6"/>
  <c r="X622" i="6" s="1"/>
  <c r="I621" i="6"/>
  <c r="X621" i="6" s="1"/>
  <c r="I620" i="6"/>
  <c r="X620" i="6" s="1"/>
  <c r="G619" i="6"/>
  <c r="I619" i="6" s="1"/>
  <c r="G618" i="6"/>
  <c r="I618" i="6"/>
  <c r="G617" i="6"/>
  <c r="S617" i="6" s="1"/>
  <c r="R616" i="6"/>
  <c r="S616" i="6"/>
  <c r="I616" i="6"/>
  <c r="X616" i="6" s="1"/>
  <c r="I615" i="6"/>
  <c r="X615" i="6" s="1"/>
  <c r="I614" i="6"/>
  <c r="X614" i="6" s="1"/>
  <c r="I613" i="6"/>
  <c r="X613" i="6" s="1"/>
  <c r="G612" i="6"/>
  <c r="G611" i="6"/>
  <c r="I610" i="6"/>
  <c r="X610" i="6" s="1"/>
  <c r="R609" i="6"/>
  <c r="S609" i="6" s="1"/>
  <c r="I609" i="6"/>
  <c r="X609" i="6"/>
  <c r="R608" i="6"/>
  <c r="S608" i="6" s="1"/>
  <c r="I608" i="6"/>
  <c r="X608" i="6"/>
  <c r="R607" i="6"/>
  <c r="I607" i="6"/>
  <c r="X607" i="6" s="1"/>
  <c r="R606" i="6"/>
  <c r="S606" i="6" s="1"/>
  <c r="I606" i="6"/>
  <c r="X606" i="6" s="1"/>
  <c r="I605" i="6"/>
  <c r="X605" i="6" s="1"/>
  <c r="G604" i="6"/>
  <c r="S604" i="6" s="1"/>
  <c r="G603" i="6"/>
  <c r="G602" i="6"/>
  <c r="G601" i="6"/>
  <c r="I601" i="6" s="1"/>
  <c r="R600" i="6"/>
  <c r="I600" i="6"/>
  <c r="X600" i="6" s="1"/>
  <c r="G599" i="6"/>
  <c r="R599" i="6" s="1"/>
  <c r="G598" i="6"/>
  <c r="G597" i="6"/>
  <c r="G596" i="6"/>
  <c r="G595" i="6"/>
  <c r="G594" i="6"/>
  <c r="R594" i="6" s="1"/>
  <c r="G593" i="6"/>
  <c r="R592" i="6"/>
  <c r="I592" i="6"/>
  <c r="X592" i="6" s="1"/>
  <c r="I591" i="6"/>
  <c r="X591" i="6" s="1"/>
  <c r="G590" i="6"/>
  <c r="R589" i="6"/>
  <c r="S589" i="6" s="1"/>
  <c r="I589" i="6"/>
  <c r="X589" i="6" s="1"/>
  <c r="G588" i="6"/>
  <c r="G587" i="6"/>
  <c r="I587" i="6" s="1"/>
  <c r="R586" i="6"/>
  <c r="S586" i="6" s="1"/>
  <c r="I586" i="6"/>
  <c r="X586" i="6" s="1"/>
  <c r="R585" i="6"/>
  <c r="I585" i="6"/>
  <c r="X585" i="6" s="1"/>
  <c r="R584" i="6"/>
  <c r="R583" i="6"/>
  <c r="I583" i="6"/>
  <c r="X583" i="6" s="1"/>
  <c r="G582" i="6"/>
  <c r="X582" i="6" s="1"/>
  <c r="R581" i="6"/>
  <c r="S581" i="6" s="1"/>
  <c r="I581" i="6"/>
  <c r="X581" i="6"/>
  <c r="G580" i="6"/>
  <c r="R580" i="6" s="1"/>
  <c r="G579" i="6"/>
  <c r="I579" i="6"/>
  <c r="G578" i="6"/>
  <c r="R577" i="6"/>
  <c r="S577" i="6" s="1"/>
  <c r="I577" i="6"/>
  <c r="X577" i="6"/>
  <c r="G576" i="6"/>
  <c r="G575" i="6"/>
  <c r="G574" i="6"/>
  <c r="I574" i="6"/>
  <c r="G573" i="6"/>
  <c r="G572" i="6"/>
  <c r="I572" i="6" s="1"/>
  <c r="I571" i="6"/>
  <c r="X571" i="6"/>
  <c r="I570" i="6"/>
  <c r="X570" i="6" s="1"/>
  <c r="I569" i="6"/>
  <c r="X569" i="6" s="1"/>
  <c r="I568" i="6"/>
  <c r="X568" i="6" s="1"/>
  <c r="I567" i="6"/>
  <c r="X567" i="6"/>
  <c r="I566" i="6"/>
  <c r="X566" i="6" s="1"/>
  <c r="I565" i="6"/>
  <c r="X565" i="6"/>
  <c r="I564" i="6"/>
  <c r="X564" i="6" s="1"/>
  <c r="I563" i="6"/>
  <c r="X563" i="6"/>
  <c r="I562" i="6"/>
  <c r="X562" i="6" s="1"/>
  <c r="I561" i="6"/>
  <c r="X561" i="6" s="1"/>
  <c r="I560" i="6"/>
  <c r="X560" i="6" s="1"/>
  <c r="I559" i="6"/>
  <c r="X559" i="6" s="1"/>
  <c r="R558" i="6"/>
  <c r="S558" i="6" s="1"/>
  <c r="I558" i="6"/>
  <c r="X558" i="6"/>
  <c r="R557" i="6"/>
  <c r="I557" i="6"/>
  <c r="X557" i="6"/>
  <c r="G556" i="6"/>
  <c r="G555" i="6"/>
  <c r="I555" i="6" s="1"/>
  <c r="G554" i="6"/>
  <c r="G553" i="6"/>
  <c r="G552" i="6"/>
  <c r="G551" i="6"/>
  <c r="G550" i="6"/>
  <c r="G549" i="6"/>
  <c r="G548" i="6"/>
  <c r="R548" i="6" s="1"/>
  <c r="G547" i="6"/>
  <c r="G546" i="6"/>
  <c r="X546" i="6" s="1"/>
  <c r="G545" i="6"/>
  <c r="I545" i="6" s="1"/>
  <c r="G543" i="6"/>
  <c r="G542" i="6"/>
  <c r="I542" i="6" s="1"/>
  <c r="G541" i="6"/>
  <c r="I541" i="6"/>
  <c r="G540" i="6"/>
  <c r="G539" i="6"/>
  <c r="G538" i="6"/>
  <c r="G536" i="6"/>
  <c r="R536" i="6" s="1"/>
  <c r="G535" i="6"/>
  <c r="R535" i="6" s="1"/>
  <c r="G534" i="6"/>
  <c r="G533" i="6"/>
  <c r="G531" i="6"/>
  <c r="G530" i="6"/>
  <c r="I530" i="6" s="1"/>
  <c r="G529" i="6"/>
  <c r="G528" i="6"/>
  <c r="G527" i="6"/>
  <c r="G526" i="6"/>
  <c r="G525" i="6"/>
  <c r="G524" i="6"/>
  <c r="G523" i="6"/>
  <c r="G522" i="6"/>
  <c r="I522" i="6"/>
  <c r="G521" i="6"/>
  <c r="G520" i="6"/>
  <c r="G519" i="6"/>
  <c r="G518" i="6"/>
  <c r="G517" i="6"/>
  <c r="G516" i="6"/>
  <c r="G515" i="6"/>
  <c r="G514" i="6"/>
  <c r="G513" i="6"/>
  <c r="G512" i="6"/>
  <c r="J512" i="6" s="1"/>
  <c r="R511" i="6"/>
  <c r="S511" i="6" s="1"/>
  <c r="R510" i="6"/>
  <c r="G509" i="6"/>
  <c r="J509" i="6" s="1"/>
  <c r="G508" i="6"/>
  <c r="G507" i="6"/>
  <c r="R507" i="6" s="1"/>
  <c r="G506" i="6"/>
  <c r="R506" i="6" s="1"/>
  <c r="G505" i="6"/>
  <c r="R505" i="6" s="1"/>
  <c r="G504" i="6"/>
  <c r="G503" i="6"/>
  <c r="G502" i="6"/>
  <c r="G501" i="6"/>
  <c r="G499" i="6"/>
  <c r="G498" i="6"/>
  <c r="G497" i="6"/>
  <c r="X497" i="6" s="1"/>
  <c r="G495" i="6"/>
  <c r="G494" i="6"/>
  <c r="G493" i="6"/>
  <c r="G492" i="6"/>
  <c r="J492" i="6" s="1"/>
  <c r="G491" i="6"/>
  <c r="G490" i="6"/>
  <c r="G489" i="6"/>
  <c r="Y489" i="6" s="1"/>
  <c r="G488" i="6"/>
  <c r="G487" i="6"/>
  <c r="R486" i="6"/>
  <c r="Y486" i="6" s="1"/>
  <c r="L486" i="6"/>
  <c r="X486" i="6" s="1"/>
  <c r="R485" i="6"/>
  <c r="Y485" i="6" s="1"/>
  <c r="N485" i="6"/>
  <c r="X485" i="6" s="1"/>
  <c r="R484" i="6"/>
  <c r="Y484" i="6"/>
  <c r="L484" i="6"/>
  <c r="X484" i="6" s="1"/>
  <c r="R483" i="6"/>
  <c r="Y483" i="6" s="1"/>
  <c r="N483" i="6"/>
  <c r="X483" i="6" s="1"/>
  <c r="R482" i="6"/>
  <c r="Y482" i="6" s="1"/>
  <c r="L482" i="6"/>
  <c r="X482" i="6" s="1"/>
  <c r="G481" i="6"/>
  <c r="G479" i="6"/>
  <c r="L479" i="6" s="1"/>
  <c r="I477" i="6"/>
  <c r="X477" i="6" s="1"/>
  <c r="G476" i="6"/>
  <c r="X476" i="6" s="1"/>
  <c r="G475" i="6"/>
  <c r="X475" i="6" s="1"/>
  <c r="G474" i="6"/>
  <c r="G473" i="6"/>
  <c r="L473" i="6" s="1"/>
  <c r="G472" i="6"/>
  <c r="L472" i="6" s="1"/>
  <c r="G471" i="6"/>
  <c r="I471" i="6" s="1"/>
  <c r="G470" i="6"/>
  <c r="G469" i="6"/>
  <c r="R469" i="6" s="1"/>
  <c r="G468" i="6"/>
  <c r="G467" i="6"/>
  <c r="I467" i="6"/>
  <c r="X467" i="6" s="1"/>
  <c r="G466" i="6"/>
  <c r="X466" i="6" s="1"/>
  <c r="G465" i="6"/>
  <c r="X465" i="6"/>
  <c r="I464" i="6"/>
  <c r="X464" i="6" s="1"/>
  <c r="G463" i="6"/>
  <c r="I462" i="6"/>
  <c r="X462" i="6" s="1"/>
  <c r="G461" i="6"/>
  <c r="G460" i="6"/>
  <c r="Y460" i="6" s="1"/>
  <c r="I459" i="6"/>
  <c r="X459" i="6"/>
  <c r="G458" i="6"/>
  <c r="I458" i="6" s="1"/>
  <c r="G457" i="6"/>
  <c r="G456" i="6"/>
  <c r="Y456" i="6"/>
  <c r="G455" i="6"/>
  <c r="G454" i="6"/>
  <c r="G453" i="6"/>
  <c r="Y453" i="6"/>
  <c r="G452" i="6"/>
  <c r="Y452" i="6" s="1"/>
  <c r="G451" i="6"/>
  <c r="Y451" i="6" s="1"/>
  <c r="G450" i="6"/>
  <c r="G449" i="6"/>
  <c r="R449" i="6" s="1"/>
  <c r="G448" i="6"/>
  <c r="G447" i="6"/>
  <c r="X447" i="6" s="1"/>
  <c r="G446" i="6"/>
  <c r="G445" i="6"/>
  <c r="Y445" i="6"/>
  <c r="G444" i="6"/>
  <c r="I444" i="6" s="1"/>
  <c r="G443" i="6"/>
  <c r="G442" i="6"/>
  <c r="R442" i="6" s="1"/>
  <c r="G441" i="6"/>
  <c r="G440" i="6"/>
  <c r="I440" i="6" s="1"/>
  <c r="G439" i="6"/>
  <c r="G438" i="6"/>
  <c r="G437" i="6"/>
  <c r="X437" i="6" s="1"/>
  <c r="G436" i="6"/>
  <c r="X436" i="6" s="1"/>
  <c r="G435" i="6"/>
  <c r="G434" i="6"/>
  <c r="G433" i="6"/>
  <c r="R433" i="6" s="1"/>
  <c r="G432" i="6"/>
  <c r="G431" i="6"/>
  <c r="G430" i="6"/>
  <c r="G429" i="6"/>
  <c r="L429" i="6" s="1"/>
  <c r="G428" i="6"/>
  <c r="R428" i="6" s="1"/>
  <c r="G427" i="6"/>
  <c r="G426" i="6"/>
  <c r="G425" i="6"/>
  <c r="X425" i="6" s="1"/>
  <c r="G424" i="6"/>
  <c r="Y424" i="6" s="1"/>
  <c r="G423" i="6"/>
  <c r="I423" i="6"/>
  <c r="G421" i="6"/>
  <c r="Y421" i="6" s="1"/>
  <c r="G420" i="6"/>
  <c r="G419" i="6"/>
  <c r="I418" i="6"/>
  <c r="X418" i="6" s="1"/>
  <c r="I416" i="6"/>
  <c r="X416" i="6" s="1"/>
  <c r="G415" i="6"/>
  <c r="X415" i="6" s="1"/>
  <c r="G414" i="6"/>
  <c r="Y414" i="6" s="1"/>
  <c r="G413" i="6"/>
  <c r="G412" i="6"/>
  <c r="G411" i="6"/>
  <c r="G410" i="6"/>
  <c r="Y410" i="6" s="1"/>
  <c r="G409" i="6"/>
  <c r="R409" i="6" s="1"/>
  <c r="G408" i="6"/>
  <c r="I408" i="6"/>
  <c r="G407" i="6"/>
  <c r="G406" i="6"/>
  <c r="R405" i="6"/>
  <c r="Y405" i="6"/>
  <c r="I405" i="6"/>
  <c r="X405" i="6" s="1"/>
  <c r="R404" i="6"/>
  <c r="Y404" i="6"/>
  <c r="I404" i="6"/>
  <c r="X404" i="6" s="1"/>
  <c r="I403" i="6"/>
  <c r="X403" i="6" s="1"/>
  <c r="G402" i="6"/>
  <c r="S401" i="6"/>
  <c r="Y401" i="6" s="1"/>
  <c r="I401" i="6"/>
  <c r="X401" i="6" s="1"/>
  <c r="I400" i="6"/>
  <c r="X400" i="6" s="1"/>
  <c r="I399" i="6"/>
  <c r="X399" i="6"/>
  <c r="G398" i="6"/>
  <c r="R397" i="6"/>
  <c r="Y397" i="6" s="1"/>
  <c r="G396" i="6"/>
  <c r="G395" i="6"/>
  <c r="G394" i="6"/>
  <c r="R394" i="6" s="1"/>
  <c r="G393" i="6"/>
  <c r="R393" i="6" s="1"/>
  <c r="G392" i="6"/>
  <c r="R391" i="6"/>
  <c r="Y391" i="6" s="1"/>
  <c r="G390" i="6"/>
  <c r="R390" i="6" s="1"/>
  <c r="G389" i="6"/>
  <c r="X389" i="6" s="1"/>
  <c r="G388" i="6"/>
  <c r="J388" i="6"/>
  <c r="G387" i="6"/>
  <c r="I387" i="6" s="1"/>
  <c r="G386" i="6"/>
  <c r="G385" i="6"/>
  <c r="G384" i="6"/>
  <c r="X384" i="6" s="1"/>
  <c r="G383" i="6"/>
  <c r="R377" i="6"/>
  <c r="Y377" i="6" s="1"/>
  <c r="R376" i="6"/>
  <c r="Y376" i="6" s="1"/>
  <c r="G374" i="6"/>
  <c r="G373" i="6"/>
  <c r="G372" i="6"/>
  <c r="R371" i="6"/>
  <c r="Y371" i="6"/>
  <c r="L371" i="6"/>
  <c r="X371" i="6" s="1"/>
  <c r="G370" i="6"/>
  <c r="I368" i="6"/>
  <c r="X368" i="6"/>
  <c r="S367" i="6"/>
  <c r="Y367" i="6" s="1"/>
  <c r="I366" i="6"/>
  <c r="X366" i="6" s="1"/>
  <c r="G365" i="6"/>
  <c r="Y365" i="6" s="1"/>
  <c r="I364" i="6"/>
  <c r="X364" i="6" s="1"/>
  <c r="I363" i="6"/>
  <c r="X363" i="6" s="1"/>
  <c r="S362" i="6"/>
  <c r="Y362" i="6"/>
  <c r="I362" i="6"/>
  <c r="X362" i="6" s="1"/>
  <c r="R361" i="6"/>
  <c r="Y361" i="6" s="1"/>
  <c r="I361" i="6"/>
  <c r="X361" i="6" s="1"/>
  <c r="S360" i="6"/>
  <c r="Y360" i="6" s="1"/>
  <c r="I359" i="6"/>
  <c r="X359" i="6" s="1"/>
  <c r="I358" i="6"/>
  <c r="X358" i="6" s="1"/>
  <c r="S357" i="6"/>
  <c r="Y357" i="6" s="1"/>
  <c r="I357" i="6"/>
  <c r="X357" i="6" s="1"/>
  <c r="I356" i="6"/>
  <c r="X356" i="6" s="1"/>
  <c r="G355" i="6"/>
  <c r="R355" i="6" s="1"/>
  <c r="G354" i="6"/>
  <c r="G353" i="6"/>
  <c r="R353" i="6" s="1"/>
  <c r="G352" i="6"/>
  <c r="R352" i="6" s="1"/>
  <c r="G351" i="6"/>
  <c r="G350" i="6"/>
  <c r="G349" i="6"/>
  <c r="G348" i="6"/>
  <c r="G347" i="6"/>
  <c r="G346" i="6"/>
  <c r="R346" i="6" s="1"/>
  <c r="G345" i="6"/>
  <c r="Y345" i="6" s="1"/>
  <c r="I344" i="6"/>
  <c r="X344" i="6" s="1"/>
  <c r="G343" i="6"/>
  <c r="I342" i="6"/>
  <c r="X342" i="6" s="1"/>
  <c r="G341" i="6"/>
  <c r="Y341" i="6"/>
  <c r="G340" i="6"/>
  <c r="X340" i="6" s="1"/>
  <c r="G339" i="6"/>
  <c r="G338" i="6"/>
  <c r="I338" i="6" s="1"/>
  <c r="G337" i="6"/>
  <c r="G336" i="6"/>
  <c r="Y336" i="6" s="1"/>
  <c r="G335" i="6"/>
  <c r="X335" i="6" s="1"/>
  <c r="G334" i="6"/>
  <c r="G333" i="6"/>
  <c r="G332" i="6"/>
  <c r="X332" i="6" s="1"/>
  <c r="G331" i="6"/>
  <c r="R331" i="6" s="1"/>
  <c r="Y331" i="6" s="1"/>
  <c r="G330" i="6"/>
  <c r="X330" i="6" s="1"/>
  <c r="G329" i="6"/>
  <c r="R329" i="6" s="1"/>
  <c r="G328" i="6"/>
  <c r="L326" i="6"/>
  <c r="X326" i="6" s="1"/>
  <c r="L325" i="6"/>
  <c r="X325" i="6" s="1"/>
  <c r="G324" i="6"/>
  <c r="Y324" i="6" s="1"/>
  <c r="G322" i="6"/>
  <c r="L322" i="6" s="1"/>
  <c r="R319" i="6"/>
  <c r="Y319" i="6" s="1"/>
  <c r="R318" i="6"/>
  <c r="Y318" i="6" s="1"/>
  <c r="R316" i="6"/>
  <c r="Y316" i="6" s="1"/>
  <c r="R314" i="6"/>
  <c r="Y314" i="6" s="1"/>
  <c r="R306" i="6"/>
  <c r="Y306" i="6" s="1"/>
  <c r="S299" i="6"/>
  <c r="Y299" i="6" s="1"/>
  <c r="S282" i="6"/>
  <c r="Y282" i="6"/>
  <c r="I282" i="6"/>
  <c r="X282" i="6" s="1"/>
  <c r="R262" i="6"/>
  <c r="Y262" i="6" s="1"/>
  <c r="G198" i="6"/>
  <c r="X198" i="6" s="1"/>
  <c r="R188" i="6"/>
  <c r="Y188" i="6" s="1"/>
  <c r="I188" i="6"/>
  <c r="X188" i="6" s="1"/>
  <c r="S187" i="6"/>
  <c r="Y187" i="6" s="1"/>
  <c r="L187" i="6"/>
  <c r="X187" i="6" s="1"/>
  <c r="S186" i="6"/>
  <c r="Y186" i="6" s="1"/>
  <c r="S185" i="6"/>
  <c r="Y185" i="6" s="1"/>
  <c r="L185" i="6"/>
  <c r="X185" i="6" s="1"/>
  <c r="S184" i="6"/>
  <c r="Y184" i="6" s="1"/>
  <c r="L184" i="6"/>
  <c r="X184" i="6" s="1"/>
  <c r="S183" i="6"/>
  <c r="Y183" i="6" s="1"/>
  <c r="I183" i="6"/>
  <c r="X183" i="6" s="1"/>
  <c r="S182" i="6"/>
  <c r="Y182" i="6" s="1"/>
  <c r="N182" i="6"/>
  <c r="X182" i="6"/>
  <c r="S181" i="6"/>
  <c r="Y181" i="6" s="1"/>
  <c r="N181" i="6"/>
  <c r="X181" i="6" s="1"/>
  <c r="G180" i="6"/>
  <c r="S180" i="6" s="1"/>
  <c r="G179" i="6"/>
  <c r="Y179" i="6" s="1"/>
  <c r="R178" i="6"/>
  <c r="Y178" i="6" s="1"/>
  <c r="I178" i="6"/>
  <c r="X178" i="6" s="1"/>
  <c r="G177" i="6"/>
  <c r="S177" i="6" s="1"/>
  <c r="G176" i="6"/>
  <c r="R175" i="6"/>
  <c r="Y175" i="6" s="1"/>
  <c r="I175" i="6"/>
  <c r="X175" i="6" s="1"/>
  <c r="R174" i="6"/>
  <c r="Y174" i="6" s="1"/>
  <c r="I174" i="6"/>
  <c r="X174" i="6" s="1"/>
  <c r="G173" i="6"/>
  <c r="I173" i="6"/>
  <c r="G172" i="6"/>
  <c r="I172" i="6" s="1"/>
  <c r="R171" i="6"/>
  <c r="Y171" i="6" s="1"/>
  <c r="I171" i="6"/>
  <c r="X171" i="6" s="1"/>
  <c r="G170" i="6"/>
  <c r="I170" i="6"/>
  <c r="S169" i="6"/>
  <c r="Y169" i="6" s="1"/>
  <c r="I169" i="6"/>
  <c r="X169" i="6" s="1"/>
  <c r="R168" i="6"/>
  <c r="Y168" i="6" s="1"/>
  <c r="I168" i="6"/>
  <c r="X168" i="6" s="1"/>
  <c r="G167" i="6"/>
  <c r="I167" i="6" s="1"/>
  <c r="R166" i="6"/>
  <c r="Y166" i="6" s="1"/>
  <c r="I166" i="6"/>
  <c r="X166" i="6" s="1"/>
  <c r="G165" i="6"/>
  <c r="I165" i="6" s="1"/>
  <c r="R164" i="6"/>
  <c r="Y164" i="6" s="1"/>
  <c r="I164" i="6"/>
  <c r="X164" i="6" s="1"/>
  <c r="R163" i="6"/>
  <c r="Y163" i="6" s="1"/>
  <c r="I163" i="6"/>
  <c r="X163" i="6" s="1"/>
  <c r="R162" i="6"/>
  <c r="Y162" i="6" s="1"/>
  <c r="G161" i="6"/>
  <c r="G160" i="6"/>
  <c r="L160" i="6" s="1"/>
  <c r="G159" i="6"/>
  <c r="R159" i="6" s="1"/>
  <c r="Y159" i="6" s="1"/>
  <c r="G158" i="6"/>
  <c r="G157" i="6"/>
  <c r="L157" i="6"/>
  <c r="G156" i="6"/>
  <c r="S156" i="6"/>
  <c r="G155" i="6"/>
  <c r="G154" i="6"/>
  <c r="R154" i="6" s="1"/>
  <c r="S149" i="6"/>
  <c r="Y149" i="6" s="1"/>
  <c r="S139" i="6"/>
  <c r="Y139" i="6" s="1"/>
  <c r="S34" i="6"/>
  <c r="Y34" i="6" s="1"/>
  <c r="S32" i="6"/>
  <c r="Y32" i="6" s="1"/>
  <c r="S31" i="6"/>
  <c r="Y31" i="6" s="1"/>
  <c r="S30" i="6"/>
  <c r="Y30" i="6"/>
  <c r="G864" i="6"/>
  <c r="X864" i="6" s="1"/>
  <c r="G859" i="6"/>
  <c r="G858" i="6"/>
  <c r="X858" i="6"/>
  <c r="G857" i="6"/>
  <c r="Y857" i="6"/>
  <c r="G856" i="6"/>
  <c r="G855" i="6"/>
  <c r="Y855" i="6" s="1"/>
  <c r="G851" i="6"/>
  <c r="X851" i="6"/>
  <c r="G850" i="6"/>
  <c r="G849" i="6"/>
  <c r="G848" i="6"/>
  <c r="Y848" i="6"/>
  <c r="G847" i="6"/>
  <c r="G841" i="6"/>
  <c r="Y841" i="6" s="1"/>
  <c r="G840" i="6"/>
  <c r="X840" i="6" s="1"/>
  <c r="G839" i="6"/>
  <c r="G828" i="6"/>
  <c r="G827" i="6"/>
  <c r="Y827" i="6" s="1"/>
  <c r="G826" i="6"/>
  <c r="G825" i="6"/>
  <c r="X825" i="6" s="1"/>
  <c r="G824" i="6"/>
  <c r="Y824" i="6" s="1"/>
  <c r="G823" i="6"/>
  <c r="Y823" i="6" s="1"/>
  <c r="G816" i="6"/>
  <c r="Y816" i="6" s="1"/>
  <c r="G815" i="6"/>
  <c r="G814" i="6"/>
  <c r="X814" i="6" s="1"/>
  <c r="G813" i="6"/>
  <c r="Y813" i="6" s="1"/>
  <c r="G3935" i="6"/>
  <c r="G3934" i="6"/>
  <c r="G3933" i="6"/>
  <c r="X3933" i="6" s="1"/>
  <c r="K3932" i="6"/>
  <c r="G3932" i="6"/>
  <c r="Y3932" i="6" s="1"/>
  <c r="G3931" i="6"/>
  <c r="X3931" i="6" s="1"/>
  <c r="G3922" i="6"/>
  <c r="G3921" i="6"/>
  <c r="Y3921" i="6" s="1"/>
  <c r="G3920" i="6"/>
  <c r="X3920" i="6"/>
  <c r="G3919" i="6"/>
  <c r="G3918" i="6"/>
  <c r="Y3918" i="6" s="1"/>
  <c r="G3917" i="6"/>
  <c r="Y3917" i="6" s="1"/>
  <c r="G3916" i="6"/>
  <c r="X3916" i="6"/>
  <c r="G3915" i="6"/>
  <c r="X3915" i="6" s="1"/>
  <c r="G3914" i="6"/>
  <c r="Y3914" i="6" s="1"/>
  <c r="G3912" i="6"/>
  <c r="G3911" i="6"/>
  <c r="G3909" i="6"/>
  <c r="G3908" i="6"/>
  <c r="X3908" i="6" s="1"/>
  <c r="G3907" i="6"/>
  <c r="G3906" i="6"/>
  <c r="Y3906" i="6" s="1"/>
  <c r="G3905" i="6"/>
  <c r="G3898" i="6"/>
  <c r="X3898" i="6" s="1"/>
  <c r="G3896" i="6"/>
  <c r="X3896" i="6" s="1"/>
  <c r="G3895" i="6"/>
  <c r="G3894" i="6"/>
  <c r="G3893" i="6"/>
  <c r="Y3893" i="6" s="1"/>
  <c r="G3892" i="6"/>
  <c r="G3891" i="6"/>
  <c r="Y3891" i="6" s="1"/>
  <c r="G3890" i="6"/>
  <c r="G3889" i="6"/>
  <c r="G3887" i="6"/>
  <c r="G3885" i="6"/>
  <c r="Y3885" i="6" s="1"/>
  <c r="G3884" i="6"/>
  <c r="G3883" i="6"/>
  <c r="X3883" i="6" s="1"/>
  <c r="G3882" i="6"/>
  <c r="X3882" i="6" s="1"/>
  <c r="G3881" i="6"/>
  <c r="Y3881" i="6" s="1"/>
  <c r="G3880" i="6"/>
  <c r="G3879" i="6"/>
  <c r="X3879" i="6" s="1"/>
  <c r="R3878" i="6"/>
  <c r="G3878" i="6"/>
  <c r="G3877" i="6"/>
  <c r="X3877" i="6" s="1"/>
  <c r="G3876" i="6"/>
  <c r="G3875" i="6"/>
  <c r="Y3875" i="6" s="1"/>
  <c r="G3874" i="6"/>
  <c r="X3874" i="6" s="1"/>
  <c r="G3873" i="6"/>
  <c r="G3872" i="6"/>
  <c r="X3872" i="6" s="1"/>
  <c r="G3871" i="6"/>
  <c r="X3871" i="6" s="1"/>
  <c r="G3870" i="6"/>
  <c r="G3869" i="6"/>
  <c r="G3868" i="6"/>
  <c r="G3867" i="6"/>
  <c r="G3866" i="6"/>
  <c r="Y3866" i="6" s="1"/>
  <c r="G3865" i="6"/>
  <c r="G3864" i="6"/>
  <c r="G3863" i="6"/>
  <c r="G3862" i="6"/>
  <c r="X3862" i="6" s="1"/>
  <c r="G3856" i="6"/>
  <c r="G3855" i="6"/>
  <c r="X3855" i="6" s="1"/>
  <c r="G3854" i="6"/>
  <c r="X3854" i="6" s="1"/>
  <c r="G3853" i="6"/>
  <c r="X3853" i="6" s="1"/>
  <c r="G3852" i="6"/>
  <c r="G3851" i="6"/>
  <c r="X3851" i="6" s="1"/>
  <c r="G3850" i="6"/>
  <c r="G3849" i="6"/>
  <c r="G3848" i="6"/>
  <c r="Y3848" i="6" s="1"/>
  <c r="G3844" i="6"/>
  <c r="G3843" i="6"/>
  <c r="X3843" i="6" s="1"/>
  <c r="G3842" i="6"/>
  <c r="X3842" i="6" s="1"/>
  <c r="G3841" i="6"/>
  <c r="Y3841" i="6" s="1"/>
  <c r="G3840" i="6"/>
  <c r="Y3840" i="6" s="1"/>
  <c r="G3839" i="6"/>
  <c r="X3839" i="6" s="1"/>
  <c r="G3837" i="6"/>
  <c r="X3837" i="6"/>
  <c r="G3834" i="6"/>
  <c r="G3833" i="6"/>
  <c r="Y3833" i="6" s="1"/>
  <c r="G3832" i="6"/>
  <c r="Y3832" i="6" s="1"/>
  <c r="G3831" i="6"/>
  <c r="Y3831" i="6" s="1"/>
  <c r="G3830" i="6"/>
  <c r="G3829" i="6"/>
  <c r="G3828" i="6"/>
  <c r="Y3828" i="6" s="1"/>
  <c r="G3827" i="6"/>
  <c r="G3826" i="6"/>
  <c r="Y3826" i="6" s="1"/>
  <c r="G3822" i="6"/>
  <c r="Y3822" i="6" s="1"/>
  <c r="G3820" i="6"/>
  <c r="Y3820" i="6" s="1"/>
  <c r="G3819" i="6"/>
  <c r="X3819" i="6"/>
  <c r="G3818" i="6"/>
  <c r="G3815" i="6"/>
  <c r="X3815" i="6" s="1"/>
  <c r="G3814" i="6"/>
  <c r="X3814" i="6" s="1"/>
  <c r="G3812" i="6"/>
  <c r="X3812" i="6" s="1"/>
  <c r="G3810" i="6"/>
  <c r="G3809" i="6"/>
  <c r="G3808" i="6"/>
  <c r="Y3808" i="6" s="1"/>
  <c r="G3807" i="6"/>
  <c r="Y3807" i="6" s="1"/>
  <c r="G3806" i="6"/>
  <c r="X3806" i="6" s="1"/>
  <c r="G3805" i="6"/>
  <c r="X3805" i="6" s="1"/>
  <c r="G3804" i="6"/>
  <c r="G3803" i="6"/>
  <c r="Y3803" i="6" s="1"/>
  <c r="G3802" i="6"/>
  <c r="G3798" i="6"/>
  <c r="G3797" i="6"/>
  <c r="X3797" i="6" s="1"/>
  <c r="G3796" i="6"/>
  <c r="G3795" i="6"/>
  <c r="Y3795" i="6" s="1"/>
  <c r="G3794" i="6"/>
  <c r="X3794" i="6" s="1"/>
  <c r="G3793" i="6"/>
  <c r="X3793" i="6" s="1"/>
  <c r="G3792" i="6"/>
  <c r="G3791" i="6"/>
  <c r="Y3791" i="6" s="1"/>
  <c r="G3790" i="6"/>
  <c r="X3790" i="6" s="1"/>
  <c r="G3789" i="6"/>
  <c r="X3789" i="6" s="1"/>
  <c r="G3788" i="6"/>
  <c r="G3787" i="6"/>
  <c r="G3786" i="6"/>
  <c r="Y3786" i="6" s="1"/>
  <c r="G3785" i="6"/>
  <c r="X3785" i="6" s="1"/>
  <c r="G3784" i="6"/>
  <c r="Y3784" i="6" s="1"/>
  <c r="G3783" i="6"/>
  <c r="G3780" i="6"/>
  <c r="Y3780" i="6" s="1"/>
  <c r="G3779" i="6"/>
  <c r="Y3779" i="6" s="1"/>
  <c r="G3778" i="6"/>
  <c r="G3777" i="6"/>
  <c r="Y3777" i="6" s="1"/>
  <c r="F3776" i="6"/>
  <c r="G3776" i="6" s="1"/>
  <c r="X3776" i="6" s="1"/>
  <c r="G3775" i="6"/>
  <c r="G3774" i="6"/>
  <c r="G3773" i="6"/>
  <c r="G3772" i="6"/>
  <c r="G3771" i="6"/>
  <c r="G3770" i="6"/>
  <c r="X3770" i="6" s="1"/>
  <c r="G3769" i="6"/>
  <c r="G3768" i="6"/>
  <c r="G3767" i="6"/>
  <c r="X3767" i="6" s="1"/>
  <c r="G3766" i="6"/>
  <c r="G3765" i="6"/>
  <c r="Y3765" i="6"/>
  <c r="G3764" i="6"/>
  <c r="X3764" i="6" s="1"/>
  <c r="G3763" i="6"/>
  <c r="G3762" i="6"/>
  <c r="G3761" i="6"/>
  <c r="X3761" i="6" s="1"/>
  <c r="G3760" i="6"/>
  <c r="G3759" i="6"/>
  <c r="Y3759" i="6" s="1"/>
  <c r="G3758" i="6"/>
  <c r="G3757" i="6"/>
  <c r="G3756" i="6"/>
  <c r="X3756" i="6" s="1"/>
  <c r="G3753" i="6"/>
  <c r="Y3753" i="6" s="1"/>
  <c r="G3752" i="6"/>
  <c r="G3751" i="6"/>
  <c r="G3750" i="6"/>
  <c r="X3750" i="6" s="1"/>
  <c r="G3749" i="6"/>
  <c r="X3749" i="6" s="1"/>
  <c r="G3748" i="6"/>
  <c r="Y3748" i="6" s="1"/>
  <c r="G3747" i="6"/>
  <c r="Y3747" i="6" s="1"/>
  <c r="G3745" i="6"/>
  <c r="G3739" i="6"/>
  <c r="Y3739" i="6" s="1"/>
  <c r="G3738" i="6"/>
  <c r="Y3738" i="6" s="1"/>
  <c r="G3736" i="6"/>
  <c r="Y3736" i="6" s="1"/>
  <c r="G3735" i="6"/>
  <c r="X3735" i="6" s="1"/>
  <c r="G3734" i="6"/>
  <c r="X3734" i="6" s="1"/>
  <c r="G3733" i="6"/>
  <c r="Y3733" i="6" s="1"/>
  <c r="G3732" i="6"/>
  <c r="Y3732" i="6" s="1"/>
  <c r="G3731" i="6"/>
  <c r="X3731" i="6" s="1"/>
  <c r="G3730" i="6"/>
  <c r="G3729" i="6"/>
  <c r="G3728" i="6"/>
  <c r="G3727" i="6"/>
  <c r="G3726" i="6"/>
  <c r="Y3726" i="6" s="1"/>
  <c r="G3725" i="6"/>
  <c r="X3725" i="6" s="1"/>
  <c r="G3719" i="6"/>
  <c r="G3718" i="6"/>
  <c r="X3718" i="6" s="1"/>
  <c r="G3716" i="6"/>
  <c r="X3716" i="6" s="1"/>
  <c r="G3715" i="6"/>
  <c r="Y3715" i="6" s="1"/>
  <c r="G3713" i="6"/>
  <c r="X3713" i="6" s="1"/>
  <c r="G3700" i="6"/>
  <c r="X3700" i="6"/>
  <c r="G3699" i="6"/>
  <c r="Y3699" i="6" s="1"/>
  <c r="G3698" i="6"/>
  <c r="X3698" i="6" s="1"/>
  <c r="G3697" i="6"/>
  <c r="X3697" i="6" s="1"/>
  <c r="G3696" i="6"/>
  <c r="X3696" i="6"/>
  <c r="G3695" i="6"/>
  <c r="X3695" i="6" s="1"/>
  <c r="G3694" i="6"/>
  <c r="G3693" i="6"/>
  <c r="Y3693" i="6" s="1"/>
  <c r="G3692" i="6"/>
  <c r="X3692" i="6" s="1"/>
  <c r="G3691" i="6"/>
  <c r="X3691" i="6" s="1"/>
  <c r="G3690" i="6"/>
  <c r="X3690" i="6"/>
  <c r="G3689" i="6"/>
  <c r="X3689" i="6" s="1"/>
  <c r="G3688" i="6"/>
  <c r="Y3688" i="6" s="1"/>
  <c r="G3687" i="6"/>
  <c r="X3687" i="6" s="1"/>
  <c r="G3686" i="6"/>
  <c r="I3679" i="6"/>
  <c r="X3679" i="6" s="1"/>
  <c r="I3678" i="6"/>
  <c r="X3678" i="6" s="1"/>
  <c r="I3677" i="6"/>
  <c r="X3677" i="6"/>
  <c r="I3676" i="6"/>
  <c r="X3676" i="6" s="1"/>
  <c r="I3675" i="6"/>
  <c r="X3675" i="6" s="1"/>
  <c r="I3673" i="6"/>
  <c r="X3673" i="6" s="1"/>
  <c r="I3672" i="6"/>
  <c r="X3672" i="6"/>
  <c r="I3671" i="6"/>
  <c r="X3671" i="6" s="1"/>
  <c r="I3670" i="6"/>
  <c r="X3670" i="6" s="1"/>
  <c r="I3669" i="6"/>
  <c r="X3669" i="6" s="1"/>
  <c r="I3668" i="6"/>
  <c r="X3668" i="6" s="1"/>
  <c r="I3667" i="6"/>
  <c r="X3667" i="6" s="1"/>
  <c r="I3666" i="6"/>
  <c r="X3666" i="6" s="1"/>
  <c r="I3665" i="6"/>
  <c r="X3665" i="6" s="1"/>
  <c r="I3663" i="6"/>
  <c r="X3663" i="6" s="1"/>
  <c r="I3662" i="6"/>
  <c r="X3662" i="6" s="1"/>
  <c r="I3661" i="6"/>
  <c r="X3661" i="6" s="1"/>
  <c r="I3660" i="6"/>
  <c r="X3660" i="6" s="1"/>
  <c r="G3659" i="6"/>
  <c r="Y3659" i="6"/>
  <c r="G3657" i="6"/>
  <c r="X3657" i="6" s="1"/>
  <c r="G3655" i="6"/>
  <c r="G3654" i="6"/>
  <c r="Y3654" i="6" s="1"/>
  <c r="G3653" i="6"/>
  <c r="X3653" i="6" s="1"/>
  <c r="G3652" i="6"/>
  <c r="G3651" i="6"/>
  <c r="X3651" i="6" s="1"/>
  <c r="G3647" i="6"/>
  <c r="Y3647" i="6" s="1"/>
  <c r="G3638" i="6"/>
  <c r="X3638" i="6" s="1"/>
  <c r="G3637" i="6"/>
  <c r="Y3637" i="6" s="1"/>
  <c r="G3636" i="6"/>
  <c r="X3636" i="6" s="1"/>
  <c r="G3635" i="6"/>
  <c r="G3634" i="6"/>
  <c r="G3633" i="6"/>
  <c r="G3632" i="6"/>
  <c r="Y3632" i="6"/>
  <c r="G3631" i="6"/>
  <c r="X3631" i="6" s="1"/>
  <c r="G3630" i="6"/>
  <c r="G3629" i="6"/>
  <c r="G3628" i="6"/>
  <c r="Y3628" i="6" s="1"/>
  <c r="G3627" i="6"/>
  <c r="G3626" i="6"/>
  <c r="Y3626" i="6" s="1"/>
  <c r="G3625" i="6"/>
  <c r="Y3625" i="6" s="1"/>
  <c r="I3622" i="6"/>
  <c r="X3622" i="6" s="1"/>
  <c r="I3621" i="6"/>
  <c r="X3621" i="6" s="1"/>
  <c r="I3620" i="6"/>
  <c r="X3620" i="6" s="1"/>
  <c r="I3619" i="6"/>
  <c r="X3619" i="6" s="1"/>
  <c r="I3618" i="6"/>
  <c r="X3618" i="6"/>
  <c r="G3612" i="6"/>
  <c r="X3612" i="6" s="1"/>
  <c r="G3610" i="6"/>
  <c r="G3609" i="6"/>
  <c r="G3608" i="6"/>
  <c r="G3607" i="6"/>
  <c r="G3606" i="6"/>
  <c r="X3606" i="6" s="1"/>
  <c r="G3605" i="6"/>
  <c r="I3605" i="6" s="1"/>
  <c r="G3604" i="6"/>
  <c r="G3603" i="6"/>
  <c r="G3602" i="6"/>
  <c r="G3601" i="6"/>
  <c r="Y3601" i="6" s="1"/>
  <c r="G3600" i="6"/>
  <c r="I3600" i="6" s="1"/>
  <c r="G3599" i="6"/>
  <c r="Y3599" i="6" s="1"/>
  <c r="G3598" i="6"/>
  <c r="Y3598" i="6" s="1"/>
  <c r="G3597" i="6"/>
  <c r="I3597" i="6" s="1"/>
  <c r="G3596" i="6"/>
  <c r="G3595" i="6"/>
  <c r="Y3595" i="6" s="1"/>
  <c r="G3594" i="6"/>
  <c r="M3594" i="6" s="1"/>
  <c r="M3593" i="6"/>
  <c r="G3591" i="6"/>
  <c r="Y3591" i="6" s="1"/>
  <c r="G3590" i="6"/>
  <c r="Y3590" i="6" s="1"/>
  <c r="G3588" i="6"/>
  <c r="G3586" i="6"/>
  <c r="Y3586" i="6" s="1"/>
  <c r="G3585" i="6"/>
  <c r="Y3585" i="6"/>
  <c r="G3584" i="6"/>
  <c r="X3584" i="6" s="1"/>
  <c r="G3582" i="6"/>
  <c r="Y3582" i="6"/>
  <c r="G3581" i="6"/>
  <c r="Y3581" i="6" s="1"/>
  <c r="G3579" i="6"/>
  <c r="X3579" i="6"/>
  <c r="G3578" i="6"/>
  <c r="Y3578" i="6" s="1"/>
  <c r="G3577" i="6"/>
  <c r="X3577" i="6" s="1"/>
  <c r="G3576" i="6"/>
  <c r="Y3576" i="6" s="1"/>
  <c r="G3575" i="6"/>
  <c r="Y3575" i="6"/>
  <c r="G3574" i="6"/>
  <c r="Y3574" i="6" s="1"/>
  <c r="G3573" i="6"/>
  <c r="G3572" i="6"/>
  <c r="G3571" i="6"/>
  <c r="Y3571" i="6" s="1"/>
  <c r="G3570" i="6"/>
  <c r="X3570" i="6"/>
  <c r="G3569" i="6"/>
  <c r="X3569" i="6" s="1"/>
  <c r="G3568" i="6"/>
  <c r="G3567" i="6"/>
  <c r="G3566" i="6"/>
  <c r="X3566" i="6" s="1"/>
  <c r="I3557" i="6"/>
  <c r="X3557" i="6"/>
  <c r="I3556" i="6"/>
  <c r="X3556" i="6"/>
  <c r="I3555" i="6"/>
  <c r="X3555" i="6"/>
  <c r="I3553" i="6"/>
  <c r="X3553" i="6"/>
  <c r="G3551" i="6"/>
  <c r="G3550" i="6"/>
  <c r="Y3550" i="6" s="1"/>
  <c r="G3549" i="6"/>
  <c r="G3548" i="6"/>
  <c r="I3548" i="6"/>
  <c r="G3547" i="6"/>
  <c r="G3546" i="6"/>
  <c r="G3545" i="6"/>
  <c r="Y3545" i="6"/>
  <c r="G3544" i="6"/>
  <c r="G3543" i="6"/>
  <c r="Y3543" i="6" s="1"/>
  <c r="G3542" i="6"/>
  <c r="I3542" i="6"/>
  <c r="G3541" i="6"/>
  <c r="X3541" i="6" s="1"/>
  <c r="G3540" i="6"/>
  <c r="I3540" i="6" s="1"/>
  <c r="G3539" i="6"/>
  <c r="G3538" i="6"/>
  <c r="X3538" i="6"/>
  <c r="G3537" i="6"/>
  <c r="X3537" i="6" s="1"/>
  <c r="G3536" i="6"/>
  <c r="X3536" i="6" s="1"/>
  <c r="G3535" i="6"/>
  <c r="Y3535" i="6" s="1"/>
  <c r="G3534" i="6"/>
  <c r="G3533" i="6"/>
  <c r="G3532" i="6"/>
  <c r="X3532" i="6" s="1"/>
  <c r="G3531" i="6"/>
  <c r="Y3531" i="6" s="1"/>
  <c r="G3530" i="6"/>
  <c r="Y3530" i="6" s="1"/>
  <c r="G3529" i="6"/>
  <c r="G3528" i="6"/>
  <c r="Y3528" i="6" s="1"/>
  <c r="G3527" i="6"/>
  <c r="G3526" i="6"/>
  <c r="I3526" i="6" s="1"/>
  <c r="G3525" i="6"/>
  <c r="I3524" i="6"/>
  <c r="X3524" i="6" s="1"/>
  <c r="G3523" i="6"/>
  <c r="Y3523" i="6" s="1"/>
  <c r="G3522" i="6"/>
  <c r="G3521" i="6"/>
  <c r="Y3521" i="6" s="1"/>
  <c r="G3520" i="6"/>
  <c r="Y3520" i="6" s="1"/>
  <c r="G3517" i="6"/>
  <c r="X3517" i="6"/>
  <c r="G3514" i="6"/>
  <c r="Y3514" i="6" s="1"/>
  <c r="G3511" i="6"/>
  <c r="X3511" i="6" s="1"/>
  <c r="G3510" i="6"/>
  <c r="I3509" i="6"/>
  <c r="X3509" i="6" s="1"/>
  <c r="I3508" i="6"/>
  <c r="X3508" i="6" s="1"/>
  <c r="I3507" i="6"/>
  <c r="X3507" i="6" s="1"/>
  <c r="G3506" i="6"/>
  <c r="Y3506" i="6"/>
  <c r="G3504" i="6"/>
  <c r="G3503" i="6"/>
  <c r="G3502" i="6"/>
  <c r="Y3502" i="6"/>
  <c r="G3501" i="6"/>
  <c r="Y3501" i="6" s="1"/>
  <c r="R3500" i="6"/>
  <c r="G3500" i="6"/>
  <c r="X3500" i="6" s="1"/>
  <c r="G3499" i="6"/>
  <c r="G3498" i="6"/>
  <c r="X3498" i="6"/>
  <c r="G3497" i="6"/>
  <c r="Y3497" i="6" s="1"/>
  <c r="G3496" i="6"/>
  <c r="G2618" i="6"/>
  <c r="S2618" i="6" s="1"/>
  <c r="G2617" i="6"/>
  <c r="X2617" i="6" s="1"/>
  <c r="G2616" i="6"/>
  <c r="S2615" i="6"/>
  <c r="Y2615" i="6"/>
  <c r="F2615" i="6"/>
  <c r="S2614" i="6"/>
  <c r="Y2614" i="6" s="1"/>
  <c r="F2614" i="6"/>
  <c r="S2613" i="6"/>
  <c r="Y2613" i="6" s="1"/>
  <c r="F2613" i="6"/>
  <c r="S2612" i="6"/>
  <c r="Y2612" i="6" s="1"/>
  <c r="F2612" i="6"/>
  <c r="S2611" i="6"/>
  <c r="Y2611" i="6"/>
  <c r="F2611" i="6"/>
  <c r="S2610" i="6"/>
  <c r="Y2610" i="6" s="1"/>
  <c r="F2610" i="6"/>
  <c r="S2609" i="6"/>
  <c r="Y2609" i="6" s="1"/>
  <c r="F2609" i="6"/>
  <c r="S2608" i="6"/>
  <c r="Y2608" i="6" s="1"/>
  <c r="F2608" i="6"/>
  <c r="G2607" i="6"/>
  <c r="S2607" i="6" s="1"/>
  <c r="Y2607" i="6" s="1"/>
  <c r="G2606" i="6"/>
  <c r="G2605" i="6"/>
  <c r="X2605" i="6" s="1"/>
  <c r="G2604" i="6"/>
  <c r="X2604" i="6" s="1"/>
  <c r="G2603" i="6"/>
  <c r="S2603" i="6" s="1"/>
  <c r="G2602" i="6"/>
  <c r="X2602" i="6" s="1"/>
  <c r="G2601" i="6"/>
  <c r="X2601" i="6" s="1"/>
  <c r="G2600" i="6"/>
  <c r="S2600" i="6" s="1"/>
  <c r="G2599" i="6"/>
  <c r="S2599" i="6" s="1"/>
  <c r="G2598" i="6"/>
  <c r="G2597" i="6"/>
  <c r="S2596" i="6"/>
  <c r="Y2596" i="6" s="1"/>
  <c r="F2596" i="6"/>
  <c r="S2595" i="6"/>
  <c r="Y2595" i="6" s="1"/>
  <c r="F2595" i="6"/>
  <c r="S2594" i="6"/>
  <c r="Y2594" i="6" s="1"/>
  <c r="F2594" i="6"/>
  <c r="S2593" i="6"/>
  <c r="Y2593" i="6" s="1"/>
  <c r="F2593" i="6"/>
  <c r="S2592" i="6"/>
  <c r="Y2592" i="6" s="1"/>
  <c r="F2592" i="6"/>
  <c r="S2591" i="6"/>
  <c r="Y2591" i="6" s="1"/>
  <c r="F2591" i="6"/>
  <c r="S2590" i="6"/>
  <c r="Y2590" i="6"/>
  <c r="F2590" i="6"/>
  <c r="S2589" i="6"/>
  <c r="Y2589" i="6" s="1"/>
  <c r="F2589" i="6"/>
  <c r="G2588" i="6"/>
  <c r="G2587" i="6"/>
  <c r="G2586" i="6"/>
  <c r="X2586" i="6"/>
  <c r="G2585" i="6"/>
  <c r="S2585" i="6" s="1"/>
  <c r="G2584" i="6"/>
  <c r="G2583" i="6"/>
  <c r="G2582" i="6"/>
  <c r="S2582" i="6" s="1"/>
  <c r="G2581" i="6"/>
  <c r="S2580" i="6"/>
  <c r="Y2580" i="6" s="1"/>
  <c r="F2580" i="6"/>
  <c r="S2579" i="6"/>
  <c r="Y2579" i="6" s="1"/>
  <c r="F2579" i="6"/>
  <c r="S2578" i="6"/>
  <c r="Y2578" i="6" s="1"/>
  <c r="F2578" i="6"/>
  <c r="S2577" i="6"/>
  <c r="Y2577" i="6" s="1"/>
  <c r="S2576" i="6"/>
  <c r="Y2576" i="6" s="1"/>
  <c r="F2576" i="6"/>
  <c r="G2575" i="6"/>
  <c r="G2574" i="6"/>
  <c r="X2574" i="6" s="1"/>
  <c r="G2573" i="6"/>
  <c r="X2573" i="6"/>
  <c r="G2572" i="6"/>
  <c r="S2572" i="6" s="1"/>
  <c r="G2571" i="6"/>
  <c r="X2571" i="6" s="1"/>
  <c r="G2570" i="6"/>
  <c r="G2569" i="6"/>
  <c r="S2569" i="6" s="1"/>
  <c r="G2568" i="6"/>
  <c r="S2567" i="6"/>
  <c r="Y2567" i="6" s="1"/>
  <c r="F2567" i="6"/>
  <c r="S2566" i="6"/>
  <c r="Y2566" i="6" s="1"/>
  <c r="F2566" i="6"/>
  <c r="S2565" i="6"/>
  <c r="Y2565" i="6" s="1"/>
  <c r="F2565" i="6"/>
  <c r="S2564" i="6"/>
  <c r="Y2564" i="6" s="1"/>
  <c r="F2564" i="6"/>
  <c r="S2563" i="6"/>
  <c r="Y2563" i="6" s="1"/>
  <c r="F2563" i="6"/>
  <c r="S2562" i="6"/>
  <c r="Y2562" i="6"/>
  <c r="F2562" i="6"/>
  <c r="S2561" i="6"/>
  <c r="Y2561" i="6" s="1"/>
  <c r="F2561" i="6"/>
  <c r="G2560" i="6"/>
  <c r="G2559" i="6"/>
  <c r="G2558" i="6"/>
  <c r="G2557" i="6"/>
  <c r="G2556" i="6"/>
  <c r="X2556" i="6" s="1"/>
  <c r="G2555" i="6"/>
  <c r="X2555" i="6" s="1"/>
  <c r="G2554" i="6"/>
  <c r="S2554" i="6" s="1"/>
  <c r="S2553" i="6"/>
  <c r="Y2553" i="6"/>
  <c r="F2553" i="6"/>
  <c r="S2552" i="6"/>
  <c r="Y2552" i="6" s="1"/>
  <c r="F2552" i="6"/>
  <c r="S2551" i="6"/>
  <c r="Y2551" i="6" s="1"/>
  <c r="F2551" i="6"/>
  <c r="S2550" i="6"/>
  <c r="Y2550" i="6" s="1"/>
  <c r="F2550" i="6"/>
  <c r="S2549" i="6"/>
  <c r="Y2549" i="6"/>
  <c r="F2549" i="6"/>
  <c r="S2548" i="6"/>
  <c r="Y2548" i="6" s="1"/>
  <c r="F2548" i="6"/>
  <c r="S2547" i="6"/>
  <c r="Y2547" i="6" s="1"/>
  <c r="F2547" i="6"/>
  <c r="S2546" i="6"/>
  <c r="Y2546" i="6" s="1"/>
  <c r="F2546" i="6"/>
  <c r="G2545" i="6"/>
  <c r="G2544" i="6"/>
  <c r="G2543" i="6"/>
  <c r="X2543" i="6" s="1"/>
  <c r="G2542" i="6"/>
  <c r="X2542" i="6" s="1"/>
  <c r="G2541" i="6"/>
  <c r="G2540" i="6"/>
  <c r="S2540" i="6" s="1"/>
  <c r="G2539" i="6"/>
  <c r="G2538" i="6"/>
  <c r="X2538" i="6" s="1"/>
  <c r="S2537" i="6"/>
  <c r="Y2537" i="6" s="1"/>
  <c r="F2537" i="6"/>
  <c r="S2536" i="6"/>
  <c r="Y2536" i="6" s="1"/>
  <c r="F2536" i="6"/>
  <c r="S2535" i="6"/>
  <c r="Y2535" i="6" s="1"/>
  <c r="F2535" i="6"/>
  <c r="S2534" i="6"/>
  <c r="Y2534" i="6" s="1"/>
  <c r="F2534" i="6"/>
  <c r="S2533" i="6"/>
  <c r="Y2533" i="6" s="1"/>
  <c r="F2533" i="6"/>
  <c r="S2532" i="6"/>
  <c r="Y2532" i="6" s="1"/>
  <c r="F2532" i="6"/>
  <c r="S2531" i="6"/>
  <c r="Y2531" i="6" s="1"/>
  <c r="F2531" i="6"/>
  <c r="S2530" i="6"/>
  <c r="Y2530" i="6" s="1"/>
  <c r="F2530" i="6"/>
  <c r="S2529" i="6"/>
  <c r="Y2529" i="6" s="1"/>
  <c r="F2529" i="6"/>
  <c r="S2528" i="6"/>
  <c r="Y2528" i="6" s="1"/>
  <c r="S2527" i="6"/>
  <c r="Y2527" i="6" s="1"/>
  <c r="F2527" i="6"/>
  <c r="S2526" i="6"/>
  <c r="Y2526" i="6" s="1"/>
  <c r="F2526" i="6"/>
  <c r="S2525" i="6"/>
  <c r="Y2525" i="6" s="1"/>
  <c r="F2525" i="6"/>
  <c r="S2524" i="6"/>
  <c r="Y2524" i="6" s="1"/>
  <c r="F2524" i="6"/>
  <c r="S2523" i="6"/>
  <c r="Y2523" i="6" s="1"/>
  <c r="F2523" i="6"/>
  <c r="G2522" i="6"/>
  <c r="X2522" i="6" s="1"/>
  <c r="G2521" i="6"/>
  <c r="X2521" i="6" s="1"/>
  <c r="G2520" i="6"/>
  <c r="G2519" i="6"/>
  <c r="G2518" i="6"/>
  <c r="X2518" i="6" s="1"/>
  <c r="G2517" i="6"/>
  <c r="X2517" i="6" s="1"/>
  <c r="S2516" i="6"/>
  <c r="Y2516" i="6" s="1"/>
  <c r="S2515" i="6"/>
  <c r="Y2515" i="6" s="1"/>
  <c r="F2515" i="6"/>
  <c r="S2514" i="6"/>
  <c r="Y2514" i="6"/>
  <c r="F2514" i="6"/>
  <c r="S2513" i="6"/>
  <c r="Y2513" i="6" s="1"/>
  <c r="F2513" i="6"/>
  <c r="S2512" i="6"/>
  <c r="Y2512" i="6" s="1"/>
  <c r="F2512" i="6"/>
  <c r="S2511" i="6"/>
  <c r="Y2511" i="6"/>
  <c r="F2511" i="6"/>
  <c r="S2510" i="6"/>
  <c r="Y2510" i="6" s="1"/>
  <c r="F2510" i="6"/>
  <c r="S2509" i="6"/>
  <c r="Y2509" i="6" s="1"/>
  <c r="F2509" i="6"/>
  <c r="G2508" i="6"/>
  <c r="X2508" i="6" s="1"/>
  <c r="G2507" i="6"/>
  <c r="X2507" i="6" s="1"/>
  <c r="S2506" i="6"/>
  <c r="Y2506" i="6" s="1"/>
  <c r="F2506" i="6"/>
  <c r="S2505" i="6"/>
  <c r="Y2505" i="6" s="1"/>
  <c r="F2505" i="6"/>
  <c r="S2504" i="6"/>
  <c r="Y2504" i="6"/>
  <c r="F2504" i="6"/>
  <c r="S2503" i="6"/>
  <c r="Y2503" i="6" s="1"/>
  <c r="F2503" i="6"/>
  <c r="S2502" i="6"/>
  <c r="Y2502" i="6" s="1"/>
  <c r="F2502" i="6"/>
  <c r="S2501" i="6"/>
  <c r="Y2501" i="6" s="1"/>
  <c r="F2501" i="6"/>
  <c r="G2500" i="6"/>
  <c r="S2500" i="6" s="1"/>
  <c r="G2499" i="6"/>
  <c r="X2499" i="6" s="1"/>
  <c r="G2498" i="6"/>
  <c r="S2498" i="6" s="1"/>
  <c r="S2497" i="6"/>
  <c r="Y2497" i="6" s="1"/>
  <c r="S2496" i="6"/>
  <c r="Y2496" i="6"/>
  <c r="F2496" i="6"/>
  <c r="S2495" i="6"/>
  <c r="Y2495" i="6" s="1"/>
  <c r="F2495" i="6"/>
  <c r="S2494" i="6"/>
  <c r="Y2494" i="6" s="1"/>
  <c r="F2494" i="6"/>
  <c r="S2493" i="6"/>
  <c r="Y2493" i="6" s="1"/>
  <c r="F2493" i="6"/>
  <c r="S2492" i="6"/>
  <c r="Y2492" i="6" s="1"/>
  <c r="F2492" i="6"/>
  <c r="S2491" i="6"/>
  <c r="Y2491" i="6" s="1"/>
  <c r="F2491" i="6"/>
  <c r="G2490" i="6"/>
  <c r="G2489" i="6"/>
  <c r="G2488" i="6"/>
  <c r="X2488" i="6" s="1"/>
  <c r="G2487" i="6"/>
  <c r="S2487" i="6" s="1"/>
  <c r="G2486" i="6"/>
  <c r="G2485" i="6"/>
  <c r="G2484" i="6"/>
  <c r="S2484" i="6" s="1"/>
  <c r="G2483" i="6"/>
  <c r="X2483" i="6" s="1"/>
  <c r="G2482" i="6"/>
  <c r="X2482" i="6" s="1"/>
  <c r="G2481" i="6"/>
  <c r="X2481" i="6" s="1"/>
  <c r="S2480" i="6"/>
  <c r="Y2480" i="6" s="1"/>
  <c r="S2479" i="6"/>
  <c r="Y2479" i="6" s="1"/>
  <c r="S2478" i="6"/>
  <c r="Y2478" i="6" s="1"/>
  <c r="F2478" i="6"/>
  <c r="S2477" i="6"/>
  <c r="Y2477" i="6" s="1"/>
  <c r="F2477" i="6"/>
  <c r="S2476" i="6"/>
  <c r="Y2476" i="6" s="1"/>
  <c r="F2476" i="6"/>
  <c r="S2475" i="6"/>
  <c r="Y2475" i="6" s="1"/>
  <c r="F2475" i="6"/>
  <c r="S2474" i="6"/>
  <c r="Y2474" i="6" s="1"/>
  <c r="F2474" i="6"/>
  <c r="S2473" i="6"/>
  <c r="Y2473" i="6" s="1"/>
  <c r="F2473" i="6"/>
  <c r="S2472" i="6"/>
  <c r="Y2472" i="6" s="1"/>
  <c r="F2472" i="6"/>
  <c r="G2471" i="6"/>
  <c r="S2471" i="6" s="1"/>
  <c r="G2470" i="6"/>
  <c r="X2470" i="6" s="1"/>
  <c r="S2469" i="6"/>
  <c r="Y2469" i="6" s="1"/>
  <c r="S2468" i="6"/>
  <c r="Y2468" i="6" s="1"/>
  <c r="F2468" i="6"/>
  <c r="S2467" i="6"/>
  <c r="Y2467" i="6" s="1"/>
  <c r="F2467" i="6"/>
  <c r="S2466" i="6"/>
  <c r="Y2466" i="6" s="1"/>
  <c r="F2466" i="6"/>
  <c r="S2465" i="6"/>
  <c r="Y2465" i="6" s="1"/>
  <c r="F2465" i="6"/>
  <c r="G2464" i="6"/>
  <c r="S2464" i="6" s="1"/>
  <c r="G2463" i="6"/>
  <c r="S2463" i="6" s="1"/>
  <c r="G2462" i="6"/>
  <c r="G2461" i="6"/>
  <c r="G2460" i="6"/>
  <c r="X2460" i="6" s="1"/>
  <c r="G2459" i="6"/>
  <c r="S2459" i="6" s="1"/>
  <c r="G2458" i="6"/>
  <c r="X2458" i="6" s="1"/>
  <c r="G2457" i="6"/>
  <c r="G2456" i="6"/>
  <c r="S2456" i="6" s="1"/>
  <c r="G2455" i="6"/>
  <c r="G2454" i="6"/>
  <c r="G2453" i="6"/>
  <c r="S2453" i="6" s="1"/>
  <c r="G2452" i="6"/>
  <c r="X2452" i="6" s="1"/>
  <c r="G2451" i="6"/>
  <c r="G2450" i="6"/>
  <c r="S2450" i="6" s="1"/>
  <c r="G2449" i="6"/>
  <c r="G2448" i="6"/>
  <c r="X2448" i="6" s="1"/>
  <c r="S2447" i="6"/>
  <c r="Y2447" i="6" s="1"/>
  <c r="F2447" i="6"/>
  <c r="S2446" i="6"/>
  <c r="Y2446" i="6" s="1"/>
  <c r="F2446" i="6"/>
  <c r="S2445" i="6"/>
  <c r="Y2445" i="6" s="1"/>
  <c r="F2445" i="6"/>
  <c r="S2444" i="6"/>
  <c r="Y2444" i="6" s="1"/>
  <c r="F2444" i="6"/>
  <c r="S2443" i="6"/>
  <c r="Y2443" i="6" s="1"/>
  <c r="F2443" i="6"/>
  <c r="S2442" i="6"/>
  <c r="Y2442" i="6" s="1"/>
  <c r="F2442" i="6"/>
  <c r="S2441" i="6"/>
  <c r="Y2441" i="6" s="1"/>
  <c r="F2441" i="6"/>
  <c r="S2440" i="6"/>
  <c r="Y2440" i="6" s="1"/>
  <c r="F2440" i="6"/>
  <c r="S2439" i="6"/>
  <c r="Y2439" i="6" s="1"/>
  <c r="F2439" i="6"/>
  <c r="S2438" i="6"/>
  <c r="Y2438" i="6" s="1"/>
  <c r="F2438" i="6"/>
  <c r="S2437" i="6"/>
  <c r="Y2437" i="6" s="1"/>
  <c r="F2437" i="6"/>
  <c r="S2436" i="6"/>
  <c r="Y2436" i="6" s="1"/>
  <c r="F2436" i="6"/>
  <c r="S2435" i="6"/>
  <c r="Y2435" i="6" s="1"/>
  <c r="F2435" i="6"/>
  <c r="S2434" i="6"/>
  <c r="Y2434" i="6" s="1"/>
  <c r="F2434" i="6"/>
  <c r="S2433" i="6"/>
  <c r="Y2433" i="6" s="1"/>
  <c r="F2433" i="6"/>
  <c r="G2432" i="6"/>
  <c r="X2432" i="6" s="1"/>
  <c r="G2431" i="6"/>
  <c r="S2431" i="6" s="1"/>
  <c r="G2430" i="6"/>
  <c r="S2430" i="6" s="1"/>
  <c r="G2429" i="6"/>
  <c r="G2428" i="6"/>
  <c r="G2427" i="6"/>
  <c r="G2426" i="6"/>
  <c r="G2425" i="6"/>
  <c r="G2424" i="6"/>
  <c r="X2424" i="6" s="1"/>
  <c r="G2423" i="6"/>
  <c r="X2423" i="6" s="1"/>
  <c r="G2422" i="6"/>
  <c r="X2422" i="6" s="1"/>
  <c r="S2421" i="6"/>
  <c r="Y2421" i="6" s="1"/>
  <c r="F2421" i="6"/>
  <c r="S2420" i="6"/>
  <c r="Y2420" i="6" s="1"/>
  <c r="F2420" i="6"/>
  <c r="S2419" i="6"/>
  <c r="Y2419" i="6" s="1"/>
  <c r="F2419" i="6"/>
  <c r="S2418" i="6"/>
  <c r="Y2418" i="6" s="1"/>
  <c r="F2418" i="6"/>
  <c r="S2417" i="6"/>
  <c r="Y2417" i="6"/>
  <c r="F2417" i="6"/>
  <c r="G2416" i="6"/>
  <c r="G2415" i="6"/>
  <c r="G2414" i="6"/>
  <c r="G2413" i="6"/>
  <c r="X2413" i="6" s="1"/>
  <c r="G2412" i="6"/>
  <c r="X2412" i="6" s="1"/>
  <c r="G2411" i="6"/>
  <c r="X2411" i="6" s="1"/>
  <c r="G2410" i="6"/>
  <c r="X2410" i="6" s="1"/>
  <c r="G2409" i="6"/>
  <c r="G2408" i="6"/>
  <c r="G2407" i="6"/>
  <c r="G2406" i="6"/>
  <c r="G2405" i="6"/>
  <c r="X2405" i="6" s="1"/>
  <c r="G2404" i="6"/>
  <c r="S2404" i="6" s="1"/>
  <c r="G2403" i="6"/>
  <c r="X2403" i="6" s="1"/>
  <c r="G2402" i="6"/>
  <c r="G2401" i="6"/>
  <c r="S2401" i="6" s="1"/>
  <c r="Y2400" i="6"/>
  <c r="S2399" i="6"/>
  <c r="Y2399" i="6" s="1"/>
  <c r="F2399" i="6"/>
  <c r="S2398" i="6"/>
  <c r="Y2398" i="6" s="1"/>
  <c r="F2398" i="6"/>
  <c r="S2397" i="6"/>
  <c r="Y2397" i="6" s="1"/>
  <c r="F2397" i="6"/>
  <c r="S2396" i="6"/>
  <c r="Y2396" i="6" s="1"/>
  <c r="F2396" i="6"/>
  <c r="S2395" i="6"/>
  <c r="Y2395" i="6"/>
  <c r="F2395" i="6"/>
  <c r="S2394" i="6"/>
  <c r="Y2394" i="6" s="1"/>
  <c r="F2394" i="6"/>
  <c r="S2393" i="6"/>
  <c r="Y2393" i="6" s="1"/>
  <c r="F2393" i="6"/>
  <c r="S2392" i="6"/>
  <c r="Y2392" i="6" s="1"/>
  <c r="F2392" i="6"/>
  <c r="S2391" i="6"/>
  <c r="Y2391" i="6" s="1"/>
  <c r="F2391" i="6"/>
  <c r="S2390" i="6"/>
  <c r="Y2390" i="6" s="1"/>
  <c r="F2390" i="6"/>
  <c r="S2389" i="6"/>
  <c r="Y2389" i="6" s="1"/>
  <c r="F2389" i="6"/>
  <c r="S2388" i="6"/>
  <c r="Y2388" i="6" s="1"/>
  <c r="F2388" i="6"/>
  <c r="S2387" i="6"/>
  <c r="Y2387" i="6" s="1"/>
  <c r="F2387" i="6"/>
  <c r="G2386" i="6"/>
  <c r="X2386" i="6" s="1"/>
  <c r="G2385" i="6"/>
  <c r="S2385" i="6" s="1"/>
  <c r="G2384" i="6"/>
  <c r="X2384" i="6" s="1"/>
  <c r="G2383" i="6"/>
  <c r="X2383" i="6" s="1"/>
  <c r="S2382" i="6"/>
  <c r="Y2382" i="6" s="1"/>
  <c r="F2382" i="6"/>
  <c r="S2381" i="6"/>
  <c r="Y2381" i="6" s="1"/>
  <c r="S2380" i="6"/>
  <c r="Y2380" i="6" s="1"/>
  <c r="F2380" i="6"/>
  <c r="S2379" i="6"/>
  <c r="Y2379" i="6" s="1"/>
  <c r="F2379" i="6"/>
  <c r="S2378" i="6"/>
  <c r="Y2378" i="6" s="1"/>
  <c r="F2378" i="6"/>
  <c r="S2377" i="6"/>
  <c r="Y2377" i="6" s="1"/>
  <c r="F2377" i="6"/>
  <c r="S2376" i="6"/>
  <c r="Y2376" i="6" s="1"/>
  <c r="F2376" i="6"/>
  <c r="G2375" i="6"/>
  <c r="G2374" i="6"/>
  <c r="G2373" i="6"/>
  <c r="G2372" i="6"/>
  <c r="G2371" i="6"/>
  <c r="S2371" i="6" s="1"/>
  <c r="G2370" i="6"/>
  <c r="S2370" i="6" s="1"/>
  <c r="G2369" i="6"/>
  <c r="S2369" i="6" s="1"/>
  <c r="G2368" i="6"/>
  <c r="G2367" i="6"/>
  <c r="S2367" i="6" s="1"/>
  <c r="G2366" i="6"/>
  <c r="X2366" i="6" s="1"/>
  <c r="G2365" i="6"/>
  <c r="X2365" i="6" s="1"/>
  <c r="G2364" i="6"/>
  <c r="X2364" i="6" s="1"/>
  <c r="G2363" i="6"/>
  <c r="G2362" i="6"/>
  <c r="G2361" i="6"/>
  <c r="G2360" i="6"/>
  <c r="G2359" i="6"/>
  <c r="G2358" i="6"/>
  <c r="S2358" i="6" s="1"/>
  <c r="G2357" i="6"/>
  <c r="S2357" i="6" s="1"/>
  <c r="G2356" i="6"/>
  <c r="S2356" i="6" s="1"/>
  <c r="G2355" i="6"/>
  <c r="X2355" i="6" s="1"/>
  <c r="G2354" i="6"/>
  <c r="S2354" i="6" s="1"/>
  <c r="Y2354" i="6" s="1"/>
  <c r="G2353" i="6"/>
  <c r="X2353" i="6" s="1"/>
  <c r="G2352" i="6"/>
  <c r="G2351" i="6"/>
  <c r="G2350" i="6"/>
  <c r="S2350" i="6" s="1"/>
  <c r="G2349" i="6"/>
  <c r="G2348" i="6"/>
  <c r="X2348" i="6" s="1"/>
  <c r="G2347" i="6"/>
  <c r="X2347" i="6" s="1"/>
  <c r="G2346" i="6"/>
  <c r="X2346" i="6" s="1"/>
  <c r="G2345" i="6"/>
  <c r="S2345" i="6" s="1"/>
  <c r="G2344" i="6"/>
  <c r="X2344" i="6" s="1"/>
  <c r="G2343" i="6"/>
  <c r="G2342" i="6"/>
  <c r="S2342" i="6" s="1"/>
  <c r="S2340" i="6"/>
  <c r="Y2340" i="6" s="1"/>
  <c r="F2340" i="6"/>
  <c r="S2339" i="6"/>
  <c r="Y2339" i="6" s="1"/>
  <c r="F2339" i="6"/>
  <c r="S2338" i="6"/>
  <c r="Y2338" i="6" s="1"/>
  <c r="F2338" i="6"/>
  <c r="S2337" i="6"/>
  <c r="Y2337" i="6" s="1"/>
  <c r="F2337" i="6"/>
  <c r="S2336" i="6"/>
  <c r="Y2336" i="6" s="1"/>
  <c r="F2336" i="6"/>
  <c r="S2335" i="6"/>
  <c r="Y2335" i="6" s="1"/>
  <c r="F2335" i="6"/>
  <c r="S2334" i="6"/>
  <c r="Y2334" i="6" s="1"/>
  <c r="F2334" i="6"/>
  <c r="S2333" i="6"/>
  <c r="Y2333" i="6" s="1"/>
  <c r="F2333" i="6"/>
  <c r="S2332" i="6"/>
  <c r="Y2332" i="6" s="1"/>
  <c r="F2332" i="6"/>
  <c r="S2331" i="6"/>
  <c r="Y2331" i="6" s="1"/>
  <c r="F2331" i="6"/>
  <c r="S2330" i="6"/>
  <c r="Y2330" i="6" s="1"/>
  <c r="F2330" i="6"/>
  <c r="S2329" i="6"/>
  <c r="Y2329" i="6" s="1"/>
  <c r="F2329" i="6"/>
  <c r="S2328" i="6"/>
  <c r="Y2328" i="6" s="1"/>
  <c r="F2328" i="6"/>
  <c r="S2327" i="6"/>
  <c r="Y2327" i="6" s="1"/>
  <c r="F2327" i="6"/>
  <c r="S2326" i="6"/>
  <c r="Y2326" i="6" s="1"/>
  <c r="F2326" i="6"/>
  <c r="S2325" i="6"/>
  <c r="Y2325" i="6" s="1"/>
  <c r="F2325" i="6"/>
  <c r="S2324" i="6"/>
  <c r="Y2324" i="6" s="1"/>
  <c r="F2324" i="6"/>
  <c r="S2323" i="6"/>
  <c r="Y2323" i="6" s="1"/>
  <c r="F2323" i="6"/>
  <c r="S2322" i="6"/>
  <c r="Y2322" i="6"/>
  <c r="F2322" i="6"/>
  <c r="S2321" i="6"/>
  <c r="Y2321" i="6" s="1"/>
  <c r="F2321" i="6"/>
  <c r="S2320" i="6"/>
  <c r="Y2320" i="6" s="1"/>
  <c r="F2320" i="6"/>
  <c r="S2319" i="6"/>
  <c r="Y2319" i="6" s="1"/>
  <c r="F2319" i="6"/>
  <c r="S2318" i="6"/>
  <c r="Y2318" i="6" s="1"/>
  <c r="F2318" i="6"/>
  <c r="G2317" i="6"/>
  <c r="S2316" i="6"/>
  <c r="Y2316" i="6" s="1"/>
  <c r="F2316" i="6"/>
  <c r="S2315" i="6"/>
  <c r="Y2315" i="6" s="1"/>
  <c r="F2315" i="6"/>
  <c r="S2314" i="6"/>
  <c r="Y2314" i="6" s="1"/>
  <c r="F2314" i="6"/>
  <c r="S2313" i="6"/>
  <c r="Y2313" i="6" s="1"/>
  <c r="F2313" i="6"/>
  <c r="S2312" i="6"/>
  <c r="Y2312" i="6" s="1"/>
  <c r="F2312" i="6"/>
  <c r="S2311" i="6"/>
  <c r="Y2311" i="6" s="1"/>
  <c r="F2311" i="6"/>
  <c r="S2310" i="6"/>
  <c r="Y2310" i="6" s="1"/>
  <c r="F2310" i="6"/>
  <c r="S2309" i="6"/>
  <c r="Y2309" i="6" s="1"/>
  <c r="F2309" i="6"/>
  <c r="S2308" i="6"/>
  <c r="Y2308" i="6"/>
  <c r="F2308" i="6"/>
  <c r="G2307" i="6"/>
  <c r="G2306" i="6"/>
  <c r="S2306" i="6"/>
  <c r="G2305" i="6"/>
  <c r="X2305" i="6" s="1"/>
  <c r="G2304" i="6"/>
  <c r="G2303" i="6"/>
  <c r="G2302" i="6"/>
  <c r="S2301" i="6"/>
  <c r="Y2301" i="6" s="1"/>
  <c r="F2301" i="6"/>
  <c r="S2300" i="6"/>
  <c r="Y2300" i="6" s="1"/>
  <c r="F2300" i="6"/>
  <c r="S2299" i="6"/>
  <c r="Y2299" i="6" s="1"/>
  <c r="F2299" i="6"/>
  <c r="S2298" i="6"/>
  <c r="Y2298" i="6"/>
  <c r="F2298" i="6"/>
  <c r="S2297" i="6"/>
  <c r="Y2297" i="6" s="1"/>
  <c r="F2297" i="6"/>
  <c r="S2296" i="6"/>
  <c r="Y2296" i="6" s="1"/>
  <c r="F2296" i="6"/>
  <c r="S2295" i="6"/>
  <c r="Y2295" i="6" s="1"/>
  <c r="F2295" i="6"/>
  <c r="S2294" i="6"/>
  <c r="Y2294" i="6"/>
  <c r="F2294" i="6"/>
  <c r="S2293" i="6"/>
  <c r="Y2293" i="6" s="1"/>
  <c r="F2293" i="6"/>
  <c r="G2292" i="6"/>
  <c r="S2292" i="6" s="1"/>
  <c r="G2291" i="6"/>
  <c r="G2290" i="6"/>
  <c r="S2289" i="6"/>
  <c r="Y2289" i="6" s="1"/>
  <c r="F2289" i="6"/>
  <c r="S2288" i="6"/>
  <c r="Y2288" i="6" s="1"/>
  <c r="F2288" i="6"/>
  <c r="S2287" i="6"/>
  <c r="Y2287" i="6"/>
  <c r="F2287" i="6"/>
  <c r="G2286" i="6"/>
  <c r="X2286" i="6" s="1"/>
  <c r="G2285" i="6"/>
  <c r="S2285" i="6" s="1"/>
  <c r="G2284" i="6"/>
  <c r="G2283" i="6"/>
  <c r="G2282" i="6"/>
  <c r="X2282" i="6" s="1"/>
  <c r="G2281" i="6"/>
  <c r="S2280" i="6"/>
  <c r="Y2280" i="6" s="1"/>
  <c r="F2280" i="6"/>
  <c r="S2279" i="6"/>
  <c r="Y2279" i="6"/>
  <c r="F2279" i="6"/>
  <c r="S2278" i="6"/>
  <c r="Y2278" i="6" s="1"/>
  <c r="F2278" i="6"/>
  <c r="S2277" i="6"/>
  <c r="Y2277" i="6" s="1"/>
  <c r="F2277" i="6"/>
  <c r="G2276" i="6"/>
  <c r="G2275" i="6"/>
  <c r="X2275" i="6" s="1"/>
  <c r="G2274" i="6"/>
  <c r="S2274" i="6"/>
  <c r="G2273" i="6"/>
  <c r="S2273" i="6" s="1"/>
  <c r="G2272" i="6"/>
  <c r="G2271" i="6"/>
  <c r="X2271" i="6" s="1"/>
  <c r="G2270" i="6"/>
  <c r="G2269" i="6"/>
  <c r="G2268" i="6"/>
  <c r="G2267" i="6"/>
  <c r="S2266" i="6"/>
  <c r="Y2266" i="6" s="1"/>
  <c r="F2266" i="6"/>
  <c r="S2265" i="6"/>
  <c r="Y2265" i="6" s="1"/>
  <c r="F2265" i="6"/>
  <c r="S2264" i="6"/>
  <c r="Y2264" i="6" s="1"/>
  <c r="F2264" i="6"/>
  <c r="S2263" i="6"/>
  <c r="Y2263" i="6" s="1"/>
  <c r="F2263" i="6"/>
  <c r="S2262" i="6"/>
  <c r="Y2262" i="6" s="1"/>
  <c r="F2262" i="6"/>
  <c r="S2261" i="6"/>
  <c r="Y2261" i="6" s="1"/>
  <c r="F2261" i="6"/>
  <c r="S2260" i="6"/>
  <c r="Y2260" i="6" s="1"/>
  <c r="F2260" i="6"/>
  <c r="S2259" i="6"/>
  <c r="Y2259" i="6" s="1"/>
  <c r="F2259" i="6"/>
  <c r="G2258" i="6"/>
  <c r="X2258" i="6" s="1"/>
  <c r="G2257" i="6"/>
  <c r="S2256" i="6"/>
  <c r="Y2256" i="6" s="1"/>
  <c r="F2256" i="6"/>
  <c r="S2255" i="6"/>
  <c r="Y2255" i="6" s="1"/>
  <c r="F2255" i="6"/>
  <c r="S2254" i="6"/>
  <c r="Y2254" i="6" s="1"/>
  <c r="S2253" i="6"/>
  <c r="Y2253" i="6" s="1"/>
  <c r="F2253" i="6"/>
  <c r="S2252" i="6"/>
  <c r="Y2252" i="6" s="1"/>
  <c r="F2252" i="6"/>
  <c r="G2251" i="6"/>
  <c r="G2250" i="6"/>
  <c r="X2250" i="6" s="1"/>
  <c r="G2249" i="6"/>
  <c r="G2248" i="6"/>
  <c r="X2248" i="6" s="1"/>
  <c r="G2247" i="6"/>
  <c r="S2246" i="6"/>
  <c r="Y2246" i="6" s="1"/>
  <c r="F2246" i="6"/>
  <c r="S2245" i="6"/>
  <c r="Y2245" i="6" s="1"/>
  <c r="F2245" i="6"/>
  <c r="S2244" i="6"/>
  <c r="Y2244" i="6" s="1"/>
  <c r="F2244" i="6"/>
  <c r="S2243" i="6"/>
  <c r="Y2243" i="6" s="1"/>
  <c r="F2243" i="6"/>
  <c r="S2242" i="6"/>
  <c r="Y2242" i="6" s="1"/>
  <c r="F2242" i="6"/>
  <c r="S2241" i="6"/>
  <c r="Y2241" i="6" s="1"/>
  <c r="F2241" i="6"/>
  <c r="G2240" i="6"/>
  <c r="G2239" i="6"/>
  <c r="X2239" i="6" s="1"/>
  <c r="G2238" i="6"/>
  <c r="X2238" i="6" s="1"/>
  <c r="G2237" i="6"/>
  <c r="S2237" i="6" s="1"/>
  <c r="G2236" i="6"/>
  <c r="S2235" i="6"/>
  <c r="Y2235" i="6" s="1"/>
  <c r="F2235" i="6"/>
  <c r="S2234" i="6"/>
  <c r="Y2234" i="6" s="1"/>
  <c r="F2234" i="6"/>
  <c r="S2233" i="6"/>
  <c r="Y2233" i="6" s="1"/>
  <c r="F2233" i="6"/>
  <c r="S2232" i="6"/>
  <c r="Y2232" i="6" s="1"/>
  <c r="F2232" i="6"/>
  <c r="S2231" i="6"/>
  <c r="Y2231" i="6" s="1"/>
  <c r="F2231" i="6"/>
  <c r="S2230" i="6"/>
  <c r="Y2230" i="6" s="1"/>
  <c r="F2230" i="6"/>
  <c r="G2229" i="6"/>
  <c r="G2228" i="6"/>
  <c r="S2228" i="6" s="1"/>
  <c r="S2225" i="6"/>
  <c r="Y2225" i="6" s="1"/>
  <c r="F2225" i="6"/>
  <c r="G2224" i="6"/>
  <c r="S2224" i="6" s="1"/>
  <c r="G2223" i="6"/>
  <c r="X2223" i="6" s="1"/>
  <c r="S2222" i="6"/>
  <c r="Y2222" i="6" s="1"/>
  <c r="F2222" i="6"/>
  <c r="S2221" i="6"/>
  <c r="Y2221" i="6" s="1"/>
  <c r="F2221" i="6"/>
  <c r="S2220" i="6"/>
  <c r="Y2220" i="6"/>
  <c r="F2220" i="6"/>
  <c r="S2219" i="6"/>
  <c r="Y2219" i="6" s="1"/>
  <c r="F2219" i="6"/>
  <c r="S2218" i="6"/>
  <c r="Y2218" i="6" s="1"/>
  <c r="F2218" i="6"/>
  <c r="S2217" i="6"/>
  <c r="Y2217" i="6" s="1"/>
  <c r="F2217" i="6"/>
  <c r="S2216" i="6"/>
  <c r="Y2216" i="6" s="1"/>
  <c r="F2216" i="6"/>
  <c r="G2215" i="6"/>
  <c r="S2215" i="6" s="1"/>
  <c r="G2214" i="6"/>
  <c r="S2214" i="6" s="1"/>
  <c r="G2213" i="6"/>
  <c r="S2213" i="6" s="1"/>
  <c r="G2212" i="6"/>
  <c r="G2211" i="6"/>
  <c r="X2211" i="6" s="1"/>
  <c r="G2210" i="6"/>
  <c r="X2210" i="6" s="1"/>
  <c r="G2209" i="6"/>
  <c r="G2208" i="6"/>
  <c r="S2208" i="6" s="1"/>
  <c r="G2207" i="6"/>
  <c r="G2206" i="6"/>
  <c r="S2206" i="6" s="1"/>
  <c r="G2205" i="6"/>
  <c r="S2205" i="6" s="1"/>
  <c r="G2204" i="6"/>
  <c r="X2204" i="6" s="1"/>
  <c r="G2203" i="6"/>
  <c r="S2203" i="6" s="1"/>
  <c r="S2202" i="6"/>
  <c r="Y2202" i="6" s="1"/>
  <c r="F2202" i="6"/>
  <c r="S2201" i="6"/>
  <c r="Y2201" i="6" s="1"/>
  <c r="F2201" i="6"/>
  <c r="S2200" i="6"/>
  <c r="Y2200" i="6" s="1"/>
  <c r="F2200" i="6"/>
  <c r="S2199" i="6"/>
  <c r="Y2199" i="6" s="1"/>
  <c r="F2199" i="6"/>
  <c r="S2198" i="6"/>
  <c r="Y2198" i="6" s="1"/>
  <c r="F2198" i="6"/>
  <c r="S2197" i="6"/>
  <c r="Y2197" i="6" s="1"/>
  <c r="F2197" i="6"/>
  <c r="S2196" i="6"/>
  <c r="Y2196" i="6" s="1"/>
  <c r="F2196" i="6"/>
  <c r="S2195" i="6"/>
  <c r="Y2195" i="6" s="1"/>
  <c r="F2195" i="6"/>
  <c r="S2194" i="6"/>
  <c r="Y2194" i="6" s="1"/>
  <c r="F2194" i="6"/>
  <c r="S2193" i="6"/>
  <c r="Y2193" i="6" s="1"/>
  <c r="F2193" i="6"/>
  <c r="S1520" i="6"/>
  <c r="Y1520" i="6" s="1"/>
  <c r="G1519" i="6"/>
  <c r="X1519" i="6" s="1"/>
  <c r="F1519" i="6"/>
  <c r="G1518" i="6"/>
  <c r="F1518" i="6"/>
  <c r="G1517" i="6"/>
  <c r="F1517" i="6"/>
  <c r="L1516" i="6"/>
  <c r="G1516" i="6" s="1"/>
  <c r="Y1516" i="6" s="1"/>
  <c r="S1515" i="6"/>
  <c r="Y1515" i="6"/>
  <c r="G1514" i="6"/>
  <c r="Y1514" i="6" s="1"/>
  <c r="F1514" i="6"/>
  <c r="G1513" i="6"/>
  <c r="Y1513" i="6" s="1"/>
  <c r="S1506" i="6"/>
  <c r="Y1506" i="6" s="1"/>
  <c r="S1505" i="6"/>
  <c r="Y1505" i="6" s="1"/>
  <c r="S1504" i="6"/>
  <c r="Y1504" i="6" s="1"/>
  <c r="S1503" i="6"/>
  <c r="Y1503" i="6" s="1"/>
  <c r="S1502" i="6"/>
  <c r="Y1502" i="6" s="1"/>
  <c r="S1501" i="6"/>
  <c r="Y1501" i="6" s="1"/>
  <c r="S1500" i="6"/>
  <c r="Y1500" i="6" s="1"/>
  <c r="S1499" i="6"/>
  <c r="Y1499" i="6" s="1"/>
  <c r="S1498" i="6"/>
  <c r="Y1498" i="6" s="1"/>
  <c r="S1497" i="6"/>
  <c r="Y1497" i="6" s="1"/>
  <c r="S1496" i="6"/>
  <c r="Y1496" i="6" s="1"/>
  <c r="S1495" i="6"/>
  <c r="Y1495" i="6" s="1"/>
  <c r="S1494" i="6"/>
  <c r="Y1494" i="6" s="1"/>
  <c r="S1493" i="6"/>
  <c r="Y1493" i="6" s="1"/>
  <c r="S1492" i="6"/>
  <c r="Y1492" i="6" s="1"/>
  <c r="S1491" i="6"/>
  <c r="Y1491" i="6" s="1"/>
  <c r="S1490" i="6"/>
  <c r="Y1490" i="6" s="1"/>
  <c r="S1489" i="6"/>
  <c r="Y1489" i="6" s="1"/>
  <c r="S1488" i="6"/>
  <c r="Y1488" i="6" s="1"/>
  <c r="S1487" i="6"/>
  <c r="Y1487" i="6" s="1"/>
  <c r="S1486" i="6"/>
  <c r="Y1486" i="6" s="1"/>
  <c r="S1468" i="6"/>
  <c r="Y1468" i="6" s="1"/>
  <c r="S1467" i="6"/>
  <c r="Y1467" i="6" s="1"/>
  <c r="G1466" i="6"/>
  <c r="S1466" i="6" s="1"/>
  <c r="G1465" i="6"/>
  <c r="X1465" i="6"/>
  <c r="G1464" i="6"/>
  <c r="Q1463" i="6"/>
  <c r="G1463" i="6"/>
  <c r="X1463" i="6"/>
  <c r="F1463" i="6"/>
  <c r="S1462" i="6"/>
  <c r="Y1462" i="6" s="1"/>
  <c r="G1460" i="6"/>
  <c r="S1460" i="6" s="1"/>
  <c r="G1459" i="6"/>
  <c r="S1458" i="6"/>
  <c r="Y1458" i="6" s="1"/>
  <c r="N1458" i="6"/>
  <c r="X1458" i="6" s="1"/>
  <c r="N1457" i="6"/>
  <c r="G1457" i="6"/>
  <c r="S1456" i="6"/>
  <c r="Y1456" i="6" s="1"/>
  <c r="S1455" i="6"/>
  <c r="Y1455" i="6"/>
  <c r="S1454" i="6"/>
  <c r="Y1454" i="6" s="1"/>
  <c r="R1453" i="6"/>
  <c r="S1453" i="6" s="1"/>
  <c r="S1452" i="6"/>
  <c r="Y1452" i="6" s="1"/>
  <c r="G1451" i="6"/>
  <c r="R1451" i="6" s="1"/>
  <c r="R1450" i="6"/>
  <c r="S1449" i="6"/>
  <c r="R1449" i="6" s="1"/>
  <c r="Y1449" i="6" s="1"/>
  <c r="Q1448" i="6"/>
  <c r="S1447" i="6"/>
  <c r="R1447" i="6" s="1"/>
  <c r="Y1447" i="6" s="1"/>
  <c r="R1446" i="6"/>
  <c r="S1446" i="6" s="1"/>
  <c r="R1445" i="6"/>
  <c r="S1445" i="6"/>
  <c r="G1445" i="6"/>
  <c r="X1445" i="6" s="1"/>
  <c r="R1444" i="6"/>
  <c r="G1444" i="6"/>
  <c r="X1444" i="6" s="1"/>
  <c r="R1443" i="6"/>
  <c r="S1443" i="6" s="1"/>
  <c r="G1443" i="6"/>
  <c r="X1443" i="6" s="1"/>
  <c r="R1442" i="6"/>
  <c r="S1442" i="6" s="1"/>
  <c r="L1442" i="6"/>
  <c r="X1442" i="6" s="1"/>
  <c r="R1441" i="6"/>
  <c r="L1441" i="6"/>
  <c r="X1441" i="6" s="1"/>
  <c r="R1440" i="6"/>
  <c r="S1440" i="6" s="1"/>
  <c r="L1440" i="6"/>
  <c r="X1440" i="6" s="1"/>
  <c r="R1439" i="6"/>
  <c r="S1439" i="6" s="1"/>
  <c r="L1439" i="6"/>
  <c r="X1439" i="6" s="1"/>
  <c r="S1438" i="6"/>
  <c r="Y1438" i="6" s="1"/>
  <c r="Q1437" i="6"/>
  <c r="R1436" i="6"/>
  <c r="S1436" i="6" s="1"/>
  <c r="G1435" i="6"/>
  <c r="R1435" i="6" s="1"/>
  <c r="F1435" i="6"/>
  <c r="R1434" i="6"/>
  <c r="L1433" i="6"/>
  <c r="G1433" i="6" s="1"/>
  <c r="R1433" i="6" s="1"/>
  <c r="I1432" i="6"/>
  <c r="G1432" i="6" s="1"/>
  <c r="R1432" i="6" s="1"/>
  <c r="S1431" i="6"/>
  <c r="Y1431" i="6" s="1"/>
  <c r="R1430" i="6"/>
  <c r="S1430" i="6" s="1"/>
  <c r="S1429" i="6"/>
  <c r="Y1429" i="6" s="1"/>
  <c r="S1428" i="6"/>
  <c r="Y1428" i="6" s="1"/>
  <c r="G1427" i="6"/>
  <c r="F1427" i="6"/>
  <c r="G1426" i="6"/>
  <c r="X1426" i="6" s="1"/>
  <c r="F1426" i="6"/>
  <c r="G1425" i="6"/>
  <c r="X1425" i="6" s="1"/>
  <c r="F1425" i="6"/>
  <c r="R1425" i="6"/>
  <c r="G1424" i="6"/>
  <c r="X1424" i="6" s="1"/>
  <c r="F1424" i="6"/>
  <c r="R1424" i="6" s="1"/>
  <c r="S1423" i="6"/>
  <c r="Y1423" i="6" s="1"/>
  <c r="R1422" i="6"/>
  <c r="S1422" i="6" s="1"/>
  <c r="Y1422" i="6" s="1"/>
  <c r="S1421" i="6"/>
  <c r="Y1421" i="6" s="1"/>
  <c r="R1420" i="6"/>
  <c r="S1420" i="6" s="1"/>
  <c r="R1419" i="6"/>
  <c r="S1419" i="6" s="1"/>
  <c r="Y1419" i="6" s="1"/>
  <c r="S1418" i="6"/>
  <c r="Y1418" i="6" s="1"/>
  <c r="S1417" i="6"/>
  <c r="Y1417" i="6" s="1"/>
  <c r="S1416" i="6"/>
  <c r="Y1416" i="6" s="1"/>
  <c r="S1415" i="6"/>
  <c r="Y1415" i="6" s="1"/>
  <c r="R1414" i="6"/>
  <c r="R1413" i="6"/>
  <c r="S1412" i="6"/>
  <c r="Y1412" i="6" s="1"/>
  <c r="R1411" i="6"/>
  <c r="S1411" i="6" s="1"/>
  <c r="S1410" i="6"/>
  <c r="R1410" i="6"/>
  <c r="R1409" i="6"/>
  <c r="S1409" i="6" s="1"/>
  <c r="I1409" i="6"/>
  <c r="X1409" i="6" s="1"/>
  <c r="R1408" i="6"/>
  <c r="Y1408" i="6" s="1"/>
  <c r="Q1407" i="6"/>
  <c r="R1407" i="6"/>
  <c r="Y1407" i="6" s="1"/>
  <c r="R1406" i="6"/>
  <c r="Y1406" i="6" s="1"/>
  <c r="I1406" i="6"/>
  <c r="X1406" i="6" s="1"/>
  <c r="Q1405" i="6"/>
  <c r="I1405" i="6"/>
  <c r="X1405" i="6" s="1"/>
  <c r="S1404" i="6"/>
  <c r="Y1404" i="6" s="1"/>
  <c r="R1403" i="6"/>
  <c r="S1403" i="6" s="1"/>
  <c r="R1402" i="6"/>
  <c r="S1401" i="6"/>
  <c r="Y1401" i="6" s="1"/>
  <c r="S1400" i="6"/>
  <c r="Y1400" i="6" s="1"/>
  <c r="S1399" i="6"/>
  <c r="Y1399" i="6" s="1"/>
  <c r="S1398" i="6"/>
  <c r="Y1398" i="6" s="1"/>
  <c r="S1397" i="6"/>
  <c r="Y1397" i="6" s="1"/>
  <c r="S1396" i="6"/>
  <c r="Y1396" i="6" s="1"/>
  <c r="S1395" i="6"/>
  <c r="G1395" i="6"/>
  <c r="X1395" i="6"/>
  <c r="S1394" i="6"/>
  <c r="G1394" i="6"/>
  <c r="X1394" i="6" s="1"/>
  <c r="S1393" i="6"/>
  <c r="G1393" i="6"/>
  <c r="X1393" i="6" s="1"/>
  <c r="S1392" i="6"/>
  <c r="G1392" i="6"/>
  <c r="X1392" i="6" s="1"/>
  <c r="S1391" i="6"/>
  <c r="Y1391" i="6" s="1"/>
  <c r="S1390" i="6"/>
  <c r="Y1390" i="6" s="1"/>
  <c r="S1389" i="6"/>
  <c r="Y1389" i="6" s="1"/>
  <c r="S1388" i="6"/>
  <c r="Y1388" i="6" s="1"/>
  <c r="S1387" i="6"/>
  <c r="Y1387" i="6" s="1"/>
  <c r="S1386" i="6"/>
  <c r="G1386" i="6"/>
  <c r="X1386" i="6" s="1"/>
  <c r="S1385" i="6"/>
  <c r="G1385" i="6"/>
  <c r="X1385" i="6" s="1"/>
  <c r="S1384" i="6"/>
  <c r="Y1384" i="6" s="1"/>
  <c r="S1381" i="6"/>
  <c r="Y1381" i="6" s="1"/>
  <c r="S1380" i="6"/>
  <c r="Y1380" i="6" s="1"/>
  <c r="S1379" i="6"/>
  <c r="G1379" i="6"/>
  <c r="X1379" i="6" s="1"/>
  <c r="S1378" i="6"/>
  <c r="Y1378" i="6" s="1"/>
  <c r="S1377" i="6"/>
  <c r="Y1377" i="6" s="1"/>
  <c r="S1376" i="6"/>
  <c r="Y1376" i="6"/>
  <c r="S1375" i="6"/>
  <c r="Y1375" i="6" s="1"/>
  <c r="S1374" i="6"/>
  <c r="Y1374" i="6" s="1"/>
  <c r="S1373" i="6"/>
  <c r="G1373" i="6"/>
  <c r="X1373" i="6" s="1"/>
  <c r="S1372" i="6"/>
  <c r="Y1372" i="6" s="1"/>
  <c r="G1372" i="6"/>
  <c r="X1372" i="6" s="1"/>
  <c r="S1371" i="6"/>
  <c r="Y1371" i="6" s="1"/>
  <c r="S1370" i="6"/>
  <c r="Y1370" i="6" s="1"/>
  <c r="S1369" i="6"/>
  <c r="Y1369" i="6" s="1"/>
  <c r="S1368" i="6"/>
  <c r="Y1368" i="6" s="1"/>
  <c r="S1367" i="6"/>
  <c r="Y1367" i="6" s="1"/>
  <c r="S1366" i="6"/>
  <c r="Y1366" i="6" s="1"/>
  <c r="S1364" i="6"/>
  <c r="Y1364" i="6" s="1"/>
  <c r="S1363" i="6"/>
  <c r="G1363" i="6"/>
  <c r="X1363" i="6"/>
  <c r="S1362" i="6"/>
  <c r="G1362" i="6"/>
  <c r="X1362" i="6" s="1"/>
  <c r="S1361" i="6"/>
  <c r="G1361" i="6"/>
  <c r="S1360" i="6"/>
  <c r="G1360" i="6"/>
  <c r="X1360" i="6" s="1"/>
  <c r="S1359" i="6"/>
  <c r="Y1359" i="6" s="1"/>
  <c r="S1358" i="6"/>
  <c r="Y1358" i="6" s="1"/>
  <c r="S1357" i="6"/>
  <c r="Y1357" i="6" s="1"/>
  <c r="S1356" i="6"/>
  <c r="Y1356" i="6" s="1"/>
  <c r="S1355" i="6"/>
  <c r="Y1355" i="6" s="1"/>
  <c r="S1354" i="6"/>
  <c r="Y1354" i="6" s="1"/>
  <c r="S1353" i="6"/>
  <c r="Y1353" i="6" s="1"/>
  <c r="S1352" i="6"/>
  <c r="Y1352" i="6"/>
  <c r="S1351" i="6"/>
  <c r="Y1351" i="6" s="1"/>
  <c r="S1350" i="6"/>
  <c r="G1350" i="6"/>
  <c r="X1350" i="6" s="1"/>
  <c r="S1349" i="6"/>
  <c r="G1349" i="6"/>
  <c r="X1349" i="6" s="1"/>
  <c r="S1348" i="6"/>
  <c r="G1348" i="6"/>
  <c r="S1347" i="6"/>
  <c r="Y1347" i="6" s="1"/>
  <c r="S1346" i="6"/>
  <c r="Y1346" i="6" s="1"/>
  <c r="S1345" i="6"/>
  <c r="G1345" i="6"/>
  <c r="X1345" i="6" s="1"/>
  <c r="S1344" i="6"/>
  <c r="Y1344" i="6" s="1"/>
  <c r="S1343" i="6"/>
  <c r="Y1343" i="6" s="1"/>
  <c r="S1342" i="6"/>
  <c r="Y1342" i="6" s="1"/>
  <c r="S1341" i="6"/>
  <c r="Y1341" i="6" s="1"/>
  <c r="S1340" i="6"/>
  <c r="Y1340" i="6" s="1"/>
  <c r="S1339" i="6"/>
  <c r="G1339" i="6"/>
  <c r="X1339" i="6" s="1"/>
  <c r="S1338" i="6"/>
  <c r="G1338" i="6"/>
  <c r="S1337" i="6"/>
  <c r="Y1337" i="6" s="1"/>
  <c r="S1336" i="6"/>
  <c r="Y1336" i="6" s="1"/>
  <c r="S1335" i="6"/>
  <c r="G1335" i="6"/>
  <c r="S1334" i="6"/>
  <c r="G1334" i="6"/>
  <c r="X1334" i="6" s="1"/>
  <c r="S1332" i="6"/>
  <c r="Y1332" i="6" s="1"/>
  <c r="S1331" i="6"/>
  <c r="Y1331" i="6" s="1"/>
  <c r="S1329" i="6"/>
  <c r="Y1329" i="6" s="1"/>
  <c r="S1328" i="6"/>
  <c r="Y1328" i="6" s="1"/>
  <c r="S1327" i="6"/>
  <c r="Y1327" i="6" s="1"/>
  <c r="R1326" i="6"/>
  <c r="S1325" i="6"/>
  <c r="Y1325" i="6"/>
  <c r="R1324" i="6"/>
  <c r="S1324" i="6" s="1"/>
  <c r="R1323" i="6"/>
  <c r="R1322" i="6"/>
  <c r="S1322" i="6" s="1"/>
  <c r="R1321" i="6"/>
  <c r="R1320" i="6"/>
  <c r="S1320" i="6" s="1"/>
  <c r="R1319" i="6"/>
  <c r="S1319" i="6" s="1"/>
  <c r="R1318" i="6"/>
  <c r="S1318" i="6" s="1"/>
  <c r="R1317" i="6"/>
  <c r="R1316" i="6"/>
  <c r="S1316" i="6" s="1"/>
  <c r="S1315" i="6"/>
  <c r="G1315" i="6"/>
  <c r="S1314" i="6"/>
  <c r="Y1314" i="6" s="1"/>
  <c r="S1313" i="6"/>
  <c r="Y1313" i="6" s="1"/>
  <c r="S1312" i="6"/>
  <c r="Y1312" i="6" s="1"/>
  <c r="S1311" i="6"/>
  <c r="Y1311" i="6" s="1"/>
  <c r="S1310" i="6"/>
  <c r="Y1310" i="6" s="1"/>
  <c r="S1309" i="6"/>
  <c r="Y1309" i="6" s="1"/>
  <c r="S1308" i="6"/>
  <c r="Y1308" i="6" s="1"/>
  <c r="S1307" i="6"/>
  <c r="G1307" i="6"/>
  <c r="S1306" i="6"/>
  <c r="Y1306" i="6" s="1"/>
  <c r="S1305" i="6"/>
  <c r="Y1305" i="6" s="1"/>
  <c r="S1304" i="6"/>
  <c r="Y1304" i="6" s="1"/>
  <c r="S1303" i="6"/>
  <c r="Y1303" i="6" s="1"/>
  <c r="S1302" i="6"/>
  <c r="Y1302" i="6" s="1"/>
  <c r="S1301" i="6"/>
  <c r="Y1301" i="6" s="1"/>
  <c r="S1300" i="6"/>
  <c r="Y1300" i="6" s="1"/>
  <c r="S1299" i="6"/>
  <c r="Y1299" i="6" s="1"/>
  <c r="S1298" i="6"/>
  <c r="Y1298" i="6" s="1"/>
  <c r="S1297" i="6"/>
  <c r="Y1297" i="6" s="1"/>
  <c r="S1296" i="6"/>
  <c r="Y1296" i="6" s="1"/>
  <c r="S1295" i="6"/>
  <c r="Y1295" i="6" s="1"/>
  <c r="S1294" i="6"/>
  <c r="Y1294" i="6" s="1"/>
  <c r="S1293" i="6"/>
  <c r="Y1293" i="6" s="1"/>
  <c r="S1292" i="6"/>
  <c r="Y1292" i="6" s="1"/>
  <c r="S1290" i="6"/>
  <c r="Y1290" i="6" s="1"/>
  <c r="Z4026" i="6"/>
  <c r="O4026" i="6"/>
  <c r="S2044" i="6"/>
  <c r="Y2044" i="6" s="1"/>
  <c r="N2029" i="6"/>
  <c r="X2029" i="6" s="1"/>
  <c r="S2017" i="6"/>
  <c r="Y2017" i="6" s="1"/>
  <c r="S2016" i="6"/>
  <c r="Y2016" i="6"/>
  <c r="S2015" i="6"/>
  <c r="Y2015" i="6" s="1"/>
  <c r="S2001" i="6"/>
  <c r="Y2001" i="6" s="1"/>
  <c r="S2000" i="6"/>
  <c r="Y2000" i="6" s="1"/>
  <c r="R1998" i="6"/>
  <c r="Y1998" i="6" s="1"/>
  <c r="R1993" i="6"/>
  <c r="Y1993" i="6" s="1"/>
  <c r="R1992" i="6"/>
  <c r="Y1992" i="6"/>
  <c r="S1987" i="6"/>
  <c r="Y1987" i="6" s="1"/>
  <c r="S1980" i="6"/>
  <c r="Y1980" i="6"/>
  <c r="S2110" i="6"/>
  <c r="Y2110" i="6" s="1"/>
  <c r="M2110" i="6"/>
  <c r="S2109" i="6"/>
  <c r="Y2109" i="6"/>
  <c r="S2108" i="6"/>
  <c r="Y2108" i="6" s="1"/>
  <c r="S2107" i="6"/>
  <c r="Y2107" i="6" s="1"/>
  <c r="Q1971" i="6"/>
  <c r="S1970" i="6"/>
  <c r="Y1970" i="6"/>
  <c r="S1968" i="6"/>
  <c r="Y1968" i="6" s="1"/>
  <c r="F1964" i="6"/>
  <c r="S1964" i="6"/>
  <c r="Y1964" i="6"/>
  <c r="F1963" i="6"/>
  <c r="S1963" i="6" s="1"/>
  <c r="Y1963" i="6" s="1"/>
  <c r="F1962" i="6"/>
  <c r="S1962" i="6" s="1"/>
  <c r="Y1962" i="6" s="1"/>
  <c r="Q1961" i="6"/>
  <c r="S1961" i="6"/>
  <c r="Y1961" i="6" s="1"/>
  <c r="S1960" i="6"/>
  <c r="Y1960" i="6" s="1"/>
  <c r="Q1958" i="6"/>
  <c r="F1957" i="6"/>
  <c r="S1957" i="6" s="1"/>
  <c r="Y1957" i="6" s="1"/>
  <c r="F1956" i="6"/>
  <c r="S1956" i="6" s="1"/>
  <c r="Y1956" i="6"/>
  <c r="F1955" i="6"/>
  <c r="S1955" i="6" s="1"/>
  <c r="Y1955" i="6" s="1"/>
  <c r="F1954" i="6"/>
  <c r="S1954" i="6" s="1"/>
  <c r="Y1954" i="6" s="1"/>
  <c r="F1953" i="6"/>
  <c r="S1953" i="6"/>
  <c r="Y1953" i="6" s="1"/>
  <c r="F1952" i="6"/>
  <c r="S1952" i="6" s="1"/>
  <c r="Y1952" i="6" s="1"/>
  <c r="F1951" i="6"/>
  <c r="S1951" i="6" s="1"/>
  <c r="Y1951" i="6" s="1"/>
  <c r="S1948" i="6"/>
  <c r="Y1948" i="6" s="1"/>
  <c r="S1943" i="6"/>
  <c r="Y1943" i="6" s="1"/>
  <c r="S1940" i="6"/>
  <c r="Y1940" i="6" s="1"/>
  <c r="S1939" i="6"/>
  <c r="Y1939" i="6" s="1"/>
  <c r="F1935" i="6"/>
  <c r="S1935" i="6" s="1"/>
  <c r="Y1935" i="6" s="1"/>
  <c r="F1934" i="6"/>
  <c r="S1934" i="6" s="1"/>
  <c r="Y1934" i="6" s="1"/>
  <c r="Q1933" i="6"/>
  <c r="S1932" i="6"/>
  <c r="Y1932" i="6" s="1"/>
  <c r="S1931" i="6"/>
  <c r="Y1931" i="6" s="1"/>
  <c r="S1929" i="6"/>
  <c r="Y1929" i="6" s="1"/>
  <c r="S1928" i="6"/>
  <c r="Y1928" i="6" s="1"/>
  <c r="F1925" i="6"/>
  <c r="S1925" i="6"/>
  <c r="Y1925" i="6" s="1"/>
  <c r="F1924" i="6"/>
  <c r="S1924" i="6" s="1"/>
  <c r="Y1924" i="6" s="1"/>
  <c r="F1923" i="6"/>
  <c r="S1923" i="6" s="1"/>
  <c r="Y1923" i="6" s="1"/>
  <c r="Q1922" i="6"/>
  <c r="F1922" i="6"/>
  <c r="S1919" i="6"/>
  <c r="Y1919" i="6"/>
  <c r="S1918" i="6"/>
  <c r="Y1918" i="6" s="1"/>
  <c r="S1915" i="6"/>
  <c r="Y1915" i="6" s="1"/>
  <c r="S1911" i="6"/>
  <c r="Y1911" i="6" s="1"/>
  <c r="F1910" i="6"/>
  <c r="S1910" i="6" s="1"/>
  <c r="Y1910" i="6" s="1"/>
  <c r="F1909" i="6"/>
  <c r="S1909" i="6" s="1"/>
  <c r="Y1909" i="6" s="1"/>
  <c r="F1908" i="6"/>
  <c r="S1908" i="6" s="1"/>
  <c r="Y1908" i="6" s="1"/>
  <c r="F1907" i="6"/>
  <c r="S1907" i="6" s="1"/>
  <c r="Y1907" i="6" s="1"/>
  <c r="F1906" i="6"/>
  <c r="S1906" i="6" s="1"/>
  <c r="Y1906" i="6" s="1"/>
  <c r="F1905" i="6"/>
  <c r="S1905" i="6" s="1"/>
  <c r="Y1905" i="6" s="1"/>
  <c r="F1904" i="6"/>
  <c r="S1904" i="6" s="1"/>
  <c r="Y1904" i="6" s="1"/>
  <c r="F1903" i="6"/>
  <c r="S1903" i="6" s="1"/>
  <c r="Y1903" i="6" s="1"/>
  <c r="F1902" i="6"/>
  <c r="S1902" i="6"/>
  <c r="Y1902" i="6" s="1"/>
  <c r="S1900" i="6"/>
  <c r="Y1900" i="6" s="1"/>
  <c r="S1899" i="6"/>
  <c r="Y1899" i="6" s="1"/>
  <c r="S1898" i="6"/>
  <c r="Y1898" i="6" s="1"/>
  <c r="S1895" i="6"/>
  <c r="Y1895" i="6" s="1"/>
  <c r="F1894" i="6"/>
  <c r="S1894" i="6" s="1"/>
  <c r="Y1894" i="6" s="1"/>
  <c r="F1893" i="6"/>
  <c r="S1893" i="6" s="1"/>
  <c r="Y1893" i="6" s="1"/>
  <c r="F1892" i="6"/>
  <c r="M1891" i="6"/>
  <c r="S1889" i="6"/>
  <c r="Y1889" i="6" s="1"/>
  <c r="S1888" i="6"/>
  <c r="Y1888" i="6" s="1"/>
  <c r="S1884" i="6"/>
  <c r="Y1884" i="6" s="1"/>
  <c r="F1884" i="6"/>
  <c r="F1882" i="6"/>
  <c r="S1882" i="6" s="1"/>
  <c r="Y1882" i="6" s="1"/>
  <c r="F1881" i="6"/>
  <c r="S1881" i="6" s="1"/>
  <c r="Y1881" i="6" s="1"/>
  <c r="F1880" i="6"/>
  <c r="S1880" i="6"/>
  <c r="Y1880" i="6" s="1"/>
  <c r="R1878" i="6"/>
  <c r="S1878" i="6" s="1"/>
  <c r="F1877" i="6"/>
  <c r="S1877" i="6" s="1"/>
  <c r="Y1877" i="6" s="1"/>
  <c r="F1876" i="6"/>
  <c r="S1876" i="6" s="1"/>
  <c r="Y1876" i="6" s="1"/>
  <c r="F1875" i="6"/>
  <c r="S1875" i="6" s="1"/>
  <c r="Y1875" i="6"/>
  <c r="F1874" i="6"/>
  <c r="S1874" i="6" s="1"/>
  <c r="Y1874" i="6" s="1"/>
  <c r="F1873" i="6"/>
  <c r="S1873" i="6" s="1"/>
  <c r="Y1873" i="6" s="1"/>
  <c r="S1872" i="6"/>
  <c r="Y1872" i="6"/>
  <c r="S1871" i="6"/>
  <c r="Y1871" i="6" s="1"/>
  <c r="R1870" i="6"/>
  <c r="F1870" i="6"/>
  <c r="N1869" i="6"/>
  <c r="K1869" i="6"/>
  <c r="X1869" i="6" s="1"/>
  <c r="F1868" i="6"/>
  <c r="S1868" i="6" s="1"/>
  <c r="Y1868" i="6" s="1"/>
  <c r="Q1867" i="6"/>
  <c r="M1867" i="6"/>
  <c r="X1867" i="6" s="1"/>
  <c r="S1864" i="6"/>
  <c r="Y1864" i="6" s="1"/>
  <c r="S1860" i="6"/>
  <c r="Y1860" i="6"/>
  <c r="S1859" i="6"/>
  <c r="Y1859" i="6" s="1"/>
  <c r="S1857" i="6"/>
  <c r="Y1857" i="6" s="1"/>
  <c r="F1856" i="6"/>
  <c r="S1856" i="6" s="1"/>
  <c r="Y1856" i="6" s="1"/>
  <c r="F1855" i="6"/>
  <c r="S1855" i="6" s="1"/>
  <c r="Y1855" i="6" s="1"/>
  <c r="F1854" i="6"/>
  <c r="S1854" i="6"/>
  <c r="Y1854" i="6" s="1"/>
  <c r="F1853" i="6"/>
  <c r="S1853" i="6" s="1"/>
  <c r="Y1853" i="6" s="1"/>
  <c r="F1852" i="6"/>
  <c r="S1852" i="6" s="1"/>
  <c r="Y1852" i="6" s="1"/>
  <c r="F1851" i="6"/>
  <c r="S1851" i="6" s="1"/>
  <c r="Y1851" i="6" s="1"/>
  <c r="F1850" i="6"/>
  <c r="S1850" i="6" s="1"/>
  <c r="Y1850" i="6" s="1"/>
  <c r="F1849" i="6"/>
  <c r="S1849" i="6" s="1"/>
  <c r="Y1849" i="6" s="1"/>
  <c r="F1848" i="6"/>
  <c r="S1848" i="6" s="1"/>
  <c r="Y1848" i="6" s="1"/>
  <c r="F1847" i="6"/>
  <c r="S1847" i="6" s="1"/>
  <c r="Y1847" i="6" s="1"/>
  <c r="F1846" i="6"/>
  <c r="S1846" i="6" s="1"/>
  <c r="Y1846" i="6" s="1"/>
  <c r="F1845" i="6"/>
  <c r="S1845" i="6"/>
  <c r="Y1845" i="6" s="1"/>
  <c r="F1844" i="6"/>
  <c r="S1844" i="6" s="1"/>
  <c r="Y1844" i="6" s="1"/>
  <c r="F1843" i="6"/>
  <c r="F1842" i="6"/>
  <c r="S1842" i="6" s="1"/>
  <c r="Y1842" i="6"/>
  <c r="Q1841" i="6"/>
  <c r="S1840" i="6"/>
  <c r="Y1840" i="6" s="1"/>
  <c r="Q1836" i="6"/>
  <c r="F1835" i="6"/>
  <c r="F1834" i="6"/>
  <c r="F1833" i="6"/>
  <c r="S1833" i="6" s="1"/>
  <c r="Y1833" i="6" s="1"/>
  <c r="S1829" i="6"/>
  <c r="Y1829" i="6" s="1"/>
  <c r="F1828" i="6"/>
  <c r="F1827" i="6"/>
  <c r="F1826" i="6"/>
  <c r="S1826" i="6" s="1"/>
  <c r="Y1826" i="6" s="1"/>
  <c r="F1825" i="6"/>
  <c r="S1825" i="6" s="1"/>
  <c r="Y1825" i="6" s="1"/>
  <c r="F1824" i="6"/>
  <c r="S1824" i="6" s="1"/>
  <c r="Y1824" i="6" s="1"/>
  <c r="S1821" i="6"/>
  <c r="Y1821" i="6"/>
  <c r="S1818" i="6"/>
  <c r="Y1818" i="6" s="1"/>
  <c r="F1817" i="6"/>
  <c r="S1817" i="6"/>
  <c r="Y1817" i="6" s="1"/>
  <c r="F1816" i="6"/>
  <c r="S1816" i="6" s="1"/>
  <c r="Y1816" i="6" s="1"/>
  <c r="F1815" i="6"/>
  <c r="S1815" i="6" s="1"/>
  <c r="Y1815" i="6" s="1"/>
  <c r="F1814" i="6"/>
  <c r="S1814" i="6" s="1"/>
  <c r="Y1814" i="6" s="1"/>
  <c r="F1813" i="6"/>
  <c r="S1813" i="6" s="1"/>
  <c r="Y1813" i="6" s="1"/>
  <c r="F1812" i="6"/>
  <c r="S1812" i="6" s="1"/>
  <c r="Y1812" i="6" s="1"/>
  <c r="F1811" i="6"/>
  <c r="S1811" i="6" s="1"/>
  <c r="Y1811" i="6" s="1"/>
  <c r="F1810" i="6"/>
  <c r="S1810" i="6" s="1"/>
  <c r="Y1810" i="6" s="1"/>
  <c r="F1809" i="6"/>
  <c r="S1809" i="6" s="1"/>
  <c r="Y1809" i="6" s="1"/>
  <c r="R1805" i="6"/>
  <c r="Q1805" i="6"/>
  <c r="R1804" i="6"/>
  <c r="F1802" i="6"/>
  <c r="S1802" i="6" s="1"/>
  <c r="Y1802" i="6" s="1"/>
  <c r="F1801" i="6"/>
  <c r="S1801" i="6" s="1"/>
  <c r="Y1801" i="6" s="1"/>
  <c r="F1800" i="6"/>
  <c r="S1800" i="6" s="1"/>
  <c r="Y1800" i="6" s="1"/>
  <c r="F1799" i="6"/>
  <c r="S1799" i="6" s="1"/>
  <c r="Y1799" i="6" s="1"/>
  <c r="F1798" i="6"/>
  <c r="S1798" i="6" s="1"/>
  <c r="Y1798" i="6" s="1"/>
  <c r="F1797" i="6"/>
  <c r="R1797" i="6" s="1"/>
  <c r="F1796" i="6"/>
  <c r="S1796" i="6" s="1"/>
  <c r="Y1796" i="6" s="1"/>
  <c r="R1795" i="6"/>
  <c r="Q1795" i="6"/>
  <c r="M1795" i="6"/>
  <c r="X1795" i="6" s="1"/>
  <c r="R1793" i="6"/>
  <c r="Q1793" i="6"/>
  <c r="Q1792" i="6"/>
  <c r="S1791" i="6"/>
  <c r="Y1791" i="6" s="1"/>
  <c r="R1790" i="6"/>
  <c r="F1789" i="6"/>
  <c r="S1789" i="6" s="1"/>
  <c r="Y1789" i="6" s="1"/>
  <c r="F1788" i="6"/>
  <c r="S1788" i="6" s="1"/>
  <c r="Y1788" i="6" s="1"/>
  <c r="S1787" i="6"/>
  <c r="Y1787" i="6" s="1"/>
  <c r="F1787" i="6"/>
  <c r="F1786" i="6"/>
  <c r="R1784" i="6"/>
  <c r="S1784" i="6" s="1"/>
  <c r="F1781" i="6"/>
  <c r="S1781" i="6" s="1"/>
  <c r="Y1781" i="6" s="1"/>
  <c r="F1780" i="6"/>
  <c r="S1780" i="6"/>
  <c r="Y1780" i="6" s="1"/>
  <c r="M1779" i="6"/>
  <c r="X1779" i="6" s="1"/>
  <c r="S1776" i="6"/>
  <c r="Y1776" i="6" s="1"/>
  <c r="R1775" i="6"/>
  <c r="Q1774" i="6"/>
  <c r="S1774" i="6" s="1"/>
  <c r="F1773" i="6"/>
  <c r="S1773" i="6" s="1"/>
  <c r="Y1773" i="6" s="1"/>
  <c r="F1772" i="6"/>
  <c r="S1772" i="6"/>
  <c r="Y1772" i="6" s="1"/>
  <c r="F1771" i="6"/>
  <c r="S1771" i="6" s="1"/>
  <c r="Y1771" i="6" s="1"/>
  <c r="F1770" i="6"/>
  <c r="S1770" i="6"/>
  <c r="Y1770" i="6" s="1"/>
  <c r="F1769" i="6"/>
  <c r="S1769" i="6" s="1"/>
  <c r="Y1769" i="6" s="1"/>
  <c r="Q1768" i="6"/>
  <c r="S1767" i="6"/>
  <c r="Y1767" i="6" s="1"/>
  <c r="Q1766" i="6"/>
  <c r="F1765" i="6"/>
  <c r="F1764" i="6"/>
  <c r="F1763" i="6"/>
  <c r="F1762" i="6"/>
  <c r="R1761" i="6"/>
  <c r="S1761" i="6" s="1"/>
  <c r="F1761" i="6"/>
  <c r="F1760" i="6"/>
  <c r="S1760" i="6"/>
  <c r="Y1760" i="6" s="1"/>
  <c r="F1759" i="6"/>
  <c r="S1759" i="6" s="1"/>
  <c r="Y1759" i="6" s="1"/>
  <c r="F1758" i="6"/>
  <c r="S1758" i="6"/>
  <c r="Y1758" i="6" s="1"/>
  <c r="F1757" i="6"/>
  <c r="S1757" i="6" s="1"/>
  <c r="Y1757" i="6" s="1"/>
  <c r="F1756" i="6"/>
  <c r="S1756" i="6" s="1"/>
  <c r="Y1756" i="6" s="1"/>
  <c r="F1755" i="6"/>
  <c r="S1755" i="6" s="1"/>
  <c r="Y1755" i="6" s="1"/>
  <c r="R1879" i="6"/>
  <c r="R1754" i="6"/>
  <c r="Y1754" i="6" s="1"/>
  <c r="R1753" i="6"/>
  <c r="Y1753" i="6" s="1"/>
  <c r="F1753" i="6"/>
  <c r="R1752" i="6"/>
  <c r="Y1752" i="6"/>
  <c r="F1752" i="6"/>
  <c r="R1750" i="6"/>
  <c r="Y1750" i="6" s="1"/>
  <c r="S1749" i="6"/>
  <c r="Y1749" i="6" s="1"/>
  <c r="S1748" i="6"/>
  <c r="Y1748" i="6" s="1"/>
  <c r="S1747" i="6"/>
  <c r="Y1747" i="6" s="1"/>
  <c r="S1746" i="6"/>
  <c r="Y1746" i="6" s="1"/>
  <c r="S1745" i="6"/>
  <c r="Y1745" i="6" s="1"/>
  <c r="S1744" i="6"/>
  <c r="Y1744" i="6" s="1"/>
  <c r="Q1743" i="6"/>
  <c r="Y1743" i="6" s="1"/>
  <c r="S1742" i="6"/>
  <c r="Y1742" i="6" s="1"/>
  <c r="S1741" i="6"/>
  <c r="Y1741" i="6" s="1"/>
  <c r="S1740" i="6"/>
  <c r="Y1740" i="6" s="1"/>
  <c r="S1739" i="6"/>
  <c r="Y1739" i="6" s="1"/>
  <c r="S1738" i="6"/>
  <c r="Y1738" i="6" s="1"/>
  <c r="S1737" i="6"/>
  <c r="Y1737" i="6" s="1"/>
  <c r="S1736" i="6"/>
  <c r="Y1736" i="6" s="1"/>
  <c r="S1735" i="6"/>
  <c r="Y1735" i="6" s="1"/>
  <c r="S1734" i="6"/>
  <c r="Y1734" i="6" s="1"/>
  <c r="S1733" i="6"/>
  <c r="Y1733" i="6" s="1"/>
  <c r="F1731" i="6"/>
  <c r="S1731" i="6" s="1"/>
  <c r="Y1731" i="6" s="1"/>
  <c r="F1730" i="6"/>
  <c r="S1730" i="6" s="1"/>
  <c r="Y1730" i="6" s="1"/>
  <c r="F1729" i="6"/>
  <c r="S1729" i="6" s="1"/>
  <c r="Y1729" i="6" s="1"/>
  <c r="F1728" i="6"/>
  <c r="S1728" i="6" s="1"/>
  <c r="Y1728" i="6" s="1"/>
  <c r="F1727" i="6"/>
  <c r="S1727" i="6" s="1"/>
  <c r="Y1727" i="6" s="1"/>
  <c r="F1726" i="6"/>
  <c r="S1726" i="6"/>
  <c r="Y1726" i="6" s="1"/>
  <c r="F1725" i="6"/>
  <c r="S1725" i="6" s="1"/>
  <c r="Y1725" i="6" s="1"/>
  <c r="S1724" i="6"/>
  <c r="Y1724" i="6" s="1"/>
  <c r="Q1723" i="6"/>
  <c r="F1721" i="6"/>
  <c r="S1721" i="6" s="1"/>
  <c r="Y1721" i="6" s="1"/>
  <c r="F1720" i="6"/>
  <c r="S1720" i="6" s="1"/>
  <c r="Y1720" i="6" s="1"/>
  <c r="F1719" i="6"/>
  <c r="S1719" i="6" s="1"/>
  <c r="Y1719" i="6" s="1"/>
  <c r="F1718" i="6"/>
  <c r="S1718" i="6" s="1"/>
  <c r="Y1718" i="6" s="1"/>
  <c r="F1717" i="6"/>
  <c r="S1717" i="6" s="1"/>
  <c r="Y1717" i="6" s="1"/>
  <c r="F1716" i="6"/>
  <c r="S1716" i="6" s="1"/>
  <c r="Y1716" i="6" s="1"/>
  <c r="S1715" i="6"/>
  <c r="Y1715" i="6" s="1"/>
  <c r="M1715" i="6"/>
  <c r="S1714" i="6"/>
  <c r="Y1714" i="6" s="1"/>
  <c r="R1713" i="6"/>
  <c r="Y1713" i="6"/>
  <c r="Q1712" i="6"/>
  <c r="I1712" i="6"/>
  <c r="X1712" i="6"/>
  <c r="S1711" i="6"/>
  <c r="Y1711" i="6" s="1"/>
  <c r="F1710" i="6"/>
  <c r="S1710" i="6" s="1"/>
  <c r="Y1710" i="6" s="1"/>
  <c r="F1709" i="6"/>
  <c r="F1708" i="6"/>
  <c r="F1707" i="6"/>
  <c r="F1706" i="6"/>
  <c r="F1705" i="6"/>
  <c r="F1704" i="6"/>
  <c r="S1703" i="6"/>
  <c r="R1703" i="6"/>
  <c r="S1702" i="6"/>
  <c r="Y1702" i="6" s="1"/>
  <c r="R1702" i="6"/>
  <c r="R1701" i="6"/>
  <c r="Y1701" i="6" s="1"/>
  <c r="S1699" i="6"/>
  <c r="R1699" i="6"/>
  <c r="Q1699" i="6"/>
  <c r="S1698" i="6"/>
  <c r="R1698" i="6"/>
  <c r="Q1698" i="6"/>
  <c r="R1697" i="6"/>
  <c r="Q1697" i="6"/>
  <c r="I1697" i="6"/>
  <c r="X1697" i="6" s="1"/>
  <c r="F1694" i="6"/>
  <c r="S1680" i="6"/>
  <c r="Y1680" i="6" s="1"/>
  <c r="F1679" i="6"/>
  <c r="S1679" i="6"/>
  <c r="Y1679" i="6" s="1"/>
  <c r="F1678" i="6"/>
  <c r="S1678" i="6" s="1"/>
  <c r="Y1678" i="6" s="1"/>
  <c r="F1677" i="6"/>
  <c r="S1677" i="6" s="1"/>
  <c r="Y1677" i="6" s="1"/>
  <c r="F1676" i="6"/>
  <c r="S1676" i="6" s="1"/>
  <c r="F1675" i="6"/>
  <c r="S1675" i="6" s="1"/>
  <c r="Y1675" i="6" s="1"/>
  <c r="S1669" i="6"/>
  <c r="Y1669" i="6" s="1"/>
  <c r="S1668" i="6"/>
  <c r="Y1668" i="6" s="1"/>
  <c r="S1667" i="6"/>
  <c r="Y1667" i="6" s="1"/>
  <c r="S1666" i="6"/>
  <c r="Y1666" i="6" s="1"/>
  <c r="R1665" i="6"/>
  <c r="L1665" i="6"/>
  <c r="X1665" i="6" s="1"/>
  <c r="R1664" i="6"/>
  <c r="S1664" i="6" s="1"/>
  <c r="Y1664" i="6" s="1"/>
  <c r="L1664" i="6"/>
  <c r="X1664" i="6" s="1"/>
  <c r="S1663" i="6"/>
  <c r="Y1663" i="6" s="1"/>
  <c r="S1662" i="6"/>
  <c r="Y1662" i="6" s="1"/>
  <c r="S1661" i="6"/>
  <c r="Y1661" i="6" s="1"/>
  <c r="S1660" i="6"/>
  <c r="Y1660" i="6" s="1"/>
  <c r="F1659" i="6"/>
  <c r="S1659" i="6" s="1"/>
  <c r="N1656" i="6"/>
  <c r="M1656" i="6"/>
  <c r="K1656" i="6"/>
  <c r="R1655" i="6"/>
  <c r="Y1655" i="6" s="1"/>
  <c r="R1654" i="6"/>
  <c r="Y1654" i="6" s="1"/>
  <c r="R1653" i="6"/>
  <c r="Y1653" i="6"/>
  <c r="R1652" i="6"/>
  <c r="Y1652" i="6" s="1"/>
  <c r="R1651" i="6"/>
  <c r="Y1651" i="6" s="1"/>
  <c r="S1650" i="6"/>
  <c r="Y1650" i="6" s="1"/>
  <c r="S1649" i="6"/>
  <c r="Y1649" i="6" s="1"/>
  <c r="S1648" i="6"/>
  <c r="Y1648" i="6" s="1"/>
  <c r="S1647" i="6"/>
  <c r="Y1647" i="6" s="1"/>
  <c r="S1646" i="6"/>
  <c r="Y1646" i="6" s="1"/>
  <c r="S1645" i="6"/>
  <c r="Y1645" i="6"/>
  <c r="S1644" i="6"/>
  <c r="Y1644" i="6" s="1"/>
  <c r="R1643" i="6"/>
  <c r="Y1643" i="6" s="1"/>
  <c r="R1642" i="6"/>
  <c r="Y1642" i="6" s="1"/>
  <c r="S1641" i="6"/>
  <c r="Y1641" i="6" s="1"/>
  <c r="S1640" i="6"/>
  <c r="Y1640" i="6" s="1"/>
  <c r="S1639" i="6"/>
  <c r="Y1639" i="6" s="1"/>
  <c r="R1638" i="6"/>
  <c r="Y1638" i="6" s="1"/>
  <c r="R1637" i="6"/>
  <c r="Y1637" i="6"/>
  <c r="S1636" i="6"/>
  <c r="Y1636" i="6" s="1"/>
  <c r="S1635" i="6"/>
  <c r="Y1635" i="6" s="1"/>
  <c r="S1634" i="6"/>
  <c r="Y1634" i="6" s="1"/>
  <c r="S1633" i="6"/>
  <c r="Y1633" i="6" s="1"/>
  <c r="S1632" i="6"/>
  <c r="Y1632" i="6" s="1"/>
  <c r="R1631" i="6"/>
  <c r="S1630" i="6"/>
  <c r="Y1630" i="6" s="1"/>
  <c r="S1629" i="6"/>
  <c r="Y1629" i="6" s="1"/>
  <c r="S1628" i="6"/>
  <c r="Y1628" i="6" s="1"/>
  <c r="I1628" i="6"/>
  <c r="X1628" i="6" s="1"/>
  <c r="S1627" i="6"/>
  <c r="Y1627" i="6" s="1"/>
  <c r="S1626" i="6"/>
  <c r="Y1626" i="6" s="1"/>
  <c r="F1625" i="6"/>
  <c r="S1625" i="6" s="1"/>
  <c r="Y1625" i="6" s="1"/>
  <c r="S1624" i="6"/>
  <c r="Y1624" i="6" s="1"/>
  <c r="S1622" i="6"/>
  <c r="Y1622" i="6" s="1"/>
  <c r="F1622" i="6"/>
  <c r="S1621" i="6"/>
  <c r="Y1621" i="6" s="1"/>
  <c r="S1620" i="6"/>
  <c r="Y1620" i="6" s="1"/>
  <c r="F1620" i="6"/>
  <c r="S1618" i="6"/>
  <c r="Y1618" i="6"/>
  <c r="S1617" i="6"/>
  <c r="Y1617" i="6" s="1"/>
  <c r="S1616" i="6"/>
  <c r="Y1616" i="6" s="1"/>
  <c r="S1615" i="6"/>
  <c r="Y1615" i="6" s="1"/>
  <c r="S1614" i="6"/>
  <c r="Y1614" i="6" s="1"/>
  <c r="K1614" i="6"/>
  <c r="S1613" i="6"/>
  <c r="Y1613" i="6" s="1"/>
  <c r="S1612" i="6"/>
  <c r="Y1612" i="6" s="1"/>
  <c r="S1611" i="6"/>
  <c r="Y1611" i="6" s="1"/>
  <c r="S1610" i="6"/>
  <c r="Y1610" i="6" s="1"/>
  <c r="S1609" i="6"/>
  <c r="Y1609" i="6" s="1"/>
  <c r="S1608" i="6"/>
  <c r="Y1608" i="6" s="1"/>
  <c r="Q1607" i="6"/>
  <c r="S1607" i="6" s="1"/>
  <c r="S1606" i="6"/>
  <c r="Y1606" i="6" s="1"/>
  <c r="I1606" i="6"/>
  <c r="X1606" i="6" s="1"/>
  <c r="S1605" i="6"/>
  <c r="Y1605" i="6" s="1"/>
  <c r="S1604" i="6"/>
  <c r="Y1604" i="6" s="1"/>
  <c r="S1603" i="6"/>
  <c r="Y1603" i="6" s="1"/>
  <c r="S1602" i="6"/>
  <c r="Y1602" i="6" s="1"/>
  <c r="S1601" i="6"/>
  <c r="Y1601" i="6" s="1"/>
  <c r="S1600" i="6"/>
  <c r="Y1600" i="6" s="1"/>
  <c r="S1599" i="6"/>
  <c r="Y1599" i="6" s="1"/>
  <c r="R1596" i="6"/>
  <c r="Y1596" i="6" s="1"/>
  <c r="S1593" i="6"/>
  <c r="Y1593" i="6" s="1"/>
  <c r="S1592" i="6"/>
  <c r="Y1592" i="6" s="1"/>
  <c r="S1591" i="6"/>
  <c r="Y1591" i="6" s="1"/>
  <c r="S1590" i="6"/>
  <c r="Y1590" i="6" s="1"/>
  <c r="S1589" i="6"/>
  <c r="Y1589" i="6" s="1"/>
  <c r="Q1587" i="6"/>
  <c r="R1586" i="6"/>
  <c r="Y1586" i="6" s="1"/>
  <c r="F1586" i="6"/>
  <c r="S1585" i="6"/>
  <c r="Y1585" i="6" s="1"/>
  <c r="S1584" i="6"/>
  <c r="Y1584" i="6" s="1"/>
  <c r="S1583" i="6"/>
  <c r="Y1583" i="6" s="1"/>
  <c r="S1582" i="6"/>
  <c r="Y1582" i="6" s="1"/>
  <c r="S1581" i="6"/>
  <c r="Y1581" i="6" s="1"/>
  <c r="S1580" i="6"/>
  <c r="Y1580" i="6" s="1"/>
  <c r="R1579" i="6"/>
  <c r="L1579" i="6"/>
  <c r="X1579" i="6" s="1"/>
  <c r="S1578" i="6"/>
  <c r="Y1578" i="6" s="1"/>
  <c r="R1577" i="6"/>
  <c r="Y1577" i="6"/>
  <c r="S1575" i="6"/>
  <c r="Y1575" i="6" s="1"/>
  <c r="S1574" i="6"/>
  <c r="Y1574" i="6" s="1"/>
  <c r="S1573" i="6"/>
  <c r="Y1573" i="6" s="1"/>
  <c r="S1572" i="6"/>
  <c r="Y1572" i="6" s="1"/>
  <c r="S1571" i="6"/>
  <c r="Y1571" i="6" s="1"/>
  <c r="S1570" i="6"/>
  <c r="Y1570" i="6" s="1"/>
  <c r="S1569" i="6"/>
  <c r="Y1569" i="6" s="1"/>
  <c r="F1568" i="6"/>
  <c r="R1567" i="6"/>
  <c r="F1560" i="6"/>
  <c r="S1560" i="6" s="1"/>
  <c r="Y1560" i="6" s="1"/>
  <c r="S1559" i="6"/>
  <c r="Y1559" i="6" s="1"/>
  <c r="L1559" i="6"/>
  <c r="X1559" i="6" s="1"/>
  <c r="S1558" i="6"/>
  <c r="Y1558" i="6" s="1"/>
  <c r="L1558" i="6"/>
  <c r="X1558" i="6" s="1"/>
  <c r="S1557" i="6"/>
  <c r="Y1557" i="6" s="1"/>
  <c r="L1557" i="6"/>
  <c r="X1557" i="6" s="1"/>
  <c r="S1556" i="6"/>
  <c r="Y1556" i="6" s="1"/>
  <c r="L1556" i="6"/>
  <c r="X1556" i="6" s="1"/>
  <c r="S1552" i="6"/>
  <c r="Y1552" i="6" s="1"/>
  <c r="F1551" i="6"/>
  <c r="S1551" i="6" s="1"/>
  <c r="Y1551" i="6" s="1"/>
  <c r="F1550" i="6"/>
  <c r="S1550" i="6" s="1"/>
  <c r="Y1550" i="6" s="1"/>
  <c r="S1549" i="6"/>
  <c r="Y1549" i="6" s="1"/>
  <c r="S1548" i="6"/>
  <c r="Y1548" i="6" s="1"/>
  <c r="F1547" i="6"/>
  <c r="S1547" i="6" s="1"/>
  <c r="Y1547" i="6" s="1"/>
  <c r="F1546" i="6"/>
  <c r="S1546" i="6" s="1"/>
  <c r="Y1546" i="6" s="1"/>
  <c r="R1545" i="6"/>
  <c r="Y1545" i="6" s="1"/>
  <c r="S1544" i="6"/>
  <c r="Y1544" i="6" s="1"/>
  <c r="K1544" i="6"/>
  <c r="X1544" i="6" s="1"/>
  <c r="S1543" i="6"/>
  <c r="Y1543" i="6" s="1"/>
  <c r="S1542" i="6"/>
  <c r="Y1542" i="6" s="1"/>
  <c r="F1541" i="6"/>
  <c r="S1541" i="6" s="1"/>
  <c r="Y1541" i="6" s="1"/>
  <c r="F1540" i="6"/>
  <c r="S1540" i="6" s="1"/>
  <c r="Y1540" i="6" s="1"/>
  <c r="F1539" i="6"/>
  <c r="S1539" i="6" s="1"/>
  <c r="Y1539" i="6" s="1"/>
  <c r="S1538" i="6"/>
  <c r="Y1538" i="6" s="1"/>
  <c r="S1537" i="6"/>
  <c r="Y1537" i="6" s="1"/>
  <c r="I1536" i="6"/>
  <c r="X1536" i="6" s="1"/>
  <c r="S1534" i="6"/>
  <c r="Y1534" i="6" s="1"/>
  <c r="S1532" i="6"/>
  <c r="Y1532" i="6"/>
  <c r="S1531" i="6"/>
  <c r="Y1531" i="6" s="1"/>
  <c r="S1530" i="6"/>
  <c r="Y1530" i="6" s="1"/>
  <c r="F1529" i="6"/>
  <c r="S1529" i="6" s="1"/>
  <c r="Y1529" i="6" s="1"/>
  <c r="S1528" i="6"/>
  <c r="Y1528" i="6" s="1"/>
  <c r="S1527" i="6"/>
  <c r="Y1527" i="6" s="1"/>
  <c r="S1526" i="6"/>
  <c r="Y1526" i="6" s="1"/>
  <c r="F1523" i="6"/>
  <c r="S1523" i="6" s="1"/>
  <c r="Y1523" i="6" s="1"/>
  <c r="F1522" i="6"/>
  <c r="S1522" i="6" s="1"/>
  <c r="Y1522" i="6" s="1"/>
  <c r="F1521" i="6"/>
  <c r="S1521" i="6" s="1"/>
  <c r="Y1521" i="6" s="1"/>
  <c r="R1257" i="6"/>
  <c r="R1258" i="6"/>
  <c r="R1237" i="6"/>
  <c r="R1238" i="6"/>
  <c r="L1238" i="6"/>
  <c r="X1238" i="6"/>
  <c r="R1222" i="6"/>
  <c r="S1200" i="6"/>
  <c r="Y1200" i="6" s="1"/>
  <c r="S1146" i="6"/>
  <c r="Y1146" i="6" s="1"/>
  <c r="R1287" i="6"/>
  <c r="F1286" i="6"/>
  <c r="R1286" i="6"/>
  <c r="S1286" i="6" s="1"/>
  <c r="R1284" i="6"/>
  <c r="S1284" i="6" s="1"/>
  <c r="Y1279" i="6"/>
  <c r="R1278" i="6"/>
  <c r="R1281" i="6"/>
  <c r="Y1281" i="6" s="1"/>
  <c r="R1280" i="6"/>
  <c r="S1280" i="6" s="1"/>
  <c r="F1272" i="6"/>
  <c r="I1272" i="6"/>
  <c r="X1272" i="6" s="1"/>
  <c r="R1268" i="6"/>
  <c r="S1268" i="6" s="1"/>
  <c r="R1267" i="6"/>
  <c r="S1267" i="6" s="1"/>
  <c r="R1266" i="6"/>
  <c r="S1266" i="6" s="1"/>
  <c r="Y1266" i="6" s="1"/>
  <c r="R1265" i="6"/>
  <c r="R1264" i="6"/>
  <c r="R1263" i="6"/>
  <c r="R1262" i="6"/>
  <c r="R1261" i="6"/>
  <c r="R1260" i="6"/>
  <c r="R1259" i="6"/>
  <c r="R1256" i="6"/>
  <c r="S1256" i="6" s="1"/>
  <c r="M1256" i="6"/>
  <c r="X1256" i="6" s="1"/>
  <c r="S1255" i="6"/>
  <c r="R1255" i="6" s="1"/>
  <c r="Y1255" i="6" s="1"/>
  <c r="L1252" i="6"/>
  <c r="X1252" i="6" s="1"/>
  <c r="F1252" i="6"/>
  <c r="R1251" i="6"/>
  <c r="R1250" i="6"/>
  <c r="S1250" i="6" s="1"/>
  <c r="Y1250" i="6" s="1"/>
  <c r="R1249" i="6"/>
  <c r="S1249" i="6" s="1"/>
  <c r="S1247" i="6"/>
  <c r="R1247" i="6" s="1"/>
  <c r="Y1247" i="6" s="1"/>
  <c r="R1244" i="6"/>
  <c r="S1244" i="6" s="1"/>
  <c r="Y1244" i="6" s="1"/>
  <c r="I1244" i="6"/>
  <c r="X1244" i="6" s="1"/>
  <c r="R1245" i="6"/>
  <c r="S1245" i="6" s="1"/>
  <c r="Y1245" i="6" s="1"/>
  <c r="R1246" i="6"/>
  <c r="Y1246" i="6" s="1"/>
  <c r="R1242" i="6"/>
  <c r="S1242" i="6"/>
  <c r="Y1242" i="6" s="1"/>
  <c r="R1243" i="6"/>
  <c r="S1243" i="6" s="1"/>
  <c r="Y1243" i="6" s="1"/>
  <c r="R1240" i="6"/>
  <c r="R1239" i="6"/>
  <c r="S1239" i="6"/>
  <c r="S1236" i="6"/>
  <c r="Y1236" i="6" s="1"/>
  <c r="R1235" i="6"/>
  <c r="S1235" i="6" s="1"/>
  <c r="R1234" i="6"/>
  <c r="S1234" i="6" s="1"/>
  <c r="S1233" i="6"/>
  <c r="Y1233" i="6" s="1"/>
  <c r="R1230" i="6"/>
  <c r="Y1230" i="6" s="1"/>
  <c r="R1229" i="6"/>
  <c r="S1229" i="6"/>
  <c r="R1228" i="6"/>
  <c r="Q1227" i="6"/>
  <c r="R1227" i="6" s="1"/>
  <c r="R1225" i="6"/>
  <c r="S1225" i="6" s="1"/>
  <c r="R1224" i="6"/>
  <c r="S1224" i="6" s="1"/>
  <c r="R1223" i="6"/>
  <c r="R1221" i="6"/>
  <c r="S1221" i="6"/>
  <c r="R1226" i="6"/>
  <c r="S1226" i="6" s="1"/>
  <c r="Q1219" i="6"/>
  <c r="R1218" i="6"/>
  <c r="Q1217" i="6"/>
  <c r="R1217" i="6" s="1"/>
  <c r="S1217" i="6" s="1"/>
  <c r="Q1214" i="6"/>
  <c r="L1214" i="6"/>
  <c r="X1214" i="6" s="1"/>
  <c r="S1215" i="6"/>
  <c r="R1215" i="6" s="1"/>
  <c r="Y1215" i="6" s="1"/>
  <c r="L1215" i="6"/>
  <c r="X1215" i="6" s="1"/>
  <c r="R1212" i="6"/>
  <c r="S1212" i="6" s="1"/>
  <c r="Y1212" i="6" s="1"/>
  <c r="R1213" i="6"/>
  <c r="S1213" i="6" s="1"/>
  <c r="Y1213" i="6" s="1"/>
  <c r="R1211" i="6"/>
  <c r="S1211" i="6" s="1"/>
  <c r="R1210" i="6"/>
  <c r="S1210" i="6" s="1"/>
  <c r="Y1210" i="6" s="1"/>
  <c r="R1209" i="6"/>
  <c r="S1208" i="6"/>
  <c r="R1208" i="6" s="1"/>
  <c r="Y1208" i="6" s="1"/>
  <c r="R1205" i="6"/>
  <c r="S1205" i="6" s="1"/>
  <c r="Y1205" i="6" s="1"/>
  <c r="R1204" i="6"/>
  <c r="S1204" i="6" s="1"/>
  <c r="I1204" i="6"/>
  <c r="X1204" i="6" s="1"/>
  <c r="R1203" i="6"/>
  <c r="R1201" i="6"/>
  <c r="S1201" i="6" s="1"/>
  <c r="S1198" i="6"/>
  <c r="Y1198" i="6"/>
  <c r="R1196" i="6"/>
  <c r="R1195" i="6"/>
  <c r="S1195" i="6" s="1"/>
  <c r="Y1195" i="6" s="1"/>
  <c r="L1194" i="6"/>
  <c r="X1194" i="6" s="1"/>
  <c r="L1193" i="6"/>
  <c r="X1193" i="6" s="1"/>
  <c r="R1192" i="6"/>
  <c r="R1191" i="6"/>
  <c r="S1191" i="6" s="1"/>
  <c r="R1190" i="6"/>
  <c r="S1190" i="6"/>
  <c r="R1189" i="6"/>
  <c r="S1189" i="6" s="1"/>
  <c r="R1188" i="6"/>
  <c r="I1188" i="6"/>
  <c r="L1188" i="6"/>
  <c r="X1188" i="6" s="1"/>
  <c r="R1187" i="6"/>
  <c r="R1186" i="6"/>
  <c r="S1186" i="6"/>
  <c r="K1184" i="6"/>
  <c r="X1184" i="6" s="1"/>
  <c r="I1184" i="6"/>
  <c r="R1183" i="6"/>
  <c r="S1183" i="6"/>
  <c r="R1182" i="6"/>
  <c r="R1180" i="6"/>
  <c r="S1180" i="6" s="1"/>
  <c r="R1179" i="6"/>
  <c r="R1178" i="6"/>
  <c r="S1178" i="6"/>
  <c r="R1177" i="6"/>
  <c r="S1177" i="6" s="1"/>
  <c r="R1176" i="6"/>
  <c r="S1176" i="6"/>
  <c r="R1175" i="6"/>
  <c r="Q1174" i="6"/>
  <c r="R1174" i="6" s="1"/>
  <c r="S1174" i="6" s="1"/>
  <c r="R1172" i="6"/>
  <c r="S1172" i="6"/>
  <c r="Y1172" i="6" s="1"/>
  <c r="R1170" i="6"/>
  <c r="S1170" i="6" s="1"/>
  <c r="I1168" i="6"/>
  <c r="X1168" i="6" s="1"/>
  <c r="S1165" i="6"/>
  <c r="Y1165" i="6" s="1"/>
  <c r="R1164" i="6"/>
  <c r="S1164" i="6" s="1"/>
  <c r="R1163" i="6"/>
  <c r="S1163" i="6" s="1"/>
  <c r="Y1163" i="6" s="1"/>
  <c r="L1163" i="6"/>
  <c r="X1163" i="6" s="1"/>
  <c r="I1162" i="6"/>
  <c r="X1162" i="6" s="1"/>
  <c r="S1160" i="6"/>
  <c r="Y1160" i="6" s="1"/>
  <c r="R1161" i="6"/>
  <c r="Y1161" i="6" s="1"/>
  <c r="R1159" i="6"/>
  <c r="Y1159" i="6" s="1"/>
  <c r="R1157" i="6"/>
  <c r="S1157" i="6" s="1"/>
  <c r="Y1157" i="6" s="1"/>
  <c r="R1158" i="6"/>
  <c r="Y1158" i="6" s="1"/>
  <c r="R1156" i="6"/>
  <c r="I1156" i="6"/>
  <c r="X1156" i="6"/>
  <c r="I1155" i="6"/>
  <c r="X1155" i="6" s="1"/>
  <c r="I1154" i="6"/>
  <c r="X1154" i="6" s="1"/>
  <c r="R1152" i="6"/>
  <c r="S1151" i="6"/>
  <c r="Y1151" i="6" s="1"/>
  <c r="S1150" i="6"/>
  <c r="Y1150" i="6" s="1"/>
  <c r="S1148" i="6"/>
  <c r="Y1148" i="6" s="1"/>
  <c r="S1149" i="6"/>
  <c r="Y1149" i="6" s="1"/>
  <c r="S1147" i="6"/>
  <c r="Y1147" i="6" s="1"/>
  <c r="I1142" i="6"/>
  <c r="X1142" i="6" s="1"/>
  <c r="R1139" i="6"/>
  <c r="Y1139" i="6" s="1"/>
  <c r="R1135" i="6"/>
  <c r="R1134" i="6"/>
  <c r="S1134" i="6"/>
  <c r="Y1134" i="6" s="1"/>
  <c r="R1133" i="6"/>
  <c r="S1133" i="6" s="1"/>
  <c r="Y1133" i="6" s="1"/>
  <c r="R1132" i="6"/>
  <c r="S1132" i="6" s="1"/>
  <c r="R1136" i="6"/>
  <c r="L1125" i="6"/>
  <c r="J1125" i="6"/>
  <c r="I1131" i="6"/>
  <c r="X1131" i="6"/>
  <c r="I1129" i="6"/>
  <c r="X1129" i="6" s="1"/>
  <c r="R1124" i="6"/>
  <c r="S1124" i="6" s="1"/>
  <c r="Y1124" i="6" s="1"/>
  <c r="R1123" i="6"/>
  <c r="R1122" i="6"/>
  <c r="R1121" i="6"/>
  <c r="S1121" i="6" s="1"/>
  <c r="Y1121" i="6" s="1"/>
  <c r="R1120" i="6"/>
  <c r="S1120" i="6" s="1"/>
  <c r="R1125" i="6"/>
  <c r="S1118" i="6"/>
  <c r="R1118" i="6" s="1"/>
  <c r="Y1118" i="6" s="1"/>
  <c r="R1114" i="6"/>
  <c r="S1114" i="6" s="1"/>
  <c r="R1112" i="6"/>
  <c r="S1112" i="6"/>
  <c r="R1111" i="6"/>
  <c r="S1111" i="6" s="1"/>
  <c r="R1109" i="6"/>
  <c r="S1109" i="6"/>
  <c r="R1108" i="6"/>
  <c r="R1106" i="6"/>
  <c r="S1106" i="6" s="1"/>
  <c r="Y1106" i="6" s="1"/>
  <c r="R1105" i="6"/>
  <c r="R1103" i="6"/>
  <c r="S1103" i="6"/>
  <c r="Y1103" i="6" s="1"/>
  <c r="R1102" i="6"/>
  <c r="S1102" i="6" s="1"/>
  <c r="I1093" i="6"/>
  <c r="X1093" i="6" s="1"/>
  <c r="F1093" i="6"/>
  <c r="I1100" i="6"/>
  <c r="X1100" i="6" s="1"/>
  <c r="I1097" i="6"/>
  <c r="X1097" i="6" s="1"/>
  <c r="F1097" i="6"/>
  <c r="R1137" i="6"/>
  <c r="R1288" i="6"/>
  <c r="Y1288" i="6" s="1"/>
  <c r="R1285" i="6"/>
  <c r="S1285" i="6" s="1"/>
  <c r="Y1285" i="6" s="1"/>
  <c r="R1283" i="6"/>
  <c r="Y1283" i="6" s="1"/>
  <c r="R1282" i="6"/>
  <c r="R1277" i="6"/>
  <c r="R1275" i="6"/>
  <c r="S1275" i="6" s="1"/>
  <c r="R1276" i="6"/>
  <c r="S1276" i="6" s="1"/>
  <c r="Y1276" i="6" s="1"/>
  <c r="R1274" i="6"/>
  <c r="S1274" i="6" s="1"/>
  <c r="Y1274" i="6" s="1"/>
  <c r="R1273" i="6"/>
  <c r="R1271" i="6"/>
  <c r="S1271" i="6" s="1"/>
  <c r="R1270" i="6"/>
  <c r="S1270" i="6" s="1"/>
  <c r="R1269" i="6"/>
  <c r="S1269" i="6" s="1"/>
  <c r="S1254" i="6"/>
  <c r="R1254" i="6" s="1"/>
  <c r="Y1254" i="6" s="1"/>
  <c r="R1253" i="6"/>
  <c r="S1253" i="6" s="1"/>
  <c r="Y1253" i="6" s="1"/>
  <c r="R1248" i="6"/>
  <c r="F1244" i="6"/>
  <c r="R1241" i="6"/>
  <c r="S1241" i="6" s="1"/>
  <c r="Y1241" i="6" s="1"/>
  <c r="S1232" i="6"/>
  <c r="Y1232" i="6"/>
  <c r="S1231" i="6"/>
  <c r="R1231" i="6" s="1"/>
  <c r="Y1231" i="6" s="1"/>
  <c r="R1220" i="6"/>
  <c r="S1216" i="6"/>
  <c r="Y1216" i="6" s="1"/>
  <c r="S1214" i="6"/>
  <c r="R1206" i="6"/>
  <c r="Q1206" i="6" s="1"/>
  <c r="Y1206" i="6" s="1"/>
  <c r="I1207" i="6"/>
  <c r="X1207" i="6" s="1"/>
  <c r="S1199" i="6"/>
  <c r="Y1199" i="6"/>
  <c r="R1173" i="6"/>
  <c r="Y1173" i="6" s="1"/>
  <c r="M1173" i="6"/>
  <c r="X1173" i="6"/>
  <c r="R1153" i="6"/>
  <c r="S1153" i="6" s="1"/>
  <c r="R1143" i="6"/>
  <c r="R1144" i="6"/>
  <c r="Y1144" i="6" s="1"/>
  <c r="R1141" i="6"/>
  <c r="Y1141" i="6" s="1"/>
  <c r="R1140" i="6"/>
  <c r="Y1140" i="6" s="1"/>
  <c r="R1138" i="6"/>
  <c r="S1138" i="6" s="1"/>
  <c r="L1137" i="6"/>
  <c r="X1137" i="6" s="1"/>
  <c r="R1131" i="6"/>
  <c r="R1130" i="6"/>
  <c r="S1130" i="6" s="1"/>
  <c r="Y1130" i="6" s="1"/>
  <c r="R1128" i="6"/>
  <c r="R1129" i="6"/>
  <c r="R1126" i="6"/>
  <c r="S1126" i="6"/>
  <c r="R1107" i="6"/>
  <c r="R1110" i="6"/>
  <c r="S1110" i="6" s="1"/>
  <c r="Y1110" i="6" s="1"/>
  <c r="R1113" i="6"/>
  <c r="S1113" i="6" s="1"/>
  <c r="Y1113" i="6" s="1"/>
  <c r="S1104" i="6"/>
  <c r="Y1104" i="6" s="1"/>
  <c r="U4026" i="6"/>
  <c r="AQ9" i="6"/>
  <c r="AQ4026" i="6" s="1"/>
  <c r="AH9" i="6"/>
  <c r="AA4026" i="6"/>
  <c r="AB4026" i="6"/>
  <c r="AC4026" i="6"/>
  <c r="AD4026" i="6"/>
  <c r="AE4026" i="6"/>
  <c r="AF4026" i="6"/>
  <c r="AG4026" i="6"/>
  <c r="AJ4026" i="6"/>
  <c r="AK4026" i="6"/>
  <c r="AL4026" i="6"/>
  <c r="AM4026" i="6"/>
  <c r="AN4026" i="6"/>
  <c r="AO4026" i="6"/>
  <c r="AP4026" i="6"/>
  <c r="S1119" i="6"/>
  <c r="Y1119" i="6" s="1"/>
  <c r="S1145" i="6"/>
  <c r="Y1145" i="6" s="1"/>
  <c r="R1184" i="6"/>
  <c r="R1162" i="6"/>
  <c r="Y1162" i="6" s="1"/>
  <c r="R1207" i="6"/>
  <c r="Q1207" i="6" s="1"/>
  <c r="R1155" i="6"/>
  <c r="S1155" i="6" s="1"/>
  <c r="S1202" i="6"/>
  <c r="Y1202" i="6" s="1"/>
  <c r="R1181" i="6"/>
  <c r="S1100" i="6"/>
  <c r="Y1100" i="6"/>
  <c r="R1142" i="6"/>
  <c r="S1197" i="6"/>
  <c r="Y1197" i="6" s="1"/>
  <c r="R1194" i="6"/>
  <c r="S1194" i="6" s="1"/>
  <c r="S1097" i="6"/>
  <c r="Y1097" i="6" s="1"/>
  <c r="R1193" i="6"/>
  <c r="S1193" i="6" s="1"/>
  <c r="Y1193" i="6" s="1"/>
  <c r="S1762" i="6"/>
  <c r="Y1762" i="6" s="1"/>
  <c r="S1807" i="6"/>
  <c r="Y1807" i="6" s="1"/>
  <c r="S1865" i="6"/>
  <c r="Y1865" i="6" s="1"/>
  <c r="S1887" i="6"/>
  <c r="Y1887" i="6" s="1"/>
  <c r="S1916" i="6"/>
  <c r="Y1916" i="6" s="1"/>
  <c r="S1969" i="6"/>
  <c r="Y1969" i="6" s="1"/>
  <c r="S1533" i="6"/>
  <c r="Y1533" i="6" s="1"/>
  <c r="S1535" i="6"/>
  <c r="Y1535" i="6" s="1"/>
  <c r="S1732" i="6"/>
  <c r="Y1732" i="6" s="1"/>
  <c r="S1778" i="6"/>
  <c r="Y1778" i="6" s="1"/>
  <c r="S1783" i="6"/>
  <c r="Y1783" i="6" s="1"/>
  <c r="S1820" i="6"/>
  <c r="Y1820" i="6" s="1"/>
  <c r="S1822" i="6"/>
  <c r="Y1822" i="6" s="1"/>
  <c r="S1831" i="6"/>
  <c r="Y1831" i="6" s="1"/>
  <c r="S1835" i="6"/>
  <c r="Y1835" i="6" s="1"/>
  <c r="S1837" i="6"/>
  <c r="Y1837" i="6" s="1"/>
  <c r="S1861" i="6"/>
  <c r="Y1861" i="6" s="1"/>
  <c r="S1866" i="6"/>
  <c r="Y1866" i="6" s="1"/>
  <c r="S1945" i="6"/>
  <c r="Y1945" i="6" s="1"/>
  <c r="S1154" i="6"/>
  <c r="Y1154" i="6" s="1"/>
  <c r="R1252" i="6"/>
  <c r="S1252" i="6" s="1"/>
  <c r="M1588" i="6"/>
  <c r="S1828" i="6"/>
  <c r="Y1828" i="6" s="1"/>
  <c r="S1839" i="6"/>
  <c r="Y1839" i="6" s="1"/>
  <c r="S1858" i="6"/>
  <c r="Y1858" i="6" s="1"/>
  <c r="S1863" i="6"/>
  <c r="Y1863" i="6" s="1"/>
  <c r="Q1879" i="6"/>
  <c r="S1885" i="6"/>
  <c r="Y1885" i="6" s="1"/>
  <c r="S1914" i="6"/>
  <c r="Y1914" i="6" s="1"/>
  <c r="S1947" i="6"/>
  <c r="Y1947" i="6"/>
  <c r="S1949" i="6"/>
  <c r="Y1949" i="6" s="1"/>
  <c r="S1536" i="6"/>
  <c r="Y1536" i="6" s="1"/>
  <c r="S1779" i="6"/>
  <c r="Y1779" i="6" s="1"/>
  <c r="S1524" i="6"/>
  <c r="Y1524" i="6"/>
  <c r="R1553" i="6"/>
  <c r="Y1553" i="6" s="1"/>
  <c r="S1562" i="6"/>
  <c r="Y1562" i="6" s="1"/>
  <c r="S1623" i="6"/>
  <c r="Y1623" i="6" s="1"/>
  <c r="S1681" i="6"/>
  <c r="Y1681" i="6"/>
  <c r="S1722" i="6"/>
  <c r="Y1722" i="6" s="1"/>
  <c r="S1763" i="6"/>
  <c r="Y1763" i="6" s="1"/>
  <c r="S1764" i="6"/>
  <c r="Y1764" i="6" s="1"/>
  <c r="S1777" i="6"/>
  <c r="Y1777" i="6"/>
  <c r="S1785" i="6"/>
  <c r="Y1785" i="6" s="1"/>
  <c r="S1786" i="6"/>
  <c r="Y1786" i="6" s="1"/>
  <c r="R1803" i="6"/>
  <c r="S1803" i="6" s="1"/>
  <c r="S1806" i="6"/>
  <c r="Y1806" i="6"/>
  <c r="S1808" i="6"/>
  <c r="Y1808" i="6" s="1"/>
  <c r="S1819" i="6"/>
  <c r="Y1819" i="6" s="1"/>
  <c r="S1823" i="6"/>
  <c r="Y1823" i="6" s="1"/>
  <c r="S1827" i="6"/>
  <c r="Y1827" i="6"/>
  <c r="S1830" i="6"/>
  <c r="Y1830" i="6" s="1"/>
  <c r="S1832" i="6"/>
  <c r="Y1832" i="6" s="1"/>
  <c r="S1834" i="6"/>
  <c r="Y1834" i="6" s="1"/>
  <c r="S1883" i="6"/>
  <c r="Y1883" i="6"/>
  <c r="S1891" i="6"/>
  <c r="Y1891" i="6" s="1"/>
  <c r="S1896" i="6"/>
  <c r="Y1896" i="6" s="1"/>
  <c r="S1912" i="6"/>
  <c r="Y1912" i="6" s="1"/>
  <c r="S1920" i="6"/>
  <c r="Y1920" i="6"/>
  <c r="S1927" i="6"/>
  <c r="Y1927" i="6" s="1"/>
  <c r="S1936" i="6"/>
  <c r="Y1936" i="6" s="1"/>
  <c r="S1938" i="6"/>
  <c r="Y1938" i="6" s="1"/>
  <c r="S1942" i="6"/>
  <c r="Y1942" i="6"/>
  <c r="S1944" i="6"/>
  <c r="Y1944" i="6" s="1"/>
  <c r="S1946" i="6"/>
  <c r="Y1946" i="6" s="1"/>
  <c r="S1950" i="6"/>
  <c r="Y1950" i="6" s="1"/>
  <c r="S1959" i="6"/>
  <c r="Y1959" i="6"/>
  <c r="S1965" i="6"/>
  <c r="Y1965" i="6" s="1"/>
  <c r="S1967" i="6"/>
  <c r="Y1967" i="6" s="1"/>
  <c r="R1272" i="6"/>
  <c r="S1525" i="6"/>
  <c r="Y1525" i="6" s="1"/>
  <c r="S1554" i="6"/>
  <c r="Y1554" i="6" s="1"/>
  <c r="S1561" i="6"/>
  <c r="Y1561" i="6" s="1"/>
  <c r="S1682" i="6"/>
  <c r="Y1682" i="6" s="1"/>
  <c r="S1869" i="6"/>
  <c r="Y1869" i="6" s="1"/>
  <c r="S1765" i="6"/>
  <c r="Y1765" i="6" s="1"/>
  <c r="S1782" i="6"/>
  <c r="Y1782" i="6" s="1"/>
  <c r="S1794" i="6"/>
  <c r="Y1794" i="6" s="1"/>
  <c r="S1838" i="6"/>
  <c r="Y1838" i="6" s="1"/>
  <c r="S1862" i="6"/>
  <c r="Y1862" i="6" s="1"/>
  <c r="S1886" i="6"/>
  <c r="Y1886" i="6" s="1"/>
  <c r="S1890" i="6"/>
  <c r="Y1890" i="6" s="1"/>
  <c r="S1897" i="6"/>
  <c r="Y1897" i="6" s="1"/>
  <c r="S1901" i="6"/>
  <c r="Y1901" i="6" s="1"/>
  <c r="S1913" i="6"/>
  <c r="Y1913" i="6" s="1"/>
  <c r="S1917" i="6"/>
  <c r="Y1917" i="6" s="1"/>
  <c r="S1921" i="6"/>
  <c r="Y1921" i="6" s="1"/>
  <c r="S1926" i="6"/>
  <c r="Y1926" i="6" s="1"/>
  <c r="S1930" i="6"/>
  <c r="Y1930" i="6" s="1"/>
  <c r="S1966" i="6"/>
  <c r="Y1966" i="6" s="1"/>
  <c r="S1937" i="6"/>
  <c r="Y1937" i="6" s="1"/>
  <c r="S1941" i="6"/>
  <c r="Y1941" i="6" s="1"/>
  <c r="S1841" i="6"/>
  <c r="Y1841" i="6" s="1"/>
  <c r="R2826" i="6"/>
  <c r="Y2826" i="6" s="1"/>
  <c r="M3056" i="6"/>
  <c r="M3176" i="6"/>
  <c r="M2826" i="6"/>
  <c r="X1427" i="6"/>
  <c r="X2788" i="6"/>
  <c r="R2787" i="6"/>
  <c r="Y2787" i="6" s="1"/>
  <c r="X500" i="6"/>
  <c r="X709" i="6"/>
  <c r="M2779" i="6"/>
  <c r="S1922" i="6"/>
  <c r="Y1922" i="6" s="1"/>
  <c r="R3176" i="6"/>
  <c r="Y3176" i="6" s="1"/>
  <c r="R1219" i="6"/>
  <c r="S1219" i="6"/>
  <c r="Y1219" i="6" s="1"/>
  <c r="X2858" i="6"/>
  <c r="R2779" i="6"/>
  <c r="Y2779" i="6" s="1"/>
  <c r="S1836" i="6"/>
  <c r="Y1836" i="6" s="1"/>
  <c r="R2847" i="6"/>
  <c r="Y2847" i="6" s="1"/>
  <c r="F1516" i="6"/>
  <c r="R1214" i="6"/>
  <c r="Y1214" i="6" s="1"/>
  <c r="S1792" i="6"/>
  <c r="Y1792" i="6" s="1"/>
  <c r="R1427" i="6"/>
  <c r="S1427" i="6"/>
  <c r="S1768" i="6"/>
  <c r="M2869" i="6"/>
  <c r="X2801" i="6"/>
  <c r="M2938" i="6"/>
  <c r="S1971" i="6"/>
  <c r="Y1971" i="6"/>
  <c r="S2801" i="6"/>
  <c r="Y2801" i="6" s="1"/>
  <c r="R2858" i="6"/>
  <c r="Y2858" i="6" s="1"/>
  <c r="R2743" i="6"/>
  <c r="Y2743" i="6" s="1"/>
  <c r="S1448" i="6"/>
  <c r="Y1448" i="6"/>
  <c r="R2833" i="6"/>
  <c r="S2833" i="6" s="1"/>
  <c r="Y2833" i="6" s="1"/>
  <c r="M2743" i="6"/>
  <c r="AI4026" i="6"/>
  <c r="Y3879" i="6"/>
  <c r="X3753" i="6"/>
  <c r="Y2753" i="6"/>
  <c r="Y3079" i="6"/>
  <c r="R3174" i="6"/>
  <c r="Y3174" i="6" s="1"/>
  <c r="S2384" i="6"/>
  <c r="Y2384" i="6" s="1"/>
  <c r="AR438" i="6"/>
  <c r="AR774" i="6"/>
  <c r="AR79" i="6"/>
  <c r="AR427" i="6"/>
  <c r="AR577" i="6"/>
  <c r="AR643" i="6"/>
  <c r="AR835" i="6"/>
  <c r="AR1069" i="6"/>
  <c r="AR1219" i="6"/>
  <c r="AR1417" i="6"/>
  <c r="AR1513" i="6"/>
  <c r="AR1651" i="6"/>
  <c r="AR1735" i="6"/>
  <c r="AR2065" i="6"/>
  <c r="X3039" i="6"/>
  <c r="X2959" i="6"/>
  <c r="S3012" i="6"/>
  <c r="Y3012" i="6" s="1"/>
  <c r="X3050" i="6"/>
  <c r="Y3039" i="6"/>
  <c r="S2448" i="6"/>
  <c r="Y2448" i="6" s="1"/>
  <c r="X2941" i="6"/>
  <c r="I3069" i="6"/>
  <c r="X3069" i="6"/>
  <c r="S1402" i="6"/>
  <c r="Y1402" i="6" s="1"/>
  <c r="Y3160" i="6"/>
  <c r="Y746" i="6"/>
  <c r="S2460" i="6"/>
  <c r="Y2460" i="6" s="1"/>
  <c r="S1465" i="6"/>
  <c r="Y1465" i="6"/>
  <c r="Y791" i="6"/>
  <c r="Y3653" i="6"/>
  <c r="Y1676" i="6"/>
  <c r="Y2809" i="6"/>
  <c r="X2809" i="6"/>
  <c r="X2822" i="6"/>
  <c r="X159" i="6"/>
  <c r="X2240" i="6"/>
  <c r="S2240" i="6"/>
  <c r="Y2240" i="6" s="1"/>
  <c r="L329" i="6"/>
  <c r="X329" i="6" s="1"/>
  <c r="X2808" i="6"/>
  <c r="R675" i="6"/>
  <c r="Y675" i="6" s="1"/>
  <c r="R3173" i="6"/>
  <c r="Y3173" i="6" s="1"/>
  <c r="S1444" i="6"/>
  <c r="Y1444" i="6" s="1"/>
  <c r="I410" i="6"/>
  <c r="X410" i="6" s="1"/>
  <c r="X3098" i="6"/>
  <c r="X3095" i="6"/>
  <c r="I612" i="6"/>
  <c r="Y3089" i="6"/>
  <c r="Y3195" i="6"/>
  <c r="I347" i="6"/>
  <c r="X347" i="6" s="1"/>
  <c r="X2284" i="6"/>
  <c r="S2284" i="6"/>
  <c r="Y2284" i="6"/>
  <c r="Y3082" i="6"/>
  <c r="X3881" i="6"/>
  <c r="X3088" i="6"/>
  <c r="X3161" i="6"/>
  <c r="R693" i="6"/>
  <c r="Y693" i="6"/>
  <c r="Y2828" i="6"/>
  <c r="X2914" i="6"/>
  <c r="X2921" i="6"/>
  <c r="Y2921" i="6"/>
  <c r="R703" i="6"/>
  <c r="Y3155" i="6"/>
  <c r="Y3088" i="6"/>
  <c r="Y3839" i="6"/>
  <c r="Y3060" i="6"/>
  <c r="Y3057" i="6"/>
  <c r="Y198" i="6"/>
  <c r="S2402" i="6"/>
  <c r="Y2402" i="6" s="1"/>
  <c r="X2425" i="6"/>
  <c r="X2795" i="6"/>
  <c r="Y2795" i="6"/>
  <c r="X2855" i="6"/>
  <c r="Y2789" i="6"/>
  <c r="Y2855" i="6"/>
  <c r="X2874" i="6"/>
  <c r="X2784" i="6"/>
  <c r="R2784" i="6"/>
  <c r="Y2784" i="6" s="1"/>
  <c r="S1843" i="6"/>
  <c r="Y1843" i="6" s="1"/>
  <c r="S2508" i="6"/>
  <c r="Y2508" i="6" s="1"/>
  <c r="Y616" i="6"/>
  <c r="S2271" i="6"/>
  <c r="Y2271" i="6" s="1"/>
  <c r="X3520" i="6"/>
  <c r="R2994" i="6"/>
  <c r="Y2994" i="6" s="1"/>
  <c r="R574" i="6"/>
  <c r="S574" i="6" s="1"/>
  <c r="I3506" i="6"/>
  <c r="X3506" i="6" s="1"/>
  <c r="Y2844" i="6"/>
  <c r="X2979" i="6"/>
  <c r="AR2736" i="6"/>
  <c r="AR2820" i="6"/>
  <c r="AR2976" i="6"/>
  <c r="AR2994" i="6"/>
  <c r="AR3108" i="6"/>
  <c r="AR3132" i="6"/>
  <c r="AR3246" i="6"/>
  <c r="AR3258" i="6"/>
  <c r="AR3420" i="6"/>
  <c r="AR3444" i="6"/>
  <c r="AR3618" i="6"/>
  <c r="AR3624" i="6"/>
  <c r="AR3732" i="6"/>
  <c r="AR3780" i="6"/>
  <c r="AR3942" i="6"/>
  <c r="AR3972" i="6"/>
  <c r="AR3754" i="6"/>
  <c r="X3654" i="6"/>
  <c r="S2499" i="6"/>
  <c r="Y2499" i="6" s="1"/>
  <c r="X446" i="6"/>
  <c r="AR757" i="6"/>
  <c r="AR973" i="6"/>
  <c r="AR1129" i="6"/>
  <c r="AR1573" i="6"/>
  <c r="AR1843" i="6"/>
  <c r="AR1903" i="6"/>
  <c r="AR2167" i="6"/>
  <c r="I597" i="6"/>
  <c r="X597" i="6" s="1"/>
  <c r="I3598" i="6"/>
  <c r="X3598" i="6" s="1"/>
  <c r="I353" i="6"/>
  <c r="X353" i="6" s="1"/>
  <c r="S2543" i="6"/>
  <c r="Y2543" i="6" s="1"/>
  <c r="X2554" i="6"/>
  <c r="L433" i="6"/>
  <c r="X433" i="6" s="1"/>
  <c r="Y3871" i="6"/>
  <c r="Y335" i="6"/>
  <c r="Y3569" i="6"/>
  <c r="R664" i="6"/>
  <c r="Y664" i="6" s="1"/>
  <c r="Y2850" i="6"/>
  <c r="Y2942" i="6"/>
  <c r="X3535" i="6"/>
  <c r="X3575" i="6"/>
  <c r="X2285" i="6"/>
  <c r="X841" i="6"/>
  <c r="I506" i="6"/>
  <c r="X506" i="6" s="1"/>
  <c r="Y3854" i="6"/>
  <c r="Y2999" i="6"/>
  <c r="Y2600" i="6"/>
  <c r="S2481" i="6"/>
  <c r="Y2481" i="6" s="1"/>
  <c r="L156" i="6"/>
  <c r="X156" i="6" s="1"/>
  <c r="S2960" i="6"/>
  <c r="Y2960" i="6" s="1"/>
  <c r="X3840" i="6"/>
  <c r="I414" i="6"/>
  <c r="X414" i="6" s="1"/>
  <c r="Y3700" i="6"/>
  <c r="L505" i="6"/>
  <c r="X505" i="6" s="1"/>
  <c r="R523" i="6"/>
  <c r="S476" i="6"/>
  <c r="Y476" i="6" s="1"/>
  <c r="S2223" i="6"/>
  <c r="Y2223" i="6" s="1"/>
  <c r="Y2761" i="6"/>
  <c r="I348" i="6"/>
  <c r="X348" i="6" s="1"/>
  <c r="S2601" i="6"/>
  <c r="Y2601" i="6" s="1"/>
  <c r="Y2949" i="6"/>
  <c r="Y2928" i="6"/>
  <c r="Y3536" i="6"/>
  <c r="Y3548" i="6"/>
  <c r="R170" i="6"/>
  <c r="Y170" i="6" s="1"/>
  <c r="X659" i="6"/>
  <c r="Y423" i="6"/>
  <c r="X2603" i="6"/>
  <c r="X3576" i="6"/>
  <c r="X2966" i="6"/>
  <c r="R2993" i="6"/>
  <c r="Y2993" i="6" s="1"/>
  <c r="X2922" i="6"/>
  <c r="Y753" i="6"/>
  <c r="X2985" i="6"/>
  <c r="X2585" i="6"/>
  <c r="Y2791" i="6"/>
  <c r="X2607" i="6"/>
  <c r="X3005" i="6"/>
  <c r="I2948" i="6"/>
  <c r="X2948" i="6" s="1"/>
  <c r="Y2755" i="6"/>
  <c r="R370" i="6"/>
  <c r="Y370" i="6"/>
  <c r="Y3812" i="6"/>
  <c r="X3632" i="6"/>
  <c r="X2803" i="6"/>
  <c r="X3530" i="6"/>
  <c r="Y3690" i="6"/>
  <c r="X3625" i="6"/>
  <c r="Y673" i="6"/>
  <c r="R671" i="6"/>
  <c r="Y671" i="6" s="1"/>
  <c r="R556" i="6"/>
  <c r="X751" i="6"/>
  <c r="Y2830" i="6"/>
  <c r="I770" i="6"/>
  <c r="X770" i="6" s="1"/>
  <c r="Y3577" i="6"/>
  <c r="X3932" i="6"/>
  <c r="X3878" i="6"/>
  <c r="AR802" i="6"/>
  <c r="S3163" i="6"/>
  <c r="Y3163" i="6" s="1"/>
  <c r="R524" i="6"/>
  <c r="R389" i="6"/>
  <c r="Y389" i="6" s="1"/>
  <c r="X3000" i="6"/>
  <c r="S2967" i="6"/>
  <c r="Y2967" i="6" s="1"/>
  <c r="R530" i="6"/>
  <c r="S530" i="6" s="1"/>
  <c r="Y530" i="6" s="1"/>
  <c r="X848" i="6"/>
  <c r="I632" i="6"/>
  <c r="X632" i="6" s="1"/>
  <c r="X2923" i="6"/>
  <c r="Y3797" i="6"/>
  <c r="X3023" i="6"/>
  <c r="X3726" i="6"/>
  <c r="R332" i="6"/>
  <c r="Y332" i="6" s="1"/>
  <c r="X2431" i="6"/>
  <c r="AR2274" i="6"/>
  <c r="AR2628" i="6"/>
  <c r="AR2640" i="6"/>
  <c r="AR2922" i="6"/>
  <c r="AR2940" i="6"/>
  <c r="AR2970" i="6"/>
  <c r="AR3006" i="6"/>
  <c r="AR3030" i="6"/>
  <c r="AR3096" i="6"/>
  <c r="AR3114" i="6"/>
  <c r="AR3150" i="6"/>
  <c r="AR3168" i="6"/>
  <c r="AR3180" i="6"/>
  <c r="AR3210" i="6"/>
  <c r="AR3228" i="6"/>
  <c r="AR3408" i="6"/>
  <c r="AR3456" i="6"/>
  <c r="AR3546" i="6"/>
  <c r="AR3570" i="6"/>
  <c r="AR3606" i="6"/>
  <c r="AR3636" i="6"/>
  <c r="AR3660" i="6"/>
  <c r="AR3744" i="6"/>
  <c r="AR3822" i="6"/>
  <c r="AR3936" i="6"/>
  <c r="AR3960" i="6"/>
  <c r="Y3896" i="6"/>
  <c r="X2540" i="6"/>
  <c r="S871" i="6"/>
  <c r="Y871" i="6" s="1"/>
  <c r="I771" i="6"/>
  <c r="X771" i="6" s="1"/>
  <c r="I341" i="6"/>
  <c r="X341" i="6" s="1"/>
  <c r="X2955" i="6"/>
  <c r="Y765" i="6"/>
  <c r="X2292" i="6"/>
  <c r="Y2943" i="6"/>
  <c r="Y3761" i="6"/>
  <c r="X3586" i="6"/>
  <c r="Y3600" i="6"/>
  <c r="L661" i="6"/>
  <c r="X661" i="6" s="1"/>
  <c r="S1426" i="6"/>
  <c r="Y1426" i="6" s="1"/>
  <c r="Y3877" i="6"/>
  <c r="Y2881" i="6"/>
  <c r="S649" i="6"/>
  <c r="Y649" i="6" s="1"/>
  <c r="S2517" i="6"/>
  <c r="Y2517" i="6" s="1"/>
  <c r="X2984" i="6"/>
  <c r="X2572" i="6"/>
  <c r="R518" i="6"/>
  <c r="S2556" i="6"/>
  <c r="Y2556" i="6" s="1"/>
  <c r="AR3036" i="6"/>
  <c r="R575" i="6"/>
  <c r="S575" i="6" s="1"/>
  <c r="J2876" i="6"/>
  <c r="X3006" i="6"/>
  <c r="R447" i="6"/>
  <c r="Y447" i="6" s="1"/>
  <c r="X3885" i="6"/>
  <c r="S639" i="6"/>
  <c r="Y639" i="6" s="1"/>
  <c r="Y3696" i="6"/>
  <c r="Y3862" i="6"/>
  <c r="Y2870" i="6"/>
  <c r="X2519" i="6"/>
  <c r="X752" i="6"/>
  <c r="Y3525" i="6"/>
  <c r="S3217" i="6"/>
  <c r="Y3217" i="6" s="1"/>
  <c r="R512" i="6"/>
  <c r="AR90" i="6"/>
  <c r="AR2334" i="6"/>
  <c r="AR2634" i="6"/>
  <c r="AR2928" i="6"/>
  <c r="AR2934" i="6"/>
  <c r="AR2958" i="6"/>
  <c r="AR3024" i="6"/>
  <c r="AR3048" i="6"/>
  <c r="AR3078" i="6"/>
  <c r="AR3102" i="6"/>
  <c r="AR3156" i="6"/>
  <c r="AR3186" i="6"/>
  <c r="AR3222" i="6"/>
  <c r="AR3438" i="6"/>
  <c r="AR3468" i="6"/>
  <c r="AR3540" i="6"/>
  <c r="AR3576" i="6"/>
  <c r="AR3696" i="6"/>
  <c r="AR3708" i="6"/>
  <c r="AR3726" i="6"/>
  <c r="AR3804" i="6"/>
  <c r="AR3816" i="6"/>
  <c r="AR3930" i="6"/>
  <c r="R789" i="6"/>
  <c r="Y789" i="6" s="1"/>
  <c r="X3571" i="6"/>
  <c r="X3523" i="6"/>
  <c r="I602" i="6"/>
  <c r="X602" i="6" s="1"/>
  <c r="X2407" i="6"/>
  <c r="Y3882" i="6"/>
  <c r="Y3029" i="6"/>
  <c r="Y2756" i="6"/>
  <c r="X3118" i="6"/>
  <c r="X3582" i="6"/>
  <c r="S627" i="6"/>
  <c r="Y627" i="6" s="1"/>
  <c r="X2471" i="6"/>
  <c r="Y3030" i="6"/>
  <c r="Y3194" i="6"/>
  <c r="X2487" i="6"/>
  <c r="X652" i="6"/>
  <c r="Y864" i="6"/>
  <c r="X2498" i="6"/>
  <c r="X179" i="6"/>
  <c r="X3065" i="6"/>
  <c r="R384" i="6"/>
  <c r="Y384" i="6" s="1"/>
  <c r="X3496" i="6"/>
  <c r="Y3496" i="6"/>
  <c r="I3607" i="6"/>
  <c r="X3607" i="6" s="1"/>
  <c r="Y3607" i="6"/>
  <c r="Y3627" i="6"/>
  <c r="X3627" i="6"/>
  <c r="Y3766" i="6"/>
  <c r="X3766" i="6"/>
  <c r="X3827" i="6"/>
  <c r="Y3827" i="6"/>
  <c r="I784" i="6"/>
  <c r="X784" i="6" s="1"/>
  <c r="Y784" i="6"/>
  <c r="Y2797" i="6"/>
  <c r="X2797" i="6"/>
  <c r="X2961" i="6"/>
  <c r="S2961" i="6"/>
  <c r="Y2961" i="6" s="1"/>
  <c r="Y3186" i="6"/>
  <c r="X3186" i="6"/>
  <c r="AR3060" i="6"/>
  <c r="AR3174" i="6"/>
  <c r="AR3426" i="6"/>
  <c r="AR3582" i="6"/>
  <c r="AR3720" i="6"/>
  <c r="AR3888" i="6"/>
  <c r="X3773" i="6"/>
  <c r="Y3773" i="6"/>
  <c r="L481" i="6"/>
  <c r="X481" i="6" s="1"/>
  <c r="Y481" i="6"/>
  <c r="X2956" i="6"/>
  <c r="S2956" i="6"/>
  <c r="Y2956" i="6" s="1"/>
  <c r="Y3158" i="6"/>
  <c r="X3158" i="6"/>
  <c r="X3197" i="6"/>
  <c r="R662" i="6"/>
  <c r="Y662" i="6" s="1"/>
  <c r="L662" i="6"/>
  <c r="X662" i="6" s="1"/>
  <c r="I713" i="6"/>
  <c r="X713" i="6" s="1"/>
  <c r="Y2820" i="6"/>
  <c r="X2820" i="6"/>
  <c r="Y3119" i="6"/>
  <c r="Y2746" i="6"/>
  <c r="X2746" i="6"/>
  <c r="X2854" i="6"/>
  <c r="Y2865" i="6"/>
  <c r="S3112" i="6"/>
  <c r="Y3112" i="6" s="1"/>
  <c r="X2456" i="6"/>
  <c r="S2410" i="6"/>
  <c r="Y2410" i="6" s="1"/>
  <c r="X2463" i="6"/>
  <c r="S2542" i="6"/>
  <c r="Y2542" i="6" s="1"/>
  <c r="I599" i="6"/>
  <c r="X599" i="6" s="1"/>
  <c r="X2357" i="6"/>
  <c r="Y3547" i="6"/>
  <c r="I3547" i="6"/>
  <c r="X3547" i="6" s="1"/>
  <c r="X2363" i="6"/>
  <c r="S2363" i="6"/>
  <c r="Y2363" i="6" s="1"/>
  <c r="Y3818" i="6"/>
  <c r="X3818" i="6"/>
  <c r="R668" i="6"/>
  <c r="Y668" i="6" s="1"/>
  <c r="I668" i="6"/>
  <c r="X668" i="6" s="1"/>
  <c r="L3130" i="6"/>
  <c r="R3130" i="6" s="1"/>
  <c r="Y3130" i="6" s="1"/>
  <c r="X2369" i="6"/>
  <c r="S1459" i="6"/>
  <c r="Y1459" i="6" s="1"/>
  <c r="X1459" i="6"/>
  <c r="S2239" i="6"/>
  <c r="Y2239" i="6" s="1"/>
  <c r="L372" i="6"/>
  <c r="AR1505" i="6"/>
  <c r="X3747" i="6"/>
  <c r="X2450" i="6"/>
  <c r="X3733" i="6"/>
  <c r="X3647" i="6"/>
  <c r="Y3657" i="6"/>
  <c r="S2488" i="6"/>
  <c r="Y2488" i="6" s="1"/>
  <c r="I346" i="6"/>
  <c r="X346" i="6" s="1"/>
  <c r="X489" i="6"/>
  <c r="Y851" i="6"/>
  <c r="X2345" i="6"/>
  <c r="X3591" i="6"/>
  <c r="I580" i="6"/>
  <c r="X580" i="6" s="1"/>
  <c r="S3146" i="6"/>
  <c r="Y3146" i="6" s="1"/>
  <c r="S2305" i="6"/>
  <c r="Y2305" i="6" s="1"/>
  <c r="Y3538" i="6"/>
  <c r="Y3526" i="6"/>
  <c r="I456" i="6"/>
  <c r="X456" i="6" s="1"/>
  <c r="S2604" i="6"/>
  <c r="Y2604" i="6" s="1"/>
  <c r="Y825" i="6"/>
  <c r="AR804" i="6"/>
  <c r="AR810" i="6"/>
  <c r="AR816" i="6"/>
  <c r="AR822" i="6"/>
  <c r="AR828" i="6"/>
  <c r="AR834" i="6"/>
  <c r="AR840" i="6"/>
  <c r="AR846" i="6"/>
  <c r="AR852" i="6"/>
  <c r="AR858" i="6"/>
  <c r="AR870" i="6"/>
  <c r="AR876" i="6"/>
  <c r="AR882" i="6"/>
  <c r="AR888" i="6"/>
  <c r="AR894" i="6"/>
  <c r="AR900" i="6"/>
  <c r="AR906" i="6"/>
  <c r="AR912" i="6"/>
  <c r="AR918" i="6"/>
  <c r="AR924" i="6"/>
  <c r="AR930" i="6"/>
  <c r="AR972" i="6"/>
  <c r="AR978" i="6"/>
  <c r="AR984" i="6"/>
  <c r="AR990" i="6"/>
  <c r="AR996" i="6"/>
  <c r="AR1002" i="6"/>
  <c r="AR1014" i="6"/>
  <c r="AR1020" i="6"/>
  <c r="AR1026" i="6"/>
  <c r="AR1032" i="6"/>
  <c r="AR1038" i="6"/>
  <c r="AR1044" i="6"/>
  <c r="AR1050" i="6"/>
  <c r="AR1062" i="6"/>
  <c r="AR1074" i="6"/>
  <c r="AR1080" i="6"/>
  <c r="AR1086" i="6"/>
  <c r="AR1098" i="6"/>
  <c r="AR1104" i="6"/>
  <c r="AR1116" i="6"/>
  <c r="AR1122" i="6"/>
  <c r="AR1128" i="6"/>
  <c r="AR1134" i="6"/>
  <c r="AR1146" i="6"/>
  <c r="AR1164" i="6"/>
  <c r="AR1170" i="6"/>
  <c r="AR1176" i="6"/>
  <c r="AR1188" i="6"/>
  <c r="AR1194" i="6"/>
  <c r="AR1200" i="6"/>
  <c r="AR1212" i="6"/>
  <c r="AR1218" i="6"/>
  <c r="AR1254" i="6"/>
  <c r="AR1278" i="6"/>
  <c r="AR1290" i="6"/>
  <c r="AR1296" i="6"/>
  <c r="AR1326" i="6"/>
  <c r="AR1332" i="6"/>
  <c r="AR1338" i="6"/>
  <c r="AR1392" i="6"/>
  <c r="AR1410" i="6"/>
  <c r="AR1428" i="6"/>
  <c r="AR1434" i="6"/>
  <c r="AR1446" i="6"/>
  <c r="AR1452" i="6"/>
  <c r="AR1470" i="6"/>
  <c r="AR1482" i="6"/>
  <c r="AR1488" i="6"/>
  <c r="AR1500" i="6"/>
  <c r="AR2873" i="6"/>
  <c r="AR2387" i="6"/>
  <c r="AR2675" i="6"/>
  <c r="AR2687" i="6"/>
  <c r="AR2693" i="6"/>
  <c r="AR2711" i="6"/>
  <c r="AR2717" i="6"/>
  <c r="AR2723" i="6"/>
  <c r="AR2729" i="6"/>
  <c r="AR2735" i="6"/>
  <c r="AR2741" i="6"/>
  <c r="AR2777" i="6"/>
  <c r="AR2783" i="6"/>
  <c r="AR2789" i="6"/>
  <c r="AR2795" i="6"/>
  <c r="AR2801" i="6"/>
  <c r="AR2807" i="6"/>
  <c r="AR2813" i="6"/>
  <c r="AR2819" i="6"/>
  <c r="AR2825" i="6"/>
  <c r="AR2855" i="6"/>
  <c r="AR2861" i="6"/>
  <c r="AR2867" i="6"/>
  <c r="AR2914" i="6"/>
  <c r="AR2926" i="6"/>
  <c r="AR2932" i="6"/>
  <c r="AR2938" i="6"/>
  <c r="AR2950" i="6"/>
  <c r="AR2956" i="6"/>
  <c r="AR2962" i="6"/>
  <c r="AR2968" i="6"/>
  <c r="AR2974" i="6"/>
  <c r="AR2980" i="6"/>
  <c r="AR175" i="6"/>
  <c r="AR367" i="6"/>
  <c r="AR379" i="6"/>
  <c r="AR385" i="6"/>
  <c r="AR421" i="6"/>
  <c r="AR517" i="6"/>
  <c r="AR523" i="6"/>
  <c r="AR535" i="6"/>
  <c r="AR547" i="6"/>
  <c r="AR553" i="6"/>
  <c r="AR2347" i="6"/>
  <c r="AR2353" i="6"/>
  <c r="AR2365" i="6"/>
  <c r="AR2551" i="6"/>
  <c r="AR2569" i="6"/>
  <c r="AR2581" i="6"/>
  <c r="AR2587" i="6"/>
  <c r="AR2911" i="6"/>
  <c r="AR3637" i="6"/>
  <c r="AR3691" i="6"/>
  <c r="AR370" i="6"/>
  <c r="AR376" i="6"/>
  <c r="AR382" i="6"/>
  <c r="AR388" i="6"/>
  <c r="AR394" i="6"/>
  <c r="AR400" i="6"/>
  <c r="AR406" i="6"/>
  <c r="AR412" i="6"/>
  <c r="AR418" i="6"/>
  <c r="AR424" i="6"/>
  <c r="AR430" i="6"/>
  <c r="AR454" i="6"/>
  <c r="AR460" i="6"/>
  <c r="AR466" i="6"/>
  <c r="AR472" i="6"/>
  <c r="AR478" i="6"/>
  <c r="AR484" i="6"/>
  <c r="AR490" i="6"/>
  <c r="AR2646" i="6"/>
  <c r="AR2652" i="6"/>
  <c r="AR2676" i="6"/>
  <c r="AR2730" i="6"/>
  <c r="AR2742" i="6"/>
  <c r="AR2748" i="6"/>
  <c r="AR2754" i="6"/>
  <c r="AR2760" i="6"/>
  <c r="AR2766" i="6"/>
  <c r="AR2772" i="6"/>
  <c r="AR2778" i="6"/>
  <c r="AR2784" i="6"/>
  <c r="AR2790" i="6"/>
  <c r="AR2796" i="6"/>
  <c r="AR2802" i="6"/>
  <c r="AR2808" i="6"/>
  <c r="AR2814" i="6"/>
  <c r="AR2826" i="6"/>
  <c r="AR2832" i="6"/>
  <c r="AR2844" i="6"/>
  <c r="AR2850" i="6"/>
  <c r="AR2879" i="6"/>
  <c r="AR2885" i="6"/>
  <c r="AR2891" i="6"/>
  <c r="AR2897" i="6"/>
  <c r="AR2903" i="6"/>
  <c r="AR2909" i="6"/>
  <c r="AR2945" i="6"/>
  <c r="AR2951" i="6"/>
  <c r="AR2957" i="6"/>
  <c r="AR2963" i="6"/>
  <c r="AR2969" i="6"/>
  <c r="AR2975" i="6"/>
  <c r="AR2690" i="6"/>
  <c r="AR2696" i="6"/>
  <c r="AR2708" i="6"/>
  <c r="AR2714" i="6"/>
  <c r="AR2726" i="6"/>
  <c r="AR2732" i="6"/>
  <c r="AR2744" i="6"/>
  <c r="AR2750" i="6"/>
  <c r="AR2762" i="6"/>
  <c r="AR2768" i="6"/>
  <c r="AR2780" i="6"/>
  <c r="AR2786" i="6"/>
  <c r="AR2798" i="6"/>
  <c r="AR2816" i="6"/>
  <c r="AR1223" i="6"/>
  <c r="AR1229" i="6"/>
  <c r="AR1493" i="6"/>
  <c r="AR1499" i="6"/>
  <c r="AR3869" i="6"/>
  <c r="X3176" i="6"/>
  <c r="Y1394" i="6"/>
  <c r="Y3849" i="6"/>
  <c r="X3849" i="6"/>
  <c r="X392" i="6"/>
  <c r="R392" i="6"/>
  <c r="Y392" i="6" s="1"/>
  <c r="R528" i="6"/>
  <c r="I528" i="6"/>
  <c r="X528" i="6" s="1"/>
  <c r="X2794" i="6"/>
  <c r="Y2794" i="6"/>
  <c r="X3207" i="6"/>
  <c r="AR1564" i="6"/>
  <c r="AR1618" i="6"/>
  <c r="AR3004" i="6"/>
  <c r="AR1511" i="6"/>
  <c r="AR1517" i="6"/>
  <c r="AR1523" i="6"/>
  <c r="AR1529" i="6"/>
  <c r="AR1535" i="6"/>
  <c r="AR1541" i="6"/>
  <c r="AR1547" i="6"/>
  <c r="AR1553" i="6"/>
  <c r="AR1559" i="6"/>
  <c r="AR1601" i="6"/>
  <c r="AR1607" i="6"/>
  <c r="AR1613" i="6"/>
  <c r="AR1619" i="6"/>
  <c r="AR1625" i="6"/>
  <c r="AR1631" i="6"/>
  <c r="AR1637" i="6"/>
  <c r="AR1738" i="6"/>
  <c r="AR1750" i="6"/>
  <c r="AR1762" i="6"/>
  <c r="AR3635" i="6"/>
  <c r="AR3647" i="6"/>
  <c r="AR3653" i="6"/>
  <c r="AR3659" i="6"/>
  <c r="AR3665" i="6"/>
  <c r="AR3671" i="6"/>
  <c r="AR3677" i="6"/>
  <c r="AR3683" i="6"/>
  <c r="AR3689" i="6"/>
  <c r="AR3695" i="6"/>
  <c r="AR3718" i="6"/>
  <c r="AR3724" i="6"/>
  <c r="AR3730" i="6"/>
  <c r="S2518" i="6"/>
  <c r="Y2518" i="6" s="1"/>
  <c r="X3826" i="6"/>
  <c r="X2883" i="6"/>
  <c r="X3777" i="6"/>
  <c r="Y3695" i="6"/>
  <c r="Y2709" i="6"/>
  <c r="Y3785" i="6"/>
  <c r="X3206" i="6"/>
  <c r="X3113" i="6"/>
  <c r="X469" i="6"/>
  <c r="R713" i="6"/>
  <c r="Y713" i="6" s="1"/>
  <c r="I3543" i="6"/>
  <c r="X3543" i="6"/>
  <c r="L390" i="6"/>
  <c r="X390" i="6" s="1"/>
  <c r="S2355" i="6"/>
  <c r="Y2355" i="6" s="1"/>
  <c r="Y3806" i="6"/>
  <c r="M793" i="6"/>
  <c r="X793" i="6" s="1"/>
  <c r="I787" i="6"/>
  <c r="X787" i="6" s="1"/>
  <c r="Y3636" i="6"/>
  <c r="X3848" i="6"/>
  <c r="X336" i="6"/>
  <c r="I2951" i="6"/>
  <c r="X2951" i="6" s="1"/>
  <c r="X2302" i="6"/>
  <c r="Y3040" i="6"/>
  <c r="X3832" i="6"/>
  <c r="Y3153" i="6"/>
  <c r="X3160" i="6"/>
  <c r="X2769" i="6"/>
  <c r="R439" i="6"/>
  <c r="Y439" i="6" s="1"/>
  <c r="Y3872" i="6"/>
  <c r="Y3541" i="6"/>
  <c r="I593" i="6"/>
  <c r="X593" i="6" s="1"/>
  <c r="X3729" i="6"/>
  <c r="Y3729" i="6"/>
  <c r="Y3837" i="6"/>
  <c r="Y383" i="6"/>
  <c r="X383" i="6"/>
  <c r="I395" i="6"/>
  <c r="X395" i="6"/>
  <c r="R395" i="6"/>
  <c r="Y395" i="6"/>
  <c r="R454" i="6"/>
  <c r="Y454" i="6"/>
  <c r="I454" i="6"/>
  <c r="X454" i="6"/>
  <c r="R579" i="6"/>
  <c r="S579" i="6"/>
  <c r="X579" i="6"/>
  <c r="Y691" i="6"/>
  <c r="J691" i="6"/>
  <c r="AR1763" i="6"/>
  <c r="AR2213" i="6"/>
  <c r="AR3564" i="6"/>
  <c r="AR3600" i="6"/>
  <c r="AR3612" i="6"/>
  <c r="AR3684" i="6"/>
  <c r="AR3857" i="6"/>
  <c r="AR3863" i="6"/>
  <c r="S2449" i="6"/>
  <c r="X3751" i="6"/>
  <c r="Y3751" i="6"/>
  <c r="X826" i="6"/>
  <c r="Y826" i="6"/>
  <c r="Y2800" i="6"/>
  <c r="X2800" i="6"/>
  <c r="S2555" i="6"/>
  <c r="Y2555" i="6"/>
  <c r="X2283" i="6"/>
  <c r="I535" i="6"/>
  <c r="X535" i="6" s="1"/>
  <c r="I653" i="6"/>
  <c r="X653" i="6" s="1"/>
  <c r="R676" i="6"/>
  <c r="Y676" i="6" s="1"/>
  <c r="X3585" i="6"/>
  <c r="L451" i="6"/>
  <c r="X451" i="6" s="1"/>
  <c r="Y3883" i="6"/>
  <c r="R475" i="6"/>
  <c r="Y475" i="6" s="1"/>
  <c r="Y3606" i="6"/>
  <c r="X2618" i="6"/>
  <c r="Y3898" i="6"/>
  <c r="S3221" i="6"/>
  <c r="Y3221" i="6"/>
  <c r="AR1582" i="6"/>
  <c r="AR1612" i="6"/>
  <c r="I705" i="6"/>
  <c r="X705" i="6"/>
  <c r="X3918" i="6"/>
  <c r="S642" i="6"/>
  <c r="Y642" i="6" s="1"/>
  <c r="Y1386" i="6"/>
  <c r="X3891" i="6"/>
  <c r="Y420" i="6"/>
  <c r="Y3594" i="6"/>
  <c r="I3529" i="6"/>
  <c r="X3529" i="6" s="1"/>
  <c r="Y3529" i="6"/>
  <c r="X3604" i="6"/>
  <c r="Y3604" i="6"/>
  <c r="Y3610" i="6"/>
  <c r="X3610" i="6"/>
  <c r="Y3630" i="6"/>
  <c r="X3630" i="6"/>
  <c r="Y3769" i="6"/>
  <c r="X3769" i="6"/>
  <c r="R396" i="6"/>
  <c r="Y396" i="6" s="1"/>
  <c r="I396" i="6"/>
  <c r="X396" i="6"/>
  <c r="S698" i="6"/>
  <c r="Y698" i="6" s="1"/>
  <c r="I698" i="6"/>
  <c r="X698" i="6"/>
  <c r="Y742" i="6"/>
  <c r="X742" i="6"/>
  <c r="X2762" i="6"/>
  <c r="Y2775" i="6"/>
  <c r="X2775" i="6"/>
  <c r="X2831" i="6"/>
  <c r="AR2058" i="6"/>
  <c r="AR2088" i="6"/>
  <c r="AR2130" i="6"/>
  <c r="AR2148" i="6"/>
  <c r="AR3768" i="6"/>
  <c r="I688" i="6"/>
  <c r="X688" i="6" s="1"/>
  <c r="S2602" i="6"/>
  <c r="X3655" i="6"/>
  <c r="Y3655" i="6"/>
  <c r="X3911" i="6"/>
  <c r="Y3911" i="6"/>
  <c r="S1457" i="6"/>
  <c r="Y1457" i="6" s="1"/>
  <c r="X1457" i="6"/>
  <c r="AR1594" i="6"/>
  <c r="AR1606" i="6"/>
  <c r="AR1630" i="6"/>
  <c r="AR3010" i="6"/>
  <c r="I445" i="6"/>
  <c r="X445" i="6" s="1"/>
  <c r="R522" i="6"/>
  <c r="S522" i="6" s="1"/>
  <c r="Y522" i="6" s="1"/>
  <c r="X3531" i="6"/>
  <c r="Y658" i="6"/>
  <c r="Y2815" i="6"/>
  <c r="X3010" i="6"/>
  <c r="Y3638" i="6"/>
  <c r="X3189" i="6"/>
  <c r="Y3537" i="6"/>
  <c r="Y3855" i="6"/>
  <c r="X3791" i="6"/>
  <c r="Y3178" i="6"/>
  <c r="X2925" i="6"/>
  <c r="I630" i="6"/>
  <c r="X630" i="6" s="1"/>
  <c r="R542" i="6"/>
  <c r="X3866" i="6"/>
  <c r="X2816" i="6"/>
  <c r="X3626" i="6"/>
  <c r="R3189" i="6"/>
  <c r="Y2821" i="6"/>
  <c r="Y3517" i="6"/>
  <c r="Y2572" i="6"/>
  <c r="Y1393" i="6"/>
  <c r="X2361" i="6"/>
  <c r="S2361" i="6"/>
  <c r="Y2361" i="6" s="1"/>
  <c r="X2402" i="6"/>
  <c r="S2414" i="6"/>
  <c r="Y2414" i="6" s="1"/>
  <c r="X2414" i="6"/>
  <c r="X3890" i="6"/>
  <c r="Y3890" i="6"/>
  <c r="S503" i="6"/>
  <c r="Y503" i="6" s="1"/>
  <c r="I503" i="6"/>
  <c r="X503" i="6" s="1"/>
  <c r="I749" i="6"/>
  <c r="X749" i="6" s="1"/>
  <c r="AR40" i="6"/>
  <c r="AR64" i="6"/>
  <c r="AR70" i="6"/>
  <c r="AR76" i="6"/>
  <c r="AR82" i="6"/>
  <c r="AR88" i="6"/>
  <c r="AR94" i="6"/>
  <c r="AR2692" i="6"/>
  <c r="AR2806" i="6"/>
  <c r="AR2812" i="6"/>
  <c r="AR2818" i="6"/>
  <c r="AR2824" i="6"/>
  <c r="AR2830" i="6"/>
  <c r="AR100" i="6"/>
  <c r="AR1554" i="6"/>
  <c r="AR1572" i="6"/>
  <c r="AR1626" i="6"/>
  <c r="AR1727" i="6"/>
  <c r="AR1733" i="6"/>
  <c r="AR1739" i="6"/>
  <c r="AR1745" i="6"/>
  <c r="AR1751" i="6"/>
  <c r="AR1757" i="6"/>
  <c r="AR1780" i="6"/>
  <c r="AR2369" i="6"/>
  <c r="AR2375" i="6"/>
  <c r="AR2381" i="6"/>
  <c r="AR2392" i="6"/>
  <c r="AR2880" i="6"/>
  <c r="AR2916" i="6"/>
  <c r="AR2964" i="6"/>
  <c r="AR3263" i="6"/>
  <c r="AR3269" i="6"/>
  <c r="AR3329" i="6"/>
  <c r="AR3335" i="6"/>
  <c r="AR3341" i="6"/>
  <c r="AR3347" i="6"/>
  <c r="AR3353" i="6"/>
  <c r="AR3359" i="6"/>
  <c r="AR3365" i="6"/>
  <c r="AR3371" i="6"/>
  <c r="AR3377" i="6"/>
  <c r="AR3383" i="6"/>
  <c r="AR3389" i="6"/>
  <c r="AR3395" i="6"/>
  <c r="AR3419" i="6"/>
  <c r="AR3875" i="6"/>
  <c r="AR3893" i="6"/>
  <c r="AR3899" i="6"/>
  <c r="AR3905" i="6"/>
  <c r="AR3911" i="6"/>
  <c r="AR1135" i="6"/>
  <c r="AR1165" i="6"/>
  <c r="AR1177" i="6"/>
  <c r="AR1213" i="6"/>
  <c r="AR1315" i="6"/>
  <c r="AR1321" i="6"/>
  <c r="AR1327" i="6"/>
  <c r="AR1333" i="6"/>
  <c r="AR1345" i="6"/>
  <c r="AR1351" i="6"/>
  <c r="AR1393" i="6"/>
  <c r="AR1399" i="6"/>
  <c r="AR1405" i="6"/>
  <c r="AR1411" i="6"/>
  <c r="AR1441" i="6"/>
  <c r="AR1447" i="6"/>
  <c r="AR1465" i="6"/>
  <c r="AR1471" i="6"/>
  <c r="AR1561" i="6"/>
  <c r="AR1567" i="6"/>
  <c r="AR1579" i="6"/>
  <c r="AR1585" i="6"/>
  <c r="AR1591" i="6"/>
  <c r="AR1597" i="6"/>
  <c r="AR1603" i="6"/>
  <c r="AR1615" i="6"/>
  <c r="AR1621" i="6"/>
  <c r="AR1639" i="6"/>
  <c r="AR1933" i="6"/>
  <c r="AR1939" i="6"/>
  <c r="AR1951" i="6"/>
  <c r="AR2041" i="6"/>
  <c r="AR2047" i="6"/>
  <c r="AR1716" i="6"/>
  <c r="AR1728" i="6"/>
  <c r="AR1769" i="6"/>
  <c r="AR1775" i="6"/>
  <c r="AR1781" i="6"/>
  <c r="AR1835" i="6"/>
  <c r="AR2243" i="6"/>
  <c r="AR2309" i="6"/>
  <c r="AR3192" i="6"/>
  <c r="AR3264" i="6"/>
  <c r="AR3318" i="6"/>
  <c r="AR3366" i="6"/>
  <c r="AR3527" i="6"/>
  <c r="AR3533" i="6"/>
  <c r="AR3556" i="6"/>
  <c r="AR3562" i="6"/>
  <c r="AR3568" i="6"/>
  <c r="AR3876" i="6"/>
  <c r="AR3912" i="6"/>
  <c r="AR3935" i="6"/>
  <c r="AR3941" i="6"/>
  <c r="AR72" i="6"/>
  <c r="AR107" i="6"/>
  <c r="AR113" i="6"/>
  <c r="AR119" i="6"/>
  <c r="AR125" i="6"/>
  <c r="AR131" i="6"/>
  <c r="AR137" i="6"/>
  <c r="AR143" i="6"/>
  <c r="AR149" i="6"/>
  <c r="AR155" i="6"/>
  <c r="AR173" i="6"/>
  <c r="AR179" i="6"/>
  <c r="AR185" i="6"/>
  <c r="AR191" i="6"/>
  <c r="AR197" i="6"/>
  <c r="AR203" i="6"/>
  <c r="AR209" i="6"/>
  <c r="AR215" i="6"/>
  <c r="AR221" i="6"/>
  <c r="AR227" i="6"/>
  <c r="AR233" i="6"/>
  <c r="AR239" i="6"/>
  <c r="AR245" i="6"/>
  <c r="AR251" i="6"/>
  <c r="AR257" i="6"/>
  <c r="AR263" i="6"/>
  <c r="AR269" i="6"/>
  <c r="AR275" i="6"/>
  <c r="AR281" i="6"/>
  <c r="AR287" i="6"/>
  <c r="AR293" i="6"/>
  <c r="AR299" i="6"/>
  <c r="AR305" i="6"/>
  <c r="AR311" i="6"/>
  <c r="AR317" i="6"/>
  <c r="AR323" i="6"/>
  <c r="AR329" i="6"/>
  <c r="AR335" i="6"/>
  <c r="AR341" i="6"/>
  <c r="AR347" i="6"/>
  <c r="AR353" i="6"/>
  <c r="AR359" i="6"/>
  <c r="AR365" i="6"/>
  <c r="AR371" i="6"/>
  <c r="AR377" i="6"/>
  <c r="AR383" i="6"/>
  <c r="AR389" i="6"/>
  <c r="AR395" i="6"/>
  <c r="AR401" i="6"/>
  <c r="AR407" i="6"/>
  <c r="AR413" i="6"/>
  <c r="AR419" i="6"/>
  <c r="AR437" i="6"/>
  <c r="AR443" i="6"/>
  <c r="AR449" i="6"/>
  <c r="AR455" i="6"/>
  <c r="AR461" i="6"/>
  <c r="AR467" i="6"/>
  <c r="AR473" i="6"/>
  <c r="AR479" i="6"/>
  <c r="AR485" i="6"/>
  <c r="AR491" i="6"/>
  <c r="AR497" i="6"/>
  <c r="AR503" i="6"/>
  <c r="AR509" i="6"/>
  <c r="AR515" i="6"/>
  <c r="AR521" i="6"/>
  <c r="AR527" i="6"/>
  <c r="AR545" i="6"/>
  <c r="AR551" i="6"/>
  <c r="AR557" i="6"/>
  <c r="AR563" i="6"/>
  <c r="AR569" i="6"/>
  <c r="AR575" i="6"/>
  <c r="AR581" i="6"/>
  <c r="AR587" i="6"/>
  <c r="AR593" i="6"/>
  <c r="AR599" i="6"/>
  <c r="AR605" i="6"/>
  <c r="AR611" i="6"/>
  <c r="AR617" i="6"/>
  <c r="AR623" i="6"/>
  <c r="AR629" i="6"/>
  <c r="AR635" i="6"/>
  <c r="AR641" i="6"/>
  <c r="AR647" i="6"/>
  <c r="AR653" i="6"/>
  <c r="AR659" i="6"/>
  <c r="AR665" i="6"/>
  <c r="AR706" i="6"/>
  <c r="AR712" i="6"/>
  <c r="AR718" i="6"/>
  <c r="AR724" i="6"/>
  <c r="AR730" i="6"/>
  <c r="AR736" i="6"/>
  <c r="AR742" i="6"/>
  <c r="AR748" i="6"/>
  <c r="AR760" i="6"/>
  <c r="AR766" i="6"/>
  <c r="AR772" i="6"/>
  <c r="AR778" i="6"/>
  <c r="AR784" i="6"/>
  <c r="AR790" i="6"/>
  <c r="AR796" i="6"/>
  <c r="AR1997" i="6"/>
  <c r="AR2003" i="6"/>
  <c r="AR2009" i="6"/>
  <c r="AR2015" i="6"/>
  <c r="AR2021" i="6"/>
  <c r="AR2027" i="6"/>
  <c r="AR2033" i="6"/>
  <c r="AR2039" i="6"/>
  <c r="AR2045" i="6"/>
  <c r="AR2051" i="6"/>
  <c r="AR2122" i="6"/>
  <c r="AR2128" i="6"/>
  <c r="AR2507" i="6"/>
  <c r="AR2531" i="6"/>
  <c r="AR2537" i="6"/>
  <c r="AR2543" i="6"/>
  <c r="AR2549" i="6"/>
  <c r="AR2555" i="6"/>
  <c r="AR2561" i="6"/>
  <c r="AR2591" i="6"/>
  <c r="AR2614" i="6"/>
  <c r="AR3563" i="6"/>
  <c r="AR3575" i="6"/>
  <c r="AR3581" i="6"/>
  <c r="AR3587" i="6"/>
  <c r="AR3593" i="6"/>
  <c r="AR3599" i="6"/>
  <c r="AR3605" i="6"/>
  <c r="AR3611" i="6"/>
  <c r="AR3617" i="6"/>
  <c r="AR3623" i="6"/>
  <c r="AR3629" i="6"/>
  <c r="AR2641" i="6"/>
  <c r="AR2653" i="6"/>
  <c r="AR2665" i="6"/>
  <c r="AR2671" i="6"/>
  <c r="AR2707" i="6"/>
  <c r="AR2713" i="6"/>
  <c r="AR2719" i="6"/>
  <c r="AR2731" i="6"/>
  <c r="AR2737" i="6"/>
  <c r="AR2743" i="6"/>
  <c r="AR2749" i="6"/>
  <c r="AR2755" i="6"/>
  <c r="AR2761" i="6"/>
  <c r="AR2767" i="6"/>
  <c r="AR2773" i="6"/>
  <c r="AR2803" i="6"/>
  <c r="AR2809" i="6"/>
  <c r="AR2821" i="6"/>
  <c r="AR2827" i="6"/>
  <c r="AR2952" i="6"/>
  <c r="AR2999" i="6"/>
  <c r="AR3023" i="6"/>
  <c r="AR3178" i="6"/>
  <c r="AR3743" i="6"/>
  <c r="AR3947" i="6"/>
  <c r="AR3959" i="6"/>
  <c r="AR3977" i="6"/>
  <c r="AR854" i="6"/>
  <c r="AR938" i="6"/>
  <c r="AR962" i="6"/>
  <c r="AR1304" i="6"/>
  <c r="AR1850" i="6"/>
  <c r="AR1856" i="6"/>
  <c r="AR1868" i="6"/>
  <c r="AR1874" i="6"/>
  <c r="AR1880" i="6"/>
  <c r="AR1886" i="6"/>
  <c r="AR1898" i="6"/>
  <c r="AR1904" i="6"/>
  <c r="AR1910" i="6"/>
  <c r="AR1916" i="6"/>
  <c r="AR1928" i="6"/>
  <c r="AR1934" i="6"/>
  <c r="AR1946" i="6"/>
  <c r="AR1952" i="6"/>
  <c r="AR1958" i="6"/>
  <c r="AR1964" i="6"/>
  <c r="AR1970" i="6"/>
  <c r="AR1982" i="6"/>
  <c r="AR1988" i="6"/>
  <c r="AR1994" i="6"/>
  <c r="AR2570" i="6"/>
  <c r="AR2594" i="6"/>
  <c r="AR2600" i="6"/>
  <c r="AR2606" i="6"/>
  <c r="AR2612" i="6"/>
  <c r="AR2624" i="6"/>
  <c r="AR2636" i="6"/>
  <c r="AR3044" i="6"/>
  <c r="AR3296" i="6"/>
  <c r="AR3338" i="6"/>
  <c r="AR4004" i="6"/>
  <c r="AR2993" i="6"/>
  <c r="AR3005" i="6"/>
  <c r="AR3017" i="6"/>
  <c r="AR3076" i="6"/>
  <c r="AR3082" i="6"/>
  <c r="AR3166" i="6"/>
  <c r="AR3172" i="6"/>
  <c r="AR3184" i="6"/>
  <c r="AR3190" i="6"/>
  <c r="AR3690" i="6"/>
  <c r="AR3731" i="6"/>
  <c r="AR3737" i="6"/>
  <c r="AR3953" i="6"/>
  <c r="AR3965" i="6"/>
  <c r="AR3971" i="6"/>
  <c r="AR3983" i="6"/>
  <c r="AR4001" i="6"/>
  <c r="AR4007" i="6"/>
  <c r="AR806" i="6"/>
  <c r="AR866" i="6"/>
  <c r="AR920" i="6"/>
  <c r="AR956" i="6"/>
  <c r="AR1040" i="6"/>
  <c r="AR1076" i="6"/>
  <c r="AR1106" i="6"/>
  <c r="AR1340" i="6"/>
  <c r="AR1364" i="6"/>
  <c r="AR1400" i="6"/>
  <c r="AR1844" i="6"/>
  <c r="AR1862" i="6"/>
  <c r="AR1892" i="6"/>
  <c r="AR1922" i="6"/>
  <c r="AR1976" i="6"/>
  <c r="AR2516" i="6"/>
  <c r="AR2618" i="6"/>
  <c r="Y1350" i="6"/>
  <c r="Y758" i="6"/>
  <c r="I758" i="6"/>
  <c r="X758" i="6" s="1"/>
  <c r="Y2748" i="6"/>
  <c r="X2748" i="6"/>
  <c r="X3110" i="6"/>
  <c r="AR384" i="6"/>
  <c r="AR426" i="6"/>
  <c r="AR468" i="6"/>
  <c r="AR588" i="6"/>
  <c r="AR642" i="6"/>
  <c r="AR689" i="6"/>
  <c r="AR695" i="6"/>
  <c r="AR701" i="6"/>
  <c r="AR707" i="6"/>
  <c r="AR713" i="6"/>
  <c r="AR767" i="6"/>
  <c r="AR910" i="6"/>
  <c r="AR916" i="6"/>
  <c r="AR922" i="6"/>
  <c r="AR928" i="6"/>
  <c r="AR934" i="6"/>
  <c r="AR940" i="6"/>
  <c r="AR946" i="6"/>
  <c r="AR952" i="6"/>
  <c r="AR958" i="6"/>
  <c r="AR1030" i="6"/>
  <c r="AR1048" i="6"/>
  <c r="AR1060" i="6"/>
  <c r="AR1066" i="6"/>
  <c r="AR1228" i="6"/>
  <c r="AR1282" i="6"/>
  <c r="AR1294" i="6"/>
  <c r="AR1300" i="6"/>
  <c r="AR1306" i="6"/>
  <c r="AR1318" i="6"/>
  <c r="AR1390" i="6"/>
  <c r="AR1396" i="6"/>
  <c r="AR1402" i="6"/>
  <c r="AR1920" i="6"/>
  <c r="AR2063" i="6"/>
  <c r="AR2069" i="6"/>
  <c r="AR2111" i="6"/>
  <c r="AR2117" i="6"/>
  <c r="AR2123" i="6"/>
  <c r="AR2129" i="6"/>
  <c r="AR2135" i="6"/>
  <c r="AR2388" i="6"/>
  <c r="AR2394" i="6"/>
  <c r="AR2399" i="6"/>
  <c r="AR2405" i="6"/>
  <c r="AR2411" i="6"/>
  <c r="AR2417" i="6"/>
  <c r="AR2423" i="6"/>
  <c r="AR2429" i="6"/>
  <c r="AR2435" i="6"/>
  <c r="AR2441" i="6"/>
  <c r="AR2447" i="6"/>
  <c r="AR2459" i="6"/>
  <c r="AR2465" i="6"/>
  <c r="AR2471" i="6"/>
  <c r="AR2477" i="6"/>
  <c r="AR2483" i="6"/>
  <c r="AR2489" i="6"/>
  <c r="AR2495" i="6"/>
  <c r="AR2501" i="6"/>
  <c r="AR2560" i="6"/>
  <c r="AR3161" i="6"/>
  <c r="AR3167" i="6"/>
  <c r="AR3173" i="6"/>
  <c r="AR3179" i="6"/>
  <c r="AR3185" i="6"/>
  <c r="X2982" i="6"/>
  <c r="AR893" i="6"/>
  <c r="AR899" i="6"/>
  <c r="AR905" i="6"/>
  <c r="AR911" i="6"/>
  <c r="AR917" i="6"/>
  <c r="AR923" i="6"/>
  <c r="AR929" i="6"/>
  <c r="AR935" i="6"/>
  <c r="AR941" i="6"/>
  <c r="AR947" i="6"/>
  <c r="AR953" i="6"/>
  <c r="AR971" i="6"/>
  <c r="AR977" i="6"/>
  <c r="AR1067" i="6"/>
  <c r="AR1073" i="6"/>
  <c r="AR1079" i="6"/>
  <c r="AR1085" i="6"/>
  <c r="AR1091" i="6"/>
  <c r="AR1097" i="6"/>
  <c r="AR1103" i="6"/>
  <c r="AR1109" i="6"/>
  <c r="AR1115" i="6"/>
  <c r="AR1121" i="6"/>
  <c r="AR1127" i="6"/>
  <c r="AR1139" i="6"/>
  <c r="AR1145" i="6"/>
  <c r="AR1151" i="6"/>
  <c r="AR1157" i="6"/>
  <c r="AR1163" i="6"/>
  <c r="AR1169" i="6"/>
  <c r="AR1175" i="6"/>
  <c r="AR1181" i="6"/>
  <c r="AR1187" i="6"/>
  <c r="AR1193" i="6"/>
  <c r="AR1199" i="6"/>
  <c r="AR1205" i="6"/>
  <c r="AR1211" i="6"/>
  <c r="AR1217" i="6"/>
  <c r="AR1770" i="6"/>
  <c r="AR1776" i="6"/>
  <c r="AR1782" i="6"/>
  <c r="AR1812" i="6"/>
  <c r="AR1865" i="6"/>
  <c r="AR1907" i="6"/>
  <c r="AR1930" i="6"/>
  <c r="AR1948" i="6"/>
  <c r="AR1954" i="6"/>
  <c r="AR2050" i="6"/>
  <c r="AR2248" i="6"/>
  <c r="AR2254" i="6"/>
  <c r="AR2284" i="6"/>
  <c r="AR2290" i="6"/>
  <c r="AR2296" i="6"/>
  <c r="AR2326" i="6"/>
  <c r="AR2345" i="6"/>
  <c r="AR2351" i="6"/>
  <c r="AR2357" i="6"/>
  <c r="AR2374" i="6"/>
  <c r="AR2657" i="6"/>
  <c r="AR2663" i="6"/>
  <c r="AR2669" i="6"/>
  <c r="AR2680" i="6"/>
  <c r="AR3001" i="6"/>
  <c r="AR3007" i="6"/>
  <c r="AR3239" i="6"/>
  <c r="AR3245" i="6"/>
  <c r="AR3251" i="6"/>
  <c r="AR3257" i="6"/>
  <c r="AR3274" i="6"/>
  <c r="AR3280" i="6"/>
  <c r="AR3286" i="6"/>
  <c r="AR3292" i="6"/>
  <c r="AR3298" i="6"/>
  <c r="AR3304" i="6"/>
  <c r="AR3310" i="6"/>
  <c r="AR3316" i="6"/>
  <c r="AR3364" i="6"/>
  <c r="AR3370" i="6"/>
  <c r="AR3382" i="6"/>
  <c r="AR3388" i="6"/>
  <c r="AR3394" i="6"/>
  <c r="AR3400" i="6"/>
  <c r="AR3406" i="6"/>
  <c r="AR3418" i="6"/>
  <c r="AR3772" i="6"/>
  <c r="AR3784" i="6"/>
  <c r="AR3808" i="6"/>
  <c r="AR1235" i="6"/>
  <c r="AR1241" i="6"/>
  <c r="AR1247" i="6"/>
  <c r="AR1253" i="6"/>
  <c r="AR1259" i="6"/>
  <c r="AR1265" i="6"/>
  <c r="AR1271" i="6"/>
  <c r="AR1277" i="6"/>
  <c r="AR1283" i="6"/>
  <c r="AR1289" i="6"/>
  <c r="AR1295" i="6"/>
  <c r="AR1301" i="6"/>
  <c r="AR1307" i="6"/>
  <c r="AR1313" i="6"/>
  <c r="AR1361" i="6"/>
  <c r="AR1367" i="6"/>
  <c r="AR1373" i="6"/>
  <c r="AR1379" i="6"/>
  <c r="AR1385" i="6"/>
  <c r="AR1391" i="6"/>
  <c r="AR1397" i="6"/>
  <c r="AR1409" i="6"/>
  <c r="AR1415" i="6"/>
  <c r="AR1421" i="6"/>
  <c r="AR1427" i="6"/>
  <c r="AR1433" i="6"/>
  <c r="AR1439" i="6"/>
  <c r="AR1445" i="6"/>
  <c r="AR1451" i="6"/>
  <c r="AR1457" i="6"/>
  <c r="AR1463" i="6"/>
  <c r="AR1469" i="6"/>
  <c r="AR1475" i="6"/>
  <c r="AR1481" i="6"/>
  <c r="AR1487" i="6"/>
  <c r="AR1985" i="6"/>
  <c r="AR1991" i="6"/>
  <c r="AR2014" i="6"/>
  <c r="AR2020" i="6"/>
  <c r="AR2026" i="6"/>
  <c r="AR2038" i="6"/>
  <c r="AR2044" i="6"/>
  <c r="AR2368" i="6"/>
  <c r="AR2609" i="6"/>
  <c r="AR2615" i="6"/>
  <c r="AR2621" i="6"/>
  <c r="AR2627" i="6"/>
  <c r="AR2633" i="6"/>
  <c r="AR3035" i="6"/>
  <c r="AR3041" i="6"/>
  <c r="AR3047" i="6"/>
  <c r="AR3053" i="6"/>
  <c r="AR3059" i="6"/>
  <c r="AR3065" i="6"/>
  <c r="AR3071" i="6"/>
  <c r="AR3077" i="6"/>
  <c r="AR3083" i="6"/>
  <c r="AR3155" i="6"/>
  <c r="AR3545" i="6"/>
  <c r="AR3551" i="6"/>
  <c r="AR3557" i="6"/>
  <c r="AR3767" i="6"/>
  <c r="AR3773" i="6"/>
  <c r="AR3779" i="6"/>
  <c r="AR3785" i="6"/>
  <c r="AR3791" i="6"/>
  <c r="AR3797" i="6"/>
  <c r="AR3803" i="6"/>
  <c r="AR3809" i="6"/>
  <c r="AR3815" i="6"/>
  <c r="AR3821" i="6"/>
  <c r="AR3839" i="6"/>
  <c r="AR3845" i="6"/>
  <c r="AR3851" i="6"/>
  <c r="AR3862" i="6"/>
  <c r="AR4019" i="6"/>
  <c r="Y2866" i="6"/>
  <c r="X2866" i="6"/>
  <c r="R2997" i="6"/>
  <c r="Y2997" i="6" s="1"/>
  <c r="X2997" i="6"/>
  <c r="Y2763" i="6"/>
  <c r="S648" i="6"/>
  <c r="Y648" i="6" s="1"/>
  <c r="Y3597" i="6"/>
  <c r="Y499" i="6"/>
  <c r="X499" i="6"/>
  <c r="Y415" i="6"/>
  <c r="R429" i="6"/>
  <c r="Y429" i="6" s="1"/>
  <c r="Y492" i="6"/>
  <c r="Y1519" i="6"/>
  <c r="Y689" i="6"/>
  <c r="R471" i="6"/>
  <c r="Y471" i="6" s="1"/>
  <c r="S654" i="6"/>
  <c r="Y654" i="6" s="1"/>
  <c r="Y3698" i="6"/>
  <c r="Y2708" i="6"/>
  <c r="S2617" i="6"/>
  <c r="Y2617" i="6" s="1"/>
  <c r="I355" i="6"/>
  <c r="X355" i="6" s="1"/>
  <c r="Y3500" i="6"/>
  <c r="Y3725" i="6"/>
  <c r="S2571" i="6"/>
  <c r="Y3542" i="6"/>
  <c r="X2598" i="6"/>
  <c r="S2598" i="6"/>
  <c r="Y2598" i="6" s="1"/>
  <c r="X3567" i="6"/>
  <c r="Y3567" i="6"/>
  <c r="Y3868" i="6"/>
  <c r="X3868" i="6"/>
  <c r="Y3874" i="6"/>
  <c r="S694" i="6"/>
  <c r="Y694" i="6" s="1"/>
  <c r="Y744" i="6"/>
  <c r="I744" i="6"/>
  <c r="X744" i="6" s="1"/>
  <c r="X2744" i="6"/>
  <c r="Y2744" i="6"/>
  <c r="R2785" i="6"/>
  <c r="Y2785" i="6" s="1"/>
  <c r="X2785" i="6"/>
  <c r="X3092" i="6"/>
  <c r="S3092" i="6"/>
  <c r="Y3092" i="6" s="1"/>
  <c r="X3138" i="6"/>
  <c r="Y3138" i="6"/>
  <c r="L3171" i="6"/>
  <c r="X3171" i="6"/>
  <c r="R3171" i="6"/>
  <c r="Y3171" i="6" s="1"/>
  <c r="Y3796" i="6"/>
  <c r="X3796" i="6"/>
  <c r="X3909" i="6"/>
  <c r="Y3909" i="6"/>
  <c r="Y2987" i="6"/>
  <c r="X2987" i="6"/>
  <c r="S2483" i="6"/>
  <c r="Y2483" i="6" s="1"/>
  <c r="X331" i="6"/>
  <c r="S2267" i="6"/>
  <c r="Y2267" i="6" s="1"/>
  <c r="X2267" i="6"/>
  <c r="S2372" i="6"/>
  <c r="Y2372" i="6" s="1"/>
  <c r="X2372" i="6"/>
  <c r="I551" i="6"/>
  <c r="X551" i="6" s="1"/>
  <c r="R551" i="6"/>
  <c r="Y465" i="6"/>
  <c r="R596" i="6"/>
  <c r="R388" i="6"/>
  <c r="Y388" i="6" s="1"/>
  <c r="X643" i="6"/>
  <c r="Y3692" i="6"/>
  <c r="X2757" i="6"/>
  <c r="X2745" i="6"/>
  <c r="I3546" i="6"/>
  <c r="X3590" i="6"/>
  <c r="Y3731" i="6"/>
  <c r="X2354" i="6"/>
  <c r="S2353" i="6"/>
  <c r="Y2353" i="6" s="1"/>
  <c r="S2507" i="6"/>
  <c r="Y2507" i="6" s="1"/>
  <c r="X3514" i="6"/>
  <c r="X3637" i="6"/>
  <c r="X764" i="6"/>
  <c r="R764" i="6"/>
  <c r="Y764" i="6" s="1"/>
  <c r="Y343" i="6"/>
  <c r="X2489" i="6"/>
  <c r="S2303" i="6"/>
  <c r="Y2303" i="6" s="1"/>
  <c r="X2303" i="6"/>
  <c r="S2409" i="6"/>
  <c r="Y2409" i="6" s="1"/>
  <c r="X2409" i="6"/>
  <c r="S2428" i="6"/>
  <c r="Y2428" i="6" s="1"/>
  <c r="X2455" i="6"/>
  <c r="S2455" i="6"/>
  <c r="Y2455" i="6" s="1"/>
  <c r="X2520" i="6"/>
  <c r="S2520" i="6"/>
  <c r="Y2520" i="6" s="1"/>
  <c r="I588" i="6"/>
  <c r="X588" i="6" s="1"/>
  <c r="R588" i="6"/>
  <c r="S588" i="6" s="1"/>
  <c r="Y588" i="6" s="1"/>
  <c r="R598" i="6"/>
  <c r="X2406" i="6"/>
  <c r="S2406" i="6"/>
  <c r="Y2406" i="6" s="1"/>
  <c r="Y337" i="6"/>
  <c r="X337" i="6"/>
  <c r="R595" i="6"/>
  <c r="I595" i="6"/>
  <c r="X595" i="6" s="1"/>
  <c r="I665" i="6"/>
  <c r="X665" i="6" s="1"/>
  <c r="Y665" i="6"/>
  <c r="I683" i="6"/>
  <c r="X683" i="6"/>
  <c r="S643" i="6"/>
  <c r="Y643" i="6"/>
  <c r="S2307" i="6"/>
  <c r="I637" i="6"/>
  <c r="X637" i="6" s="1"/>
  <c r="X453" i="6"/>
  <c r="X3574" i="6"/>
  <c r="S2366" i="6"/>
  <c r="Y2366" i="6" s="1"/>
  <c r="Y2859" i="6"/>
  <c r="X2342" i="6"/>
  <c r="S2348" i="6"/>
  <c r="Y2348" i="6" s="1"/>
  <c r="X2371" i="6"/>
  <c r="X3738" i="6"/>
  <c r="L324" i="6"/>
  <c r="X324" i="6" s="1"/>
  <c r="Y3631" i="6"/>
  <c r="S1128" i="6"/>
  <c r="Y1128" i="6"/>
  <c r="X1348" i="6"/>
  <c r="Y1348" i="6"/>
  <c r="X2207" i="6"/>
  <c r="S2207" i="6"/>
  <c r="Y2207" i="6" s="1"/>
  <c r="I385" i="6"/>
  <c r="X385" i="6" s="1"/>
  <c r="R385" i="6"/>
  <c r="Y385" i="6" s="1"/>
  <c r="S3137" i="6"/>
  <c r="Y3137" i="6" s="1"/>
  <c r="X3137" i="6"/>
  <c r="AR2232" i="6"/>
  <c r="AR2238" i="6"/>
  <c r="AR2244" i="6"/>
  <c r="AR2250" i="6"/>
  <c r="Y1410" i="6"/>
  <c r="AR1848" i="6"/>
  <c r="AR1854" i="6"/>
  <c r="AR1866" i="6"/>
  <c r="AR1872" i="6"/>
  <c r="AR1890" i="6"/>
  <c r="AR1896" i="6"/>
  <c r="AR1902" i="6"/>
  <c r="R330" i="6"/>
  <c r="Y330" i="6"/>
  <c r="X2290" i="6"/>
  <c r="Y3853" i="6"/>
  <c r="Y322" i="6"/>
  <c r="Y2954" i="6"/>
  <c r="Y3511" i="6"/>
  <c r="X3079" i="6"/>
  <c r="X3082" i="6"/>
  <c r="AR12" i="6"/>
  <c r="AR18" i="6"/>
  <c r="AR24" i="6"/>
  <c r="AR30" i="6"/>
  <c r="AR36" i="6"/>
  <c r="AR42" i="6"/>
  <c r="AR54" i="6"/>
  <c r="AR60" i="6"/>
  <c r="AR66" i="6"/>
  <c r="AR78" i="6"/>
  <c r="AR84" i="6"/>
  <c r="AR1236" i="6"/>
  <c r="AR1248" i="6"/>
  <c r="AR1266" i="6"/>
  <c r="AR1272" i="6"/>
  <c r="AR1284" i="6"/>
  <c r="AR1314" i="6"/>
  <c r="AR1350" i="6"/>
  <c r="X3106" i="6"/>
  <c r="AR4020" i="6"/>
  <c r="AR162" i="6"/>
  <c r="AR246" i="6"/>
  <c r="AR258" i="6"/>
  <c r="AR264" i="6"/>
  <c r="AR270" i="6"/>
  <c r="AR276" i="6"/>
  <c r="AR282" i="6"/>
  <c r="AR288" i="6"/>
  <c r="AR294" i="6"/>
  <c r="AR300" i="6"/>
  <c r="AR312" i="6"/>
  <c r="AR324" i="6"/>
  <c r="AR330" i="6"/>
  <c r="AR336" i="6"/>
  <c r="AR342" i="6"/>
  <c r="AR348" i="6"/>
  <c r="AR354" i="6"/>
  <c r="AR360" i="6"/>
  <c r="AR372" i="6"/>
  <c r="AR408" i="6"/>
  <c r="AR444" i="6"/>
  <c r="AR480" i="6"/>
  <c r="AR492" i="6"/>
  <c r="AR534" i="6"/>
  <c r="AR1356" i="6"/>
  <c r="AR1362" i="6"/>
  <c r="AR1368" i="6"/>
  <c r="AR1374" i="6"/>
  <c r="AR1380" i="6"/>
  <c r="AR1386" i="6"/>
  <c r="AR1416" i="6"/>
  <c r="AR1980" i="6"/>
  <c r="AR3642" i="6"/>
  <c r="AR3648" i="6"/>
  <c r="AR3654" i="6"/>
  <c r="AR3666" i="6"/>
  <c r="AR13" i="6"/>
  <c r="AR25" i="6"/>
  <c r="AR43" i="6"/>
  <c r="AR67" i="6"/>
  <c r="AR73" i="6"/>
  <c r="AR85" i="6"/>
  <c r="AR679" i="6"/>
  <c r="AR685" i="6"/>
  <c r="AR691" i="6"/>
  <c r="AR697" i="6"/>
  <c r="AR805" i="6"/>
  <c r="AR811" i="6"/>
  <c r="AR853" i="6"/>
  <c r="AR865" i="6"/>
  <c r="AR877" i="6"/>
  <c r="AR883" i="6"/>
  <c r="AR895" i="6"/>
  <c r="AR901" i="6"/>
  <c r="AR907" i="6"/>
  <c r="AR919" i="6"/>
  <c r="AR925" i="6"/>
  <c r="AR931" i="6"/>
  <c r="AR955" i="6"/>
  <c r="AR961" i="6"/>
  <c r="AR967" i="6"/>
  <c r="AR1003" i="6"/>
  <c r="AR1009" i="6"/>
  <c r="AR1027" i="6"/>
  <c r="AR1033" i="6"/>
  <c r="AR1039" i="6"/>
  <c r="AR1057" i="6"/>
  <c r="AR1063" i="6"/>
  <c r="AR1075" i="6"/>
  <c r="AR1087" i="6"/>
  <c r="AR1093" i="6"/>
  <c r="AR1099" i="6"/>
  <c r="AR1105" i="6"/>
  <c r="AR1111" i="6"/>
  <c r="AR1123" i="6"/>
  <c r="AR1645" i="6"/>
  <c r="AR1657" i="6"/>
  <c r="AR1663" i="6"/>
  <c r="AR1711" i="6"/>
  <c r="AR1717" i="6"/>
  <c r="AR1723" i="6"/>
  <c r="AR1753" i="6"/>
  <c r="AR1759" i="6"/>
  <c r="AR1765" i="6"/>
  <c r="AR1777" i="6"/>
  <c r="AR1783" i="6"/>
  <c r="AR1789" i="6"/>
  <c r="AR1795" i="6"/>
  <c r="AR1807" i="6"/>
  <c r="AR1813" i="6"/>
  <c r="AR1819" i="6"/>
  <c r="AR1831" i="6"/>
  <c r="AR1867" i="6"/>
  <c r="AR1873" i="6"/>
  <c r="AR1885" i="6"/>
  <c r="AR1891" i="6"/>
  <c r="AR1897" i="6"/>
  <c r="AR1909" i="6"/>
  <c r="AR2053" i="6"/>
  <c r="AR2119" i="6"/>
  <c r="AR2125" i="6"/>
  <c r="AR2383" i="6"/>
  <c r="Y2979" i="6"/>
  <c r="AR133" i="6"/>
  <c r="AR3270" i="6"/>
  <c r="AR3306" i="6"/>
  <c r="AR3390" i="6"/>
  <c r="AR3402" i="6"/>
  <c r="AR2227" i="6"/>
  <c r="AR678" i="6"/>
  <c r="AR684" i="6"/>
  <c r="AR690" i="6"/>
  <c r="AR696" i="6"/>
  <c r="AR726" i="6"/>
  <c r="AR732" i="6"/>
  <c r="AR756" i="6"/>
  <c r="AR762" i="6"/>
  <c r="AR768" i="6"/>
  <c r="AR780" i="6"/>
  <c r="AR786" i="6"/>
  <c r="AR2875" i="6"/>
  <c r="AR2982" i="6"/>
  <c r="AR2988" i="6"/>
  <c r="AR3000" i="6"/>
  <c r="AR3012" i="6"/>
  <c r="AR3018" i="6"/>
  <c r="AR3948" i="6"/>
  <c r="AR3954" i="6"/>
  <c r="AR2508" i="6"/>
  <c r="AR2514" i="6"/>
  <c r="AR2520" i="6"/>
  <c r="AR2526" i="6"/>
  <c r="AR2532" i="6"/>
  <c r="AR2538" i="6"/>
  <c r="AR2544" i="6"/>
  <c r="AR2550" i="6"/>
  <c r="AR2556" i="6"/>
  <c r="AR2562" i="6"/>
  <c r="AR2568" i="6"/>
  <c r="AR2574" i="6"/>
  <c r="AR2580" i="6"/>
  <c r="AR2586" i="6"/>
  <c r="AR2592" i="6"/>
  <c r="AR3198" i="6"/>
  <c r="AR3204" i="6"/>
  <c r="AR3216" i="6"/>
  <c r="AR3234" i="6"/>
  <c r="AR3240" i="6"/>
  <c r="AR3252" i="6"/>
  <c r="AR3588" i="6"/>
  <c r="AR3594" i="6"/>
  <c r="AR3630" i="6"/>
  <c r="AR3769" i="6"/>
  <c r="AR3781" i="6"/>
  <c r="AR3858" i="6"/>
  <c r="AR3864" i="6"/>
  <c r="AR14" i="6"/>
  <c r="AR20" i="6"/>
  <c r="AR26" i="6"/>
  <c r="AR32" i="6"/>
  <c r="AR50" i="6"/>
  <c r="AR56" i="6"/>
  <c r="AR62" i="6"/>
  <c r="AR68" i="6"/>
  <c r="AR74" i="6"/>
  <c r="AR80" i="6"/>
  <c r="AR110" i="6"/>
  <c r="AR116" i="6"/>
  <c r="AR122" i="6"/>
  <c r="AR128" i="6"/>
  <c r="AR134" i="6"/>
  <c r="AR140" i="6"/>
  <c r="AR146" i="6"/>
  <c r="AR152" i="6"/>
  <c r="AR164" i="6"/>
  <c r="AR170" i="6"/>
  <c r="AR176" i="6"/>
  <c r="AR182" i="6"/>
  <c r="AR188" i="6"/>
  <c r="AR194" i="6"/>
  <c r="AR200" i="6"/>
  <c r="AR206" i="6"/>
  <c r="AR212" i="6"/>
  <c r="AR218" i="6"/>
  <c r="AR224" i="6"/>
  <c r="AR230" i="6"/>
  <c r="AR236" i="6"/>
  <c r="AR242" i="6"/>
  <c r="AR248" i="6"/>
  <c r="AR254" i="6"/>
  <c r="AR260" i="6"/>
  <c r="AR272" i="6"/>
  <c r="AR278" i="6"/>
  <c r="AR284" i="6"/>
  <c r="AR290" i="6"/>
  <c r="AR302" i="6"/>
  <c r="AR344" i="6"/>
  <c r="AR362" i="6"/>
  <c r="AR578" i="6"/>
  <c r="AR620" i="6"/>
  <c r="AR638" i="6"/>
  <c r="AR668" i="6"/>
  <c r="AR758" i="6"/>
  <c r="AR776" i="6"/>
  <c r="AR800" i="6"/>
  <c r="AR1268" i="6"/>
  <c r="AR1292" i="6"/>
  <c r="AR1508" i="6"/>
  <c r="AR1520" i="6"/>
  <c r="AR1526" i="6"/>
  <c r="AR1532" i="6"/>
  <c r="AR1538" i="6"/>
  <c r="AR1544" i="6"/>
  <c r="AR1550" i="6"/>
  <c r="AR1556" i="6"/>
  <c r="AR1562" i="6"/>
  <c r="AR1568" i="6"/>
  <c r="AR1574" i="6"/>
  <c r="AR1580" i="6"/>
  <c r="AR1586" i="6"/>
  <c r="AR1592" i="6"/>
  <c r="AR1598" i="6"/>
  <c r="AR1604" i="6"/>
  <c r="AR1610" i="6"/>
  <c r="AR1616" i="6"/>
  <c r="AR1622" i="6"/>
  <c r="AR1628" i="6"/>
  <c r="AR1634" i="6"/>
  <c r="AR1640" i="6"/>
  <c r="AR1730" i="6"/>
  <c r="AR1736" i="6"/>
  <c r="AR1748" i="6"/>
  <c r="AR1754" i="6"/>
  <c r="AR1760" i="6"/>
  <c r="AR1772" i="6"/>
  <c r="AR1778" i="6"/>
  <c r="AR2000" i="6"/>
  <c r="AR2006" i="6"/>
  <c r="AR2012" i="6"/>
  <c r="AR2018" i="6"/>
  <c r="AR2024" i="6"/>
  <c r="AR2030" i="6"/>
  <c r="AR2036" i="6"/>
  <c r="AR2042" i="6"/>
  <c r="AR2048" i="6"/>
  <c r="AR2060" i="6"/>
  <c r="AR2066" i="6"/>
  <c r="AR2072" i="6"/>
  <c r="AR2078" i="6"/>
  <c r="AR2084" i="6"/>
  <c r="AR2090" i="6"/>
  <c r="AR2096" i="6"/>
  <c r="AR2108" i="6"/>
  <c r="AR2114" i="6"/>
  <c r="AR2120" i="6"/>
  <c r="AR2678" i="6"/>
  <c r="AR2960" i="6"/>
  <c r="AR3170" i="6"/>
  <c r="AR3812" i="6"/>
  <c r="AR3890" i="6"/>
  <c r="AR319" i="6"/>
  <c r="AR1279" i="6"/>
  <c r="AR2400" i="6"/>
  <c r="AR2406" i="6"/>
  <c r="AR2412" i="6"/>
  <c r="AR2418" i="6"/>
  <c r="AR2424" i="6"/>
  <c r="AR2430" i="6"/>
  <c r="AR2436" i="6"/>
  <c r="AR2442" i="6"/>
  <c r="AR2448" i="6"/>
  <c r="AR2454" i="6"/>
  <c r="AR2460" i="6"/>
  <c r="AR2466" i="6"/>
  <c r="AR2472" i="6"/>
  <c r="AR2478" i="6"/>
  <c r="AR2484" i="6"/>
  <c r="AR2490" i="6"/>
  <c r="AR2496" i="6"/>
  <c r="AR2502" i="6"/>
  <c r="AR3756" i="6"/>
  <c r="AR3762" i="6"/>
  <c r="AR3774" i="6"/>
  <c r="AR3786" i="6"/>
  <c r="AR3792" i="6"/>
  <c r="AR3798" i="6"/>
  <c r="AR3810" i="6"/>
  <c r="AR3828" i="6"/>
  <c r="AR3834" i="6"/>
  <c r="AR3840" i="6"/>
  <c r="AR3846" i="6"/>
  <c r="AR3852" i="6"/>
  <c r="AR558" i="6"/>
  <c r="AR564" i="6"/>
  <c r="AR570" i="6"/>
  <c r="AR576" i="6"/>
  <c r="AR606" i="6"/>
  <c r="AR612" i="6"/>
  <c r="AR618" i="6"/>
  <c r="AR648" i="6"/>
  <c r="AR654" i="6"/>
  <c r="AR660" i="6"/>
  <c r="AR666" i="6"/>
  <c r="AR1224" i="6"/>
  <c r="AR1644" i="6"/>
  <c r="AR1668" i="6"/>
  <c r="AR1698" i="6"/>
  <c r="AR1704" i="6"/>
  <c r="AR1710" i="6"/>
  <c r="AR1722" i="6"/>
  <c r="AR1734" i="6"/>
  <c r="AR1746" i="6"/>
  <c r="AR1752" i="6"/>
  <c r="AR1758" i="6"/>
  <c r="AR2340" i="6"/>
  <c r="AR2370" i="6"/>
  <c r="AR2376" i="6"/>
  <c r="AR2382" i="6"/>
  <c r="AR2833" i="6"/>
  <c r="AR2845" i="6"/>
  <c r="AR2851" i="6"/>
  <c r="AR2874" i="6"/>
  <c r="AR2886" i="6"/>
  <c r="AR2892" i="6"/>
  <c r="AR2898" i="6"/>
  <c r="AR2904" i="6"/>
  <c r="AR2910" i="6"/>
  <c r="AR2946" i="6"/>
  <c r="AR3433" i="6"/>
  <c r="AR3439" i="6"/>
  <c r="AR3481" i="6"/>
  <c r="AR3487" i="6"/>
  <c r="AR3499" i="6"/>
  <c r="AR3552" i="6"/>
  <c r="AR3558" i="6"/>
  <c r="AR3750" i="6"/>
  <c r="AR2196" i="6"/>
  <c r="AR2202" i="6"/>
  <c r="AR2256" i="6"/>
  <c r="AR2262" i="6"/>
  <c r="AR2268" i="6"/>
  <c r="AR2598" i="6"/>
  <c r="AR2604" i="6"/>
  <c r="AR2610" i="6"/>
  <c r="AR2616" i="6"/>
  <c r="AR2622" i="6"/>
  <c r="AR3042" i="6"/>
  <c r="AR3054" i="6"/>
  <c r="AR3066" i="6"/>
  <c r="AR3072" i="6"/>
  <c r="AR3084" i="6"/>
  <c r="AR3090" i="6"/>
  <c r="AR3120" i="6"/>
  <c r="AR3126" i="6"/>
  <c r="AR3138" i="6"/>
  <c r="AR3144" i="6"/>
  <c r="AR3277" i="6"/>
  <c r="AR3295" i="6"/>
  <c r="AR3337" i="6"/>
  <c r="AR3349" i="6"/>
  <c r="AR3414" i="6"/>
  <c r="AR3643" i="6"/>
  <c r="AR3649" i="6"/>
  <c r="AR3655" i="6"/>
  <c r="AR3661" i="6"/>
  <c r="AR3667" i="6"/>
  <c r="AR3672" i="6"/>
  <c r="AR3678" i="6"/>
  <c r="AR3870" i="6"/>
  <c r="AR4014" i="6"/>
  <c r="AR15" i="6"/>
  <c r="AR21" i="6"/>
  <c r="AR27" i="6"/>
  <c r="AR117" i="6"/>
  <c r="AR159" i="6"/>
  <c r="AR177" i="6"/>
  <c r="AR189" i="6"/>
  <c r="AR219" i="6"/>
  <c r="AR243" i="6"/>
  <c r="AR249" i="6"/>
  <c r="AR255" i="6"/>
  <c r="AR261" i="6"/>
  <c r="AR267" i="6"/>
  <c r="AR273" i="6"/>
  <c r="AR279" i="6"/>
  <c r="AR291" i="6"/>
  <c r="AR297" i="6"/>
  <c r="AR303" i="6"/>
  <c r="AR333" i="6"/>
  <c r="AR339" i="6"/>
  <c r="AR345" i="6"/>
  <c r="AR1005" i="6"/>
  <c r="AR1305" i="6"/>
  <c r="AR1377" i="6"/>
  <c r="AR1383" i="6"/>
  <c r="AR1515" i="6"/>
  <c r="AR1521" i="6"/>
  <c r="AR1545" i="6"/>
  <c r="AR1569" i="6"/>
  <c r="AR1593" i="6"/>
  <c r="AR1875" i="6"/>
  <c r="AR1899" i="6"/>
  <c r="AR1953" i="6"/>
  <c r="AR2085" i="6"/>
  <c r="AR2091" i="6"/>
  <c r="AR1501" i="6"/>
  <c r="AR1506" i="6"/>
  <c r="AR1512" i="6"/>
  <c r="AR1518" i="6"/>
  <c r="AR1524" i="6"/>
  <c r="AR1530" i="6"/>
  <c r="AR1536" i="6"/>
  <c r="AR1542" i="6"/>
  <c r="AR1560" i="6"/>
  <c r="AR1584" i="6"/>
  <c r="AR1590" i="6"/>
  <c r="AR1596" i="6"/>
  <c r="AR2010" i="6"/>
  <c r="AR2028" i="6"/>
  <c r="AR2040" i="6"/>
  <c r="AR2208" i="6"/>
  <c r="AR2214" i="6"/>
  <c r="AR2220" i="6"/>
  <c r="AR2280" i="6"/>
  <c r="AR2286" i="6"/>
  <c r="AR2292" i="6"/>
  <c r="AR2298" i="6"/>
  <c r="AR2304" i="6"/>
  <c r="AR2310" i="6"/>
  <c r="AR2316" i="6"/>
  <c r="AR2322" i="6"/>
  <c r="AR2328" i="6"/>
  <c r="AR2346" i="6"/>
  <c r="AR2352" i="6"/>
  <c r="AR2358" i="6"/>
  <c r="AR2364" i="6"/>
  <c r="AR2658" i="6"/>
  <c r="AR2838" i="6"/>
  <c r="AR2856" i="6"/>
  <c r="AR2862" i="6"/>
  <c r="AR2868" i="6"/>
  <c r="AR3139" i="6"/>
  <c r="AR3162" i="6"/>
  <c r="AR3432" i="6"/>
  <c r="AR3450" i="6"/>
  <c r="AR3462" i="6"/>
  <c r="AR3474" i="6"/>
  <c r="AR3480" i="6"/>
  <c r="AR3486" i="6"/>
  <c r="AR3492" i="6"/>
  <c r="AR3498" i="6"/>
  <c r="AR3504" i="6"/>
  <c r="AR3510" i="6"/>
  <c r="AR3516" i="6"/>
  <c r="AR3522" i="6"/>
  <c r="AR3528" i="6"/>
  <c r="AR3534" i="6"/>
  <c r="AR3702" i="6"/>
  <c r="AR3714" i="6"/>
  <c r="AR3738" i="6"/>
  <c r="AR3882" i="6"/>
  <c r="AR3894" i="6"/>
  <c r="AR3900" i="6"/>
  <c r="AR3906" i="6"/>
  <c r="AR3918" i="6"/>
  <c r="AR3924" i="6"/>
  <c r="I427" i="6"/>
  <c r="X427" i="6" s="1"/>
  <c r="Y457" i="6"/>
  <c r="I457" i="6"/>
  <c r="X457" i="6" s="1"/>
  <c r="R463" i="6"/>
  <c r="Y463" i="6" s="1"/>
  <c r="S634" i="6"/>
  <c r="Y634" i="6" s="1"/>
  <c r="I634" i="6"/>
  <c r="X634" i="6" s="1"/>
  <c r="Y703" i="6"/>
  <c r="Y2749" i="6"/>
  <c r="X2749" i="6"/>
  <c r="Y3850" i="6"/>
  <c r="X3850" i="6"/>
  <c r="S629" i="6"/>
  <c r="Y629" i="6" s="1"/>
  <c r="I629" i="6"/>
  <c r="X629" i="6" s="1"/>
  <c r="X3786" i="6"/>
  <c r="R646" i="6"/>
  <c r="I543" i="6"/>
  <c r="X543" i="6" s="1"/>
  <c r="I3550" i="6"/>
  <c r="X3550" i="6" s="1"/>
  <c r="S440" i="6"/>
  <c r="Y440" i="6" s="1"/>
  <c r="Y3634" i="6"/>
  <c r="X3634" i="6"/>
  <c r="Y3920" i="6"/>
  <c r="I352" i="6"/>
  <c r="X352" i="6" s="1"/>
  <c r="X3003" i="6"/>
  <c r="J470" i="6"/>
  <c r="Y3566" i="6"/>
  <c r="X3906" i="6"/>
  <c r="X3715" i="6"/>
  <c r="R387" i="6"/>
  <c r="X2358" i="6"/>
  <c r="Y3534" i="6"/>
  <c r="X3534" i="6"/>
  <c r="X3540" i="6"/>
  <c r="Y3629" i="6"/>
  <c r="X3629" i="6"/>
  <c r="X3635" i="6"/>
  <c r="Y3635" i="6"/>
  <c r="X3807" i="6"/>
  <c r="X2352" i="6"/>
  <c r="S2352" i="6"/>
  <c r="Y2352" i="6" s="1"/>
  <c r="S2557" i="6"/>
  <c r="Y2557" i="6" s="1"/>
  <c r="X2557" i="6"/>
  <c r="I3601" i="6"/>
  <c r="X3601" i="6" s="1"/>
  <c r="Y754" i="6"/>
  <c r="Y3842" i="6"/>
  <c r="X3578" i="6"/>
  <c r="S2938" i="6"/>
  <c r="Y2938" i="6" s="1"/>
  <c r="S512" i="6"/>
  <c r="Y512" i="6"/>
  <c r="S2587" i="6"/>
  <c r="Y2587" i="6" s="1"/>
  <c r="X2587" i="6"/>
  <c r="Y3727" i="6"/>
  <c r="X3727" i="6"/>
  <c r="Y3772" i="6"/>
  <c r="X3772" i="6"/>
  <c r="R517" i="6"/>
  <c r="Y3544" i="6"/>
  <c r="X827" i="6"/>
  <c r="Y2940" i="6"/>
  <c r="X2940" i="6"/>
  <c r="I177" i="6"/>
  <c r="X177" i="6" s="1"/>
  <c r="S2364" i="6"/>
  <c r="Y2364" i="6"/>
  <c r="Y3734" i="6"/>
  <c r="I536" i="6"/>
  <c r="X536" i="6" s="1"/>
  <c r="X646" i="6"/>
  <c r="R550" i="6"/>
  <c r="S550" i="6" s="1"/>
  <c r="R434" i="6"/>
  <c r="Y434" i="6" s="1"/>
  <c r="S2581" i="6"/>
  <c r="R176" i="6"/>
  <c r="Y176" i="6" s="1"/>
  <c r="X3841" i="6"/>
  <c r="I529" i="6"/>
  <c r="X529" i="6" s="1"/>
  <c r="X1516" i="6"/>
  <c r="Y3793" i="6"/>
  <c r="I345" i="6"/>
  <c r="X345" i="6" s="1"/>
  <c r="Y3851" i="6"/>
  <c r="S2574" i="6"/>
  <c r="Y2574" i="6" s="1"/>
  <c r="I3595" i="6"/>
  <c r="X3595" i="6" s="1"/>
  <c r="X1466" i="6"/>
  <c r="R173" i="6"/>
  <c r="Y173" i="6" s="1"/>
  <c r="S2211" i="6"/>
  <c r="Y2211" i="6" s="1"/>
  <c r="Y2430" i="6"/>
  <c r="Y2926" i="6"/>
  <c r="Y3532" i="6"/>
  <c r="X172" i="6"/>
  <c r="X3833" i="6"/>
  <c r="Y3933" i="6"/>
  <c r="S2424" i="6"/>
  <c r="Y2424" i="6" s="1"/>
  <c r="Y157" i="6"/>
  <c r="I617" i="6"/>
  <c r="X617" i="6"/>
  <c r="X857" i="6"/>
  <c r="X3581" i="6"/>
  <c r="Y3767" i="6"/>
  <c r="Y3815" i="6"/>
  <c r="L428" i="6"/>
  <c r="X428" i="6"/>
  <c r="Y699" i="6"/>
  <c r="X394" i="6"/>
  <c r="Y3498" i="6"/>
  <c r="Y3691" i="6"/>
  <c r="I421" i="6"/>
  <c r="X421" i="6"/>
  <c r="X2873" i="6"/>
  <c r="X3808" i="6"/>
  <c r="X2869" i="6"/>
  <c r="X2996" i="6"/>
  <c r="R2996" i="6"/>
  <c r="Y2996" i="6" s="1"/>
  <c r="X3108" i="6"/>
  <c r="AR1825" i="6"/>
  <c r="AR2095" i="6"/>
  <c r="AR2101" i="6"/>
  <c r="X671" i="6"/>
  <c r="AR151" i="6"/>
  <c r="AR211" i="6"/>
  <c r="AR217" i="6"/>
  <c r="AR253" i="6"/>
  <c r="AR259" i="6"/>
  <c r="AR265" i="6"/>
  <c r="AR283" i="6"/>
  <c r="AR295" i="6"/>
  <c r="AR301" i="6"/>
  <c r="AR313" i="6"/>
  <c r="AR337" i="6"/>
  <c r="AR343" i="6"/>
  <c r="AR349" i="6"/>
  <c r="AR721" i="6"/>
  <c r="AR727" i="6"/>
  <c r="AR733" i="6"/>
  <c r="AR763" i="6"/>
  <c r="AR769" i="6"/>
  <c r="AR793" i="6"/>
  <c r="AR1225" i="6"/>
  <c r="AR1231" i="6"/>
  <c r="AR1237" i="6"/>
  <c r="AR1255" i="6"/>
  <c r="AR1261" i="6"/>
  <c r="AR1267" i="6"/>
  <c r="AR1273" i="6"/>
  <c r="AR1291" i="6"/>
  <c r="AR1297" i="6"/>
  <c r="AR1303" i="6"/>
  <c r="AR1309" i="6"/>
  <c r="AR1507" i="6"/>
  <c r="AR1519" i="6"/>
  <c r="AR1525" i="6"/>
  <c r="AR1531" i="6"/>
  <c r="AR1537" i="6"/>
  <c r="AR1543" i="6"/>
  <c r="AR1549" i="6"/>
  <c r="AR1555" i="6"/>
  <c r="AR2059" i="6"/>
  <c r="AR2209" i="6"/>
  <c r="AR2401" i="6"/>
  <c r="AR2425" i="6"/>
  <c r="AR2443" i="6"/>
  <c r="AR2461" i="6"/>
  <c r="AR2491" i="6"/>
  <c r="AR2497" i="6"/>
  <c r="AR2527" i="6"/>
  <c r="AR2545" i="6"/>
  <c r="AR2689" i="6"/>
  <c r="AR2857" i="6"/>
  <c r="AR2863" i="6"/>
  <c r="AR2887" i="6"/>
  <c r="AR2893" i="6"/>
  <c r="AR2899" i="6"/>
  <c r="AR2905" i="6"/>
  <c r="R2781" i="6"/>
  <c r="Y2781" i="6"/>
  <c r="Y2945" i="6"/>
  <c r="Y2450" i="6"/>
  <c r="X3771" i="6"/>
  <c r="Y3771" i="6"/>
  <c r="X2780" i="6"/>
  <c r="R2780" i="6"/>
  <c r="Y2780" i="6" s="1"/>
  <c r="Y2837" i="6"/>
  <c r="X2847" i="6"/>
  <c r="X2852" i="6"/>
  <c r="Y2854" i="6"/>
  <c r="X2863" i="6"/>
  <c r="Y2978" i="6"/>
  <c r="AR686" i="6"/>
  <c r="AR692" i="6"/>
  <c r="AR1130" i="6"/>
  <c r="AR1148" i="6"/>
  <c r="AR1154" i="6"/>
  <c r="AR1184" i="6"/>
  <c r="AR1202" i="6"/>
  <c r="AR1208" i="6"/>
  <c r="AR1502" i="6"/>
  <c r="AR1784" i="6"/>
  <c r="AR1790" i="6"/>
  <c r="AR1796" i="6"/>
  <c r="AR1802" i="6"/>
  <c r="AR1808" i="6"/>
  <c r="AR1814" i="6"/>
  <c r="AR1820" i="6"/>
  <c r="AR1826" i="6"/>
  <c r="AR1832" i="6"/>
  <c r="AR1838" i="6"/>
  <c r="AR2204" i="6"/>
  <c r="AR2210" i="6"/>
  <c r="AR2222" i="6"/>
  <c r="AR2390" i="6"/>
  <c r="AR2426" i="6"/>
  <c r="AR2660" i="6"/>
  <c r="AR2672" i="6"/>
  <c r="AR3008" i="6"/>
  <c r="AR3260" i="6"/>
  <c r="AR3446" i="6"/>
  <c r="AR3518" i="6"/>
  <c r="AR3542" i="6"/>
  <c r="AR3734" i="6"/>
  <c r="AR3860" i="6"/>
  <c r="AR435" i="6"/>
  <c r="AR673" i="6"/>
  <c r="AR1147" i="6"/>
  <c r="AR1159" i="6"/>
  <c r="AR2137" i="6"/>
  <c r="AR2143" i="6"/>
  <c r="AR2149" i="6"/>
  <c r="AR2155" i="6"/>
  <c r="AR2161" i="6"/>
  <c r="AR2173" i="6"/>
  <c r="AR2179" i="6"/>
  <c r="AR2185" i="6"/>
  <c r="AR2191" i="6"/>
  <c r="AR2659" i="6"/>
  <c r="AR19" i="6"/>
  <c r="AR2563" i="6"/>
  <c r="AR621" i="6"/>
  <c r="AR705" i="6"/>
  <c r="AR1077" i="6"/>
  <c r="AR1113" i="6"/>
  <c r="AR1149" i="6"/>
  <c r="AR1173" i="6"/>
  <c r="AR1185" i="6"/>
  <c r="AR1221" i="6"/>
  <c r="AR1701" i="6"/>
  <c r="AR1833" i="6"/>
  <c r="AR2019" i="6"/>
  <c r="AR2031" i="6"/>
  <c r="AR2049" i="6"/>
  <c r="AR2163" i="6"/>
  <c r="Y1114" i="6"/>
  <c r="X824" i="6"/>
  <c r="Y2836" i="6"/>
  <c r="Y2862" i="6"/>
  <c r="AR979" i="6"/>
  <c r="AR1051" i="6"/>
  <c r="AR1363" i="6"/>
  <c r="AR1369" i="6"/>
  <c r="AR1921" i="6"/>
  <c r="AR106" i="6"/>
  <c r="AR562" i="6"/>
  <c r="AR676" i="6"/>
  <c r="AR1132" i="6"/>
  <c r="AR1138" i="6"/>
  <c r="AR1498" i="6"/>
  <c r="AR1546" i="6"/>
  <c r="AR2098" i="6"/>
  <c r="AR2200" i="6"/>
  <c r="AR2242" i="6"/>
  <c r="AR2656" i="6"/>
  <c r="AR2776" i="6"/>
  <c r="AR2854" i="6"/>
  <c r="AR2884" i="6"/>
  <c r="X1656" i="6"/>
  <c r="X3542" i="6"/>
  <c r="X3593" i="6"/>
  <c r="AR559" i="6"/>
  <c r="AR565" i="6"/>
  <c r="AR571" i="6"/>
  <c r="AR583" i="6"/>
  <c r="AR589" i="6"/>
  <c r="AR601" i="6"/>
  <c r="AR625" i="6"/>
  <c r="AR631" i="6"/>
  <c r="AR637" i="6"/>
  <c r="AR649" i="6"/>
  <c r="AR655" i="6"/>
  <c r="AR661" i="6"/>
  <c r="AR1133" i="6"/>
  <c r="AR1337" i="6"/>
  <c r="AR1349" i="6"/>
  <c r="AR1811" i="6"/>
  <c r="AR1955" i="6"/>
  <c r="AR2147" i="6"/>
  <c r="AR2235" i="6"/>
  <c r="AR2241" i="6"/>
  <c r="AR2247" i="6"/>
  <c r="AR2253" i="6"/>
  <c r="AR2277" i="6"/>
  <c r="AR2289" i="6"/>
  <c r="AR2307" i="6"/>
  <c r="AR2313" i="6"/>
  <c r="AR2319" i="6"/>
  <c r="AR2325" i="6"/>
  <c r="AR2625" i="6"/>
  <c r="AR2631" i="6"/>
  <c r="AR2643" i="6"/>
  <c r="AR2661" i="6"/>
  <c r="AR2667" i="6"/>
  <c r="AR2679" i="6"/>
  <c r="AR2685" i="6"/>
  <c r="AR2697" i="6"/>
  <c r="AR2703" i="6"/>
  <c r="AR2715" i="6"/>
  <c r="AR2721" i="6"/>
  <c r="AR2733" i="6"/>
  <c r="AR2739" i="6"/>
  <c r="AR2751" i="6"/>
  <c r="AR2757" i="6"/>
  <c r="AR2769" i="6"/>
  <c r="AR2775" i="6"/>
  <c r="AR2787" i="6"/>
  <c r="AR2793" i="6"/>
  <c r="AR2805" i="6"/>
  <c r="AR2811" i="6"/>
  <c r="AR2859" i="6"/>
  <c r="AR2877" i="6"/>
  <c r="AR2889" i="6"/>
  <c r="AR2979" i="6"/>
  <c r="AR2997" i="6"/>
  <c r="AR3033" i="6"/>
  <c r="AR3039" i="6"/>
  <c r="AR3051" i="6"/>
  <c r="AR3075" i="6"/>
  <c r="AR3129" i="6"/>
  <c r="AR3141" i="6"/>
  <c r="AR3147" i="6"/>
  <c r="AR3159" i="6"/>
  <c r="AR3255" i="6"/>
  <c r="AR3267" i="6"/>
  <c r="AR3303" i="6"/>
  <c r="AR3309" i="6"/>
  <c r="AR3321" i="6"/>
  <c r="AR3357" i="6"/>
  <c r="AR3363" i="6"/>
  <c r="AR3375" i="6"/>
  <c r="AR3405" i="6"/>
  <c r="AR3477" i="6"/>
  <c r="AR3543" i="6"/>
  <c r="AR3639" i="6"/>
  <c r="AR3651" i="6"/>
  <c r="AR3675" i="6"/>
  <c r="AR3693" i="6"/>
  <c r="AR3705" i="6"/>
  <c r="AR3735" i="6"/>
  <c r="AR3741" i="6"/>
  <c r="AR3747" i="6"/>
  <c r="AR3789" i="6"/>
  <c r="AR3801" i="6"/>
  <c r="AR3807" i="6"/>
  <c r="AR3837" i="6"/>
  <c r="AR3843" i="6"/>
  <c r="AR3855" i="6"/>
  <c r="AR3861" i="6"/>
  <c r="AR3879" i="6"/>
  <c r="AR3885" i="6"/>
  <c r="AR3891" i="6"/>
  <c r="AR3897" i="6"/>
  <c r="AR3909" i="6"/>
  <c r="AR3915" i="6"/>
  <c r="AR3927" i="6"/>
  <c r="AR3933" i="6"/>
  <c r="AR3945" i="6"/>
  <c r="AR3963" i="6"/>
  <c r="AR3987" i="6"/>
  <c r="AR3999" i="6"/>
  <c r="AR4005" i="6"/>
  <c r="AR4017" i="6"/>
  <c r="AR2992" i="6"/>
  <c r="AR3118" i="6"/>
  <c r="AR3238" i="6"/>
  <c r="AR3328" i="6"/>
  <c r="AR3460" i="6"/>
  <c r="AR3646" i="6"/>
  <c r="AR3766" i="6"/>
  <c r="AR3826" i="6"/>
  <c r="AR2917" i="6"/>
  <c r="AR2947" i="6"/>
  <c r="AR2953" i="6"/>
  <c r="AR2959" i="6"/>
  <c r="AR2983" i="6"/>
  <c r="AR2989" i="6"/>
  <c r="AR3019" i="6"/>
  <c r="AR3025" i="6"/>
  <c r="AR3031" i="6"/>
  <c r="AR3037" i="6"/>
  <c r="AR3043" i="6"/>
  <c r="AR3055" i="6"/>
  <c r="AR3061" i="6"/>
  <c r="AR3067" i="6"/>
  <c r="AR3079" i="6"/>
  <c r="AR3085" i="6"/>
  <c r="AR3091" i="6"/>
  <c r="AR3097" i="6"/>
  <c r="AR3115" i="6"/>
  <c r="AR3127" i="6"/>
  <c r="AR3163" i="6"/>
  <c r="AR3169" i="6"/>
  <c r="AR3175" i="6"/>
  <c r="AR3181" i="6"/>
  <c r="AR3187" i="6"/>
  <c r="AR3205" i="6"/>
  <c r="AR3217" i="6"/>
  <c r="AR3229" i="6"/>
  <c r="AR3271" i="6"/>
  <c r="AR3301" i="6"/>
  <c r="AR3313" i="6"/>
  <c r="AR3319" i="6"/>
  <c r="AR3355" i="6"/>
  <c r="AR3361" i="6"/>
  <c r="AR3373" i="6"/>
  <c r="AR3385" i="6"/>
  <c r="AR3391" i="6"/>
  <c r="AR3403" i="6"/>
  <c r="AR3409" i="6"/>
  <c r="AR3415" i="6"/>
  <c r="AR3421" i="6"/>
  <c r="AR3427" i="6"/>
  <c r="AR3445" i="6"/>
  <c r="AR3517" i="6"/>
  <c r="AR3523" i="6"/>
  <c r="AR3541" i="6"/>
  <c r="AR3547" i="6"/>
  <c r="AR3553" i="6"/>
  <c r="AR3559" i="6"/>
  <c r="AR3565" i="6"/>
  <c r="AR3571" i="6"/>
  <c r="AR3577" i="6"/>
  <c r="AR3607" i="6"/>
  <c r="AR3673" i="6"/>
  <c r="AR3679" i="6"/>
  <c r="AR3685" i="6"/>
  <c r="AR3697" i="6"/>
  <c r="AR3703" i="6"/>
  <c r="AR3709" i="6"/>
  <c r="AR3715" i="6"/>
  <c r="AR3721" i="6"/>
  <c r="AR3727" i="6"/>
  <c r="AR3733" i="6"/>
  <c r="AR3757" i="6"/>
  <c r="AR3805" i="6"/>
  <c r="AR3811" i="6"/>
  <c r="AR3817" i="6"/>
  <c r="AR3853" i="6"/>
  <c r="AR3865" i="6"/>
  <c r="AR3979" i="6"/>
  <c r="AR2513" i="6"/>
  <c r="AR2639" i="6"/>
  <c r="AR2747" i="6"/>
  <c r="AR2765" i="6"/>
  <c r="AR3101" i="6"/>
  <c r="AR3233" i="6"/>
  <c r="AR3323" i="6"/>
  <c r="X2257" i="6"/>
  <c r="S2257" i="6"/>
  <c r="Y2257" i="6" s="1"/>
  <c r="S2349" i="6"/>
  <c r="Y2349" i="6" s="1"/>
  <c r="X2349" i="6"/>
  <c r="S2373" i="6"/>
  <c r="Y2373" i="6"/>
  <c r="X2426" i="6"/>
  <c r="S2426" i="6"/>
  <c r="Y2426" i="6" s="1"/>
  <c r="R430" i="6"/>
  <c r="Y430" i="6" s="1"/>
  <c r="L430" i="6"/>
  <c r="X430" i="6" s="1"/>
  <c r="L493" i="6"/>
  <c r="X493" i="6" s="1"/>
  <c r="Y493" i="6"/>
  <c r="R531" i="6"/>
  <c r="S531" i="6"/>
  <c r="I531" i="6"/>
  <c r="X531" i="6" s="1"/>
  <c r="I631" i="6"/>
  <c r="X631" i="6" s="1"/>
  <c r="S631" i="6"/>
  <c r="Y631" i="6" s="1"/>
  <c r="Y2710" i="6"/>
  <c r="X2710" i="6"/>
  <c r="Y3076" i="6"/>
  <c r="X3076" i="6"/>
  <c r="X3096" i="6"/>
  <c r="Y3096" i="6"/>
  <c r="AR2197" i="6"/>
  <c r="AR2389" i="6"/>
  <c r="X3179" i="6"/>
  <c r="R582" i="6"/>
  <c r="S582" i="6"/>
  <c r="S2910" i="6"/>
  <c r="Y2910" i="6"/>
  <c r="I424" i="6"/>
  <c r="X424" i="6"/>
  <c r="X2924" i="6"/>
  <c r="R448" i="6"/>
  <c r="Y448" i="6" s="1"/>
  <c r="Y2871" i="6"/>
  <c r="X2401" i="6"/>
  <c r="X2385" i="6"/>
  <c r="X2752" i="6"/>
  <c r="Y3051" i="6"/>
  <c r="S2238" i="6"/>
  <c r="Y2238" i="6" s="1"/>
  <c r="S2250" i="6"/>
  <c r="Y2250" i="6" s="1"/>
  <c r="Y466" i="6"/>
  <c r="I507" i="6"/>
  <c r="X507" i="6" s="1"/>
  <c r="S514" i="6"/>
  <c r="Y514" i="6" s="1"/>
  <c r="I514" i="6"/>
  <c r="X514" i="6" s="1"/>
  <c r="I520" i="6"/>
  <c r="X520" i="6" s="1"/>
  <c r="R520" i="6"/>
  <c r="I547" i="6"/>
  <c r="X547" i="6" s="1"/>
  <c r="R547" i="6"/>
  <c r="S547" i="6" s="1"/>
  <c r="X745" i="6"/>
  <c r="R745" i="6"/>
  <c r="Y745" i="6" s="1"/>
  <c r="S794" i="6"/>
  <c r="Y794" i="6" s="1"/>
  <c r="M794" i="6"/>
  <c r="X2824" i="6"/>
  <c r="Y2824" i="6"/>
  <c r="S2989" i="6"/>
  <c r="Y2989" i="6" s="1"/>
  <c r="X2989" i="6"/>
  <c r="R3002" i="6"/>
  <c r="Y3002" i="6" s="1"/>
  <c r="X3031" i="6"/>
  <c r="Y3031" i="6"/>
  <c r="X3061" i="6"/>
  <c r="I3071" i="6"/>
  <c r="X3071" i="6"/>
  <c r="R3071" i="6"/>
  <c r="Y3071" i="6" s="1"/>
  <c r="Y3099" i="6"/>
  <c r="Y3108" i="6"/>
  <c r="AR103" i="6"/>
  <c r="AR109" i="6"/>
  <c r="AR115" i="6"/>
  <c r="AR121" i="6"/>
  <c r="AR127" i="6"/>
  <c r="AR139" i="6"/>
  <c r="AR145" i="6"/>
  <c r="AR1339" i="6"/>
  <c r="AR1357" i="6"/>
  <c r="AR1375" i="6"/>
  <c r="AR1381" i="6"/>
  <c r="AR2455" i="6"/>
  <c r="AR2881" i="6"/>
  <c r="AR3013" i="6"/>
  <c r="AR3451" i="6"/>
  <c r="AR3457" i="6"/>
  <c r="AR3463" i="6"/>
  <c r="AR3475" i="6"/>
  <c r="AR530" i="6"/>
  <c r="AR542" i="6"/>
  <c r="AR902" i="6"/>
  <c r="AR1418" i="6"/>
  <c r="AR1424" i="6"/>
  <c r="AR1460" i="6"/>
  <c r="AR1466" i="6"/>
  <c r="AR1472" i="6"/>
  <c r="AR1484" i="6"/>
  <c r="AR1490" i="6"/>
  <c r="AR1496" i="6"/>
  <c r="AR1646" i="6"/>
  <c r="AR1652" i="6"/>
  <c r="AR1664" i="6"/>
  <c r="AR1676" i="6"/>
  <c r="AR1712" i="6"/>
  <c r="AR1724" i="6"/>
  <c r="AR2126" i="6"/>
  <c r="AR2132" i="6"/>
  <c r="AR2138" i="6"/>
  <c r="AR2144" i="6"/>
  <c r="AR2150" i="6"/>
  <c r="AR2168" i="6"/>
  <c r="AR2174" i="6"/>
  <c r="AR2180" i="6"/>
  <c r="AR2186" i="6"/>
  <c r="AR2192" i="6"/>
  <c r="AR2198" i="6"/>
  <c r="AR2840" i="6"/>
  <c r="AR2852" i="6"/>
  <c r="AR3626" i="6"/>
  <c r="AR3644" i="6"/>
  <c r="S2963" i="6"/>
  <c r="Y2963" i="6"/>
  <c r="S3025" i="6"/>
  <c r="Y3025" i="6" s="1"/>
  <c r="R573" i="6"/>
  <c r="S573" i="6"/>
  <c r="X1432" i="6"/>
  <c r="R473" i="6"/>
  <c r="Y473" i="6" s="1"/>
  <c r="I553" i="6"/>
  <c r="X553" i="6" s="1"/>
  <c r="S2770" i="6"/>
  <c r="Y2770" i="6" s="1"/>
  <c r="X2995" i="6"/>
  <c r="R3110" i="6"/>
  <c r="Y3110" i="6" s="1"/>
  <c r="X2877" i="6"/>
  <c r="X2367" i="6"/>
  <c r="I2950" i="6"/>
  <c r="X2950" i="6" s="1"/>
  <c r="I442" i="6"/>
  <c r="X442" i="6" s="1"/>
  <c r="R472" i="6"/>
  <c r="Y472" i="6" s="1"/>
  <c r="I460" i="6"/>
  <c r="X460" i="6" s="1"/>
  <c r="Y2944" i="6"/>
  <c r="Y2385" i="6"/>
  <c r="Y2764" i="6"/>
  <c r="Y2939" i="6"/>
  <c r="Y2367" i="6"/>
  <c r="X2811" i="6"/>
  <c r="R467" i="6"/>
  <c r="Y467" i="6" s="1"/>
  <c r="I350" i="6"/>
  <c r="X350" i="6" s="1"/>
  <c r="Y350" i="6"/>
  <c r="R374" i="6"/>
  <c r="Y374" i="6" s="1"/>
  <c r="X374" i="6"/>
  <c r="I406" i="6"/>
  <c r="X406" i="6"/>
  <c r="R406" i="6"/>
  <c r="Y406" i="6"/>
  <c r="R412" i="6"/>
  <c r="Y412" i="6"/>
  <c r="I412" i="6"/>
  <c r="X412" i="6"/>
  <c r="X474" i="6"/>
  <c r="R474" i="6"/>
  <c r="Y474" i="6" s="1"/>
  <c r="X2991" i="6"/>
  <c r="R2991" i="6"/>
  <c r="Y2991" i="6" s="1"/>
  <c r="X3136" i="6"/>
  <c r="X3145" i="6"/>
  <c r="S3145" i="6"/>
  <c r="Y3145" i="6" s="1"/>
  <c r="AR1387" i="6"/>
  <c r="AR1849" i="6"/>
  <c r="AR1855" i="6"/>
  <c r="AR1861" i="6"/>
  <c r="AR2071" i="6"/>
  <c r="AR2077" i="6"/>
  <c r="AR2083" i="6"/>
  <c r="AR2107" i="6"/>
  <c r="AR2779" i="6"/>
  <c r="AR2785" i="6"/>
  <c r="AR2791" i="6"/>
  <c r="AR3493" i="6"/>
  <c r="AR3505" i="6"/>
  <c r="AR3511" i="6"/>
  <c r="AR3529" i="6"/>
  <c r="AR3889" i="6"/>
  <c r="AR45" i="6"/>
  <c r="AR51" i="6"/>
  <c r="AR57" i="6"/>
  <c r="AR63" i="6"/>
  <c r="AR381" i="6"/>
  <c r="AR399" i="6"/>
  <c r="AR423" i="6"/>
  <c r="AR441" i="6"/>
  <c r="AR459" i="6"/>
  <c r="AR465" i="6"/>
  <c r="AR471" i="6"/>
  <c r="AR489" i="6"/>
  <c r="AR495" i="6"/>
  <c r="AR501" i="6"/>
  <c r="AR507" i="6"/>
  <c r="AR513" i="6"/>
  <c r="AR519" i="6"/>
  <c r="AR525" i="6"/>
  <c r="AR531" i="6"/>
  <c r="AR537" i="6"/>
  <c r="AR741" i="6"/>
  <c r="AR813" i="6"/>
  <c r="AR1437" i="6"/>
  <c r="AR1443" i="6"/>
  <c r="AR1467" i="6"/>
  <c r="AR1635" i="6"/>
  <c r="AR1653" i="6"/>
  <c r="AR2271" i="6"/>
  <c r="AR2823" i="6"/>
  <c r="AR2829" i="6"/>
  <c r="AR2841" i="6"/>
  <c r="AR2847" i="6"/>
  <c r="AR2931" i="6"/>
  <c r="AR2943" i="6"/>
  <c r="AR2985" i="6"/>
  <c r="AR3087" i="6"/>
  <c r="AR3093" i="6"/>
  <c r="AR3105" i="6"/>
  <c r="AR3183" i="6"/>
  <c r="AR3423" i="6"/>
  <c r="AR3585" i="6"/>
  <c r="AR3627" i="6"/>
  <c r="AR3951" i="6"/>
  <c r="AR3969" i="6"/>
  <c r="R2733" i="6"/>
  <c r="Y2733" i="6" s="1"/>
  <c r="R468" i="6"/>
  <c r="Y468" i="6" s="1"/>
  <c r="X2878" i="6"/>
  <c r="Y679" i="6"/>
  <c r="S2964" i="6"/>
  <c r="Y2964" i="6" s="1"/>
  <c r="X2882" i="6"/>
  <c r="S2958" i="6"/>
  <c r="Y2958" i="6" s="1"/>
  <c r="Y2852" i="6"/>
  <c r="Y2984" i="6"/>
  <c r="Y479" i="6"/>
  <c r="X2747" i="6"/>
  <c r="X2835" i="6"/>
  <c r="X2228" i="6"/>
  <c r="R338" i="6"/>
  <c r="Y338" i="6" s="1"/>
  <c r="S2432" i="6"/>
  <c r="Y2432" i="6"/>
  <c r="X3105" i="6"/>
  <c r="Y2861" i="6"/>
  <c r="X2273" i="6"/>
  <c r="S2286" i="6"/>
  <c r="Y2286" i="6" s="1"/>
  <c r="Y2818" i="6"/>
  <c r="X3002" i="6"/>
  <c r="S2957" i="6"/>
  <c r="Y2957" i="6" s="1"/>
  <c r="R532" i="6"/>
  <c r="S3136" i="6"/>
  <c r="Y3136" i="6" s="1"/>
  <c r="Y2752" i="6"/>
  <c r="S1129" i="6"/>
  <c r="Y1129" i="6" s="1"/>
  <c r="S1323" i="6"/>
  <c r="Y1323" i="6" s="1"/>
  <c r="X1335" i="6"/>
  <c r="Y2358" i="6"/>
  <c r="S2416" i="6"/>
  <c r="Y2416" i="6" s="1"/>
  <c r="X2416" i="6"/>
  <c r="Y3728" i="6"/>
  <c r="X3728" i="6"/>
  <c r="Y3787" i="6"/>
  <c r="X3787" i="6"/>
  <c r="Y3802" i="6"/>
  <c r="X3802" i="6"/>
  <c r="R333" i="6"/>
  <c r="Y333" i="6" s="1"/>
  <c r="X333" i="6"/>
  <c r="I339" i="6"/>
  <c r="X339" i="6" s="1"/>
  <c r="Y339" i="6"/>
  <c r="R351" i="6"/>
  <c r="Y351" i="6"/>
  <c r="I351" i="6"/>
  <c r="X351" i="6" s="1"/>
  <c r="Y2760" i="6"/>
  <c r="X2760" i="6"/>
  <c r="Y2838" i="6"/>
  <c r="Y2927" i="6"/>
  <c r="X2927" i="6"/>
  <c r="X2953" i="6"/>
  <c r="Y2953" i="6"/>
  <c r="R2998" i="6"/>
  <c r="Y2998" i="6" s="1"/>
  <c r="I2998" i="6"/>
  <c r="X2998" i="6" s="1"/>
  <c r="Y3097" i="6"/>
  <c r="AR31" i="6"/>
  <c r="AR181" i="6"/>
  <c r="AR289" i="6"/>
  <c r="AR355" i="6"/>
  <c r="AR1141" i="6"/>
  <c r="AR1153" i="6"/>
  <c r="AR1183" i="6"/>
  <c r="AR1201" i="6"/>
  <c r="AR1207" i="6"/>
  <c r="AR3195" i="6"/>
  <c r="AR3283" i="6"/>
  <c r="AR3289" i="6"/>
  <c r="AR3307" i="6"/>
  <c r="AR3325" i="6"/>
  <c r="AR3331" i="6"/>
  <c r="AR3343" i="6"/>
  <c r="R2737" i="6"/>
  <c r="Y2737" i="6"/>
  <c r="S1451" i="6"/>
  <c r="Y1451" i="6"/>
  <c r="X1513" i="6"/>
  <c r="I448" i="6"/>
  <c r="X448" i="6" s="1"/>
  <c r="Y2863" i="6"/>
  <c r="R436" i="6"/>
  <c r="Y436" i="6" s="1"/>
  <c r="Y3041" i="6"/>
  <c r="Y3052" i="6"/>
  <c r="L3167" i="6"/>
  <c r="X3167" i="6" s="1"/>
  <c r="Y667" i="6"/>
  <c r="X3100" i="6"/>
  <c r="X3914" i="6"/>
  <c r="I2952" i="6"/>
  <c r="X2952" i="6" s="1"/>
  <c r="X1433" i="6"/>
  <c r="Y2895" i="6"/>
  <c r="Y2946" i="6"/>
  <c r="Y1443" i="6"/>
  <c r="R544" i="6"/>
  <c r="S544" i="6" s="1"/>
  <c r="X3024" i="6"/>
  <c r="S2911" i="6"/>
  <c r="Y2911" i="6" s="1"/>
  <c r="X472" i="6"/>
  <c r="X2373" i="6"/>
  <c r="Y2930" i="6"/>
  <c r="X2850" i="6"/>
  <c r="Y608" i="6"/>
  <c r="X816" i="6"/>
  <c r="X2404" i="6"/>
  <c r="Y3697" i="6"/>
  <c r="Y2401" i="6"/>
  <c r="Y2817" i="6"/>
  <c r="I747" i="6"/>
  <c r="X747" i="6" s="1"/>
  <c r="S2913" i="6"/>
  <c r="Y2913" i="6" s="1"/>
  <c r="S2346" i="6"/>
  <c r="Y2346" i="6" s="1"/>
  <c r="Y776" i="6"/>
  <c r="X2370" i="6"/>
  <c r="R685" i="6"/>
  <c r="Y685" i="6" s="1"/>
  <c r="Y2947" i="6"/>
  <c r="X3090" i="6"/>
  <c r="X3779" i="6"/>
  <c r="I790" i="6"/>
  <c r="X790" i="6" s="1"/>
  <c r="R772" i="6"/>
  <c r="Y772" i="6" s="1"/>
  <c r="S1182" i="6"/>
  <c r="Y1182" i="6" s="1"/>
  <c r="Y1697" i="6"/>
  <c r="Y1362" i="6"/>
  <c r="S2204" i="6"/>
  <c r="Y2204" i="6" s="1"/>
  <c r="S2210" i="6"/>
  <c r="Y2210" i="6" s="1"/>
  <c r="S2248" i="6"/>
  <c r="Y2248" i="6" s="1"/>
  <c r="X2359" i="6"/>
  <c r="S2359" i="6"/>
  <c r="Y2359" i="6" s="1"/>
  <c r="X2462" i="6"/>
  <c r="S2462" i="6"/>
  <c r="Y2462" i="6" s="1"/>
  <c r="S2584" i="6"/>
  <c r="Y2584" i="6" s="1"/>
  <c r="X2584" i="6"/>
  <c r="X3568" i="6"/>
  <c r="Y3568" i="6"/>
  <c r="Y3609" i="6"/>
  <c r="X3609" i="6"/>
  <c r="Y3869" i="6"/>
  <c r="X3869" i="6"/>
  <c r="I603" i="6"/>
  <c r="X603" i="6" s="1"/>
  <c r="R603" i="6"/>
  <c r="S623" i="6"/>
  <c r="Y623" i="6" s="1"/>
  <c r="I623" i="6"/>
  <c r="X623" i="6" s="1"/>
  <c r="S635" i="6"/>
  <c r="Y635" i="6" s="1"/>
  <c r="I681" i="6"/>
  <c r="X681" i="6" s="1"/>
  <c r="R681" i="6"/>
  <c r="Y681" i="6" s="1"/>
  <c r="S704" i="6"/>
  <c r="Y704" i="6" s="1"/>
  <c r="I704" i="6"/>
  <c r="X704" i="6" s="1"/>
  <c r="R715" i="6"/>
  <c r="Y715" i="6" s="1"/>
  <c r="I715" i="6"/>
  <c r="X715" i="6" s="1"/>
  <c r="I748" i="6"/>
  <c r="R748" i="6" s="1"/>
  <c r="Y748" i="6" s="1"/>
  <c r="I766" i="6"/>
  <c r="X766" i="6"/>
  <c r="I785" i="6"/>
  <c r="X785" i="6" s="1"/>
  <c r="AR37" i="6"/>
  <c r="AR775" i="6"/>
  <c r="AR781" i="6"/>
  <c r="AR787" i="6"/>
  <c r="AR1510" i="6"/>
  <c r="AR1522" i="6"/>
  <c r="AR1534" i="6"/>
  <c r="AR1627" i="6"/>
  <c r="AR1633" i="6"/>
  <c r="AR1804" i="6"/>
  <c r="AR1915" i="6"/>
  <c r="AR1927" i="6"/>
  <c r="AR2062" i="6"/>
  <c r="AR2212" i="6"/>
  <c r="AR2218" i="6"/>
  <c r="AR2224" i="6"/>
  <c r="AR2452" i="6"/>
  <c r="AR2521" i="6"/>
  <c r="AR2590" i="6"/>
  <c r="AR2596" i="6"/>
  <c r="AR2728" i="6"/>
  <c r="AR2878" i="6"/>
  <c r="AR2923" i="6"/>
  <c r="AR2929" i="6"/>
  <c r="AR2935" i="6"/>
  <c r="AR2965" i="6"/>
  <c r="AR2971" i="6"/>
  <c r="AR2977" i="6"/>
  <c r="AR3022" i="6"/>
  <c r="AR3028" i="6"/>
  <c r="AR3103" i="6"/>
  <c r="AR3109" i="6"/>
  <c r="AR3121" i="6"/>
  <c r="AR3145" i="6"/>
  <c r="AR3151" i="6"/>
  <c r="AR3157" i="6"/>
  <c r="AR3196" i="6"/>
  <c r="AR3202" i="6"/>
  <c r="AR3208" i="6"/>
  <c r="AR3220" i="6"/>
  <c r="AR3232" i="6"/>
  <c r="AR3367" i="6"/>
  <c r="AR3751" i="6"/>
  <c r="AR3802" i="6"/>
  <c r="AR3823" i="6"/>
  <c r="AR3829" i="6"/>
  <c r="AR3835" i="6"/>
  <c r="AR3841" i="6"/>
  <c r="AR3847" i="6"/>
  <c r="X2461" i="6"/>
  <c r="I635" i="6"/>
  <c r="X635" i="6" s="1"/>
  <c r="X3502" i="6"/>
  <c r="S2413" i="6"/>
  <c r="Y2413" i="6" s="1"/>
  <c r="X2879" i="6"/>
  <c r="Y3716" i="6"/>
  <c r="X2570" i="6"/>
  <c r="X3091" i="6"/>
  <c r="Y2952" i="6"/>
  <c r="X2983" i="6"/>
  <c r="Y2823" i="6"/>
  <c r="X3142" i="6"/>
  <c r="X3893" i="6"/>
  <c r="I3528" i="6"/>
  <c r="X3528" i="6" s="1"/>
  <c r="L3168" i="6"/>
  <c r="X3168" i="6" s="1"/>
  <c r="X2872" i="6"/>
  <c r="X2765" i="6"/>
  <c r="Y3579" i="6"/>
  <c r="I685" i="6"/>
  <c r="X685" i="6" s="1"/>
  <c r="Y2554" i="6"/>
  <c r="X2600" i="6"/>
  <c r="X1460" i="6"/>
  <c r="X773" i="6"/>
  <c r="I532" i="6"/>
  <c r="X532" i="6" s="1"/>
  <c r="Y1698" i="6"/>
  <c r="Y1345" i="6"/>
  <c r="Y1349" i="6"/>
  <c r="Y1373" i="6"/>
  <c r="X2272" i="6"/>
  <c r="S2272" i="6"/>
  <c r="Y2272" i="6" s="1"/>
  <c r="X2360" i="6"/>
  <c r="S2360" i="6"/>
  <c r="Y2360" i="6" s="1"/>
  <c r="X2451" i="6"/>
  <c r="S2451" i="6"/>
  <c r="Y2451" i="6" s="1"/>
  <c r="S2457" i="6"/>
  <c r="X2457" i="6"/>
  <c r="S2616" i="6"/>
  <c r="Y2616" i="6" s="1"/>
  <c r="X2616" i="6"/>
  <c r="Y3749" i="6"/>
  <c r="X3804" i="6"/>
  <c r="Y3804" i="6"/>
  <c r="R158" i="6"/>
  <c r="Y158" i="6" s="1"/>
  <c r="L158" i="6"/>
  <c r="X158" i="6" s="1"/>
  <c r="R538" i="6"/>
  <c r="I538" i="6"/>
  <c r="X538" i="6"/>
  <c r="AR373" i="6"/>
  <c r="AR391" i="6"/>
  <c r="AR397" i="6"/>
  <c r="AR403" i="6"/>
  <c r="AR409" i="6"/>
  <c r="AR415" i="6"/>
  <c r="AR433" i="6"/>
  <c r="AR439" i="6"/>
  <c r="AR445" i="6"/>
  <c r="AR451" i="6"/>
  <c r="AR457" i="6"/>
  <c r="AR463" i="6"/>
  <c r="AR469" i="6"/>
  <c r="AR475" i="6"/>
  <c r="AR481" i="6"/>
  <c r="AR487" i="6"/>
  <c r="AR493" i="6"/>
  <c r="AR511" i="6"/>
  <c r="AR541" i="6"/>
  <c r="AR688" i="6"/>
  <c r="AR694" i="6"/>
  <c r="AR700" i="6"/>
  <c r="AR817" i="6"/>
  <c r="AR823" i="6"/>
  <c r="AR829" i="6"/>
  <c r="AR841" i="6"/>
  <c r="AR847" i="6"/>
  <c r="AR859" i="6"/>
  <c r="AR871" i="6"/>
  <c r="AR889" i="6"/>
  <c r="AR937" i="6"/>
  <c r="AR943" i="6"/>
  <c r="AR949" i="6"/>
  <c r="AR1423" i="6"/>
  <c r="AR1429" i="6"/>
  <c r="AR1435" i="6"/>
  <c r="AR1453" i="6"/>
  <c r="AR1459" i="6"/>
  <c r="AR1477" i="6"/>
  <c r="AR1483" i="6"/>
  <c r="AR1489" i="6"/>
  <c r="AR1669" i="6"/>
  <c r="AR1675" i="6"/>
  <c r="AR1681" i="6"/>
  <c r="AR1687" i="6"/>
  <c r="AR1693" i="6"/>
  <c r="AR1699" i="6"/>
  <c r="AR1705" i="6"/>
  <c r="AR1846" i="6"/>
  <c r="AR2314" i="6"/>
  <c r="AR2320" i="6"/>
  <c r="AR2476" i="6"/>
  <c r="AR2482" i="6"/>
  <c r="AR2683" i="6"/>
  <c r="AR3046" i="6"/>
  <c r="AR3058" i="6"/>
  <c r="AR3064" i="6"/>
  <c r="AR3070" i="6"/>
  <c r="AR3250" i="6"/>
  <c r="AR3256" i="6"/>
  <c r="AR3262" i="6"/>
  <c r="AR3496" i="6"/>
  <c r="AR3502" i="6"/>
  <c r="AR3508" i="6"/>
  <c r="AR3514" i="6"/>
  <c r="AR3532" i="6"/>
  <c r="AR3583" i="6"/>
  <c r="AR3589" i="6"/>
  <c r="AR3595" i="6"/>
  <c r="AR3601" i="6"/>
  <c r="AR3613" i="6"/>
  <c r="AR3619" i="6"/>
  <c r="AR3625" i="6"/>
  <c r="AR3631" i="6"/>
  <c r="AR3688" i="6"/>
  <c r="AR3763" i="6"/>
  <c r="AR3859" i="6"/>
  <c r="AR3910" i="6"/>
  <c r="X3694" i="6"/>
  <c r="Y3694" i="6"/>
  <c r="R458" i="6"/>
  <c r="Y458" i="6" s="1"/>
  <c r="X2853" i="6"/>
  <c r="AR223" i="6"/>
  <c r="AR307" i="6"/>
  <c r="AR361" i="6"/>
  <c r="AR997" i="6"/>
  <c r="AR1015" i="6"/>
  <c r="AR1021" i="6"/>
  <c r="AR1045" i="6"/>
  <c r="AR1648" i="6"/>
  <c r="AR1654" i="6"/>
  <c r="AR1666" i="6"/>
  <c r="AR1678" i="6"/>
  <c r="AR1690" i="6"/>
  <c r="AR1696" i="6"/>
  <c r="AR1870" i="6"/>
  <c r="AR1876" i="6"/>
  <c r="AR1882" i="6"/>
  <c r="AR2035" i="6"/>
  <c r="AR2113" i="6"/>
  <c r="AR2146" i="6"/>
  <c r="AR2260" i="6"/>
  <c r="AR2272" i="6"/>
  <c r="AR2530" i="6"/>
  <c r="AR2815" i="6"/>
  <c r="AR2836" i="6"/>
  <c r="AR2848" i="6"/>
  <c r="AR2986" i="6"/>
  <c r="AR3088" i="6"/>
  <c r="AR3094" i="6"/>
  <c r="AR3100" i="6"/>
  <c r="AR3379" i="6"/>
  <c r="AR3442" i="6"/>
  <c r="AR3640" i="6"/>
  <c r="AR3787" i="6"/>
  <c r="AR3793" i="6"/>
  <c r="AR3799" i="6"/>
  <c r="R683" i="6"/>
  <c r="Y683" i="6"/>
  <c r="Y3570" i="6"/>
  <c r="S2586" i="6"/>
  <c r="Y2586" i="6" s="1"/>
  <c r="S695" i="6"/>
  <c r="Y695" i="6" s="1"/>
  <c r="I452" i="6"/>
  <c r="X452" i="6" s="1"/>
  <c r="R2735" i="6"/>
  <c r="Y2735" i="6" s="1"/>
  <c r="X2827" i="6"/>
  <c r="Y3770" i="6"/>
  <c r="R601" i="6"/>
  <c r="S601" i="6" s="1"/>
  <c r="Y601" i="6" s="1"/>
  <c r="X2915" i="6"/>
  <c r="X2896" i="6"/>
  <c r="Y3750" i="6"/>
  <c r="S2258" i="6"/>
  <c r="Y2258" i="6" s="1"/>
  <c r="X2350" i="6"/>
  <c r="X435" i="6"/>
  <c r="R435" i="6"/>
  <c r="Y435" i="6" s="1"/>
  <c r="AR670" i="6"/>
  <c r="AR803" i="6"/>
  <c r="AR809" i="6"/>
  <c r="AR815" i="6"/>
  <c r="AR821" i="6"/>
  <c r="AR827" i="6"/>
  <c r="AR833" i="6"/>
  <c r="AR839" i="6"/>
  <c r="AR845" i="6"/>
  <c r="AR851" i="6"/>
  <c r="AR857" i="6"/>
  <c r="AR863" i="6"/>
  <c r="AR869" i="6"/>
  <c r="AR875" i="6"/>
  <c r="AR881" i="6"/>
  <c r="AR887" i="6"/>
  <c r="AR904" i="6"/>
  <c r="AR1081" i="6"/>
  <c r="AR1117" i="6"/>
  <c r="AR1249" i="6"/>
  <c r="AR1285" i="6"/>
  <c r="AR1319" i="6"/>
  <c r="AR1325" i="6"/>
  <c r="AR1331" i="6"/>
  <c r="AR1348" i="6"/>
  <c r="AR1655" i="6"/>
  <c r="AR1661" i="6"/>
  <c r="AR1703" i="6"/>
  <c r="AR1709" i="6"/>
  <c r="AR1715" i="6"/>
  <c r="AR1721" i="6"/>
  <c r="AR1732" i="6"/>
  <c r="AR1801" i="6"/>
  <c r="AR1837" i="6"/>
  <c r="AR1871" i="6"/>
  <c r="AR1877" i="6"/>
  <c r="AR1883" i="6"/>
  <c r="AR1889" i="6"/>
  <c r="AR1895" i="6"/>
  <c r="AR1901" i="6"/>
  <c r="AR1912" i="6"/>
  <c r="AR2080" i="6"/>
  <c r="AR2086" i="6"/>
  <c r="AR2092" i="6"/>
  <c r="AR2141" i="6"/>
  <c r="AR2164" i="6"/>
  <c r="AR2170" i="6"/>
  <c r="AR2182" i="6"/>
  <c r="AR2194" i="6"/>
  <c r="AR2255" i="6"/>
  <c r="AR2278" i="6"/>
  <c r="AR2338" i="6"/>
  <c r="AR2404" i="6"/>
  <c r="AR2416" i="6"/>
  <c r="AR2440" i="6"/>
  <c r="AR2542" i="6"/>
  <c r="AR2644" i="6"/>
  <c r="AR3125" i="6"/>
  <c r="AR3131" i="6"/>
  <c r="AR3137" i="6"/>
  <c r="AR3143" i="6"/>
  <c r="AR3149" i="6"/>
  <c r="AR3193" i="6"/>
  <c r="AR9" i="6"/>
  <c r="Y1360" i="6"/>
  <c r="Y1363" i="6"/>
  <c r="AR10" i="6"/>
  <c r="AR16" i="6"/>
  <c r="AR22" i="6"/>
  <c r="AR28" i="6"/>
  <c r="AR112" i="6"/>
  <c r="AR118" i="6"/>
  <c r="AR124" i="6"/>
  <c r="AR130" i="6"/>
  <c r="AR136" i="6"/>
  <c r="AR142" i="6"/>
  <c r="AR148" i="6"/>
  <c r="AR154" i="6"/>
  <c r="AR568" i="6"/>
  <c r="AR574" i="6"/>
  <c r="AR580" i="6"/>
  <c r="AR586" i="6"/>
  <c r="AR592" i="6"/>
  <c r="AR598" i="6"/>
  <c r="AR604" i="6"/>
  <c r="AR616" i="6"/>
  <c r="AR622" i="6"/>
  <c r="AR634" i="6"/>
  <c r="AR640" i="6"/>
  <c r="AR646" i="6"/>
  <c r="AR652" i="6"/>
  <c r="AR658" i="6"/>
  <c r="AR664" i="6"/>
  <c r="AR719" i="6"/>
  <c r="AR725" i="6"/>
  <c r="AR731" i="6"/>
  <c r="AR737" i="6"/>
  <c r="AR743" i="6"/>
  <c r="AR749" i="6"/>
  <c r="AR755" i="6"/>
  <c r="AR761" i="6"/>
  <c r="AR959" i="6"/>
  <c r="AR1144" i="6"/>
  <c r="AR1150" i="6"/>
  <c r="AR1156" i="6"/>
  <c r="AR1168" i="6"/>
  <c r="AR1174" i="6"/>
  <c r="AR1180" i="6"/>
  <c r="AR1192" i="6"/>
  <c r="AR1198" i="6"/>
  <c r="AR1204" i="6"/>
  <c r="AR1210" i="6"/>
  <c r="AR1216" i="6"/>
  <c r="AR1222" i="6"/>
  <c r="AR1343" i="6"/>
  <c r="AR1366" i="6"/>
  <c r="AR1372" i="6"/>
  <c r="AR1378" i="6"/>
  <c r="AR1609" i="6"/>
  <c r="AR1649" i="6"/>
  <c r="AR1660" i="6"/>
  <c r="AR1787" i="6"/>
  <c r="AR1793" i="6"/>
  <c r="AR1799" i="6"/>
  <c r="AR1805" i="6"/>
  <c r="AR1919" i="6"/>
  <c r="AR1925" i="6"/>
  <c r="AR1931" i="6"/>
  <c r="AR1937" i="6"/>
  <c r="AR1943" i="6"/>
  <c r="AR1949" i="6"/>
  <c r="AR1966" i="6"/>
  <c r="AR2206" i="6"/>
  <c r="AR2267" i="6"/>
  <c r="AR2273" i="6"/>
  <c r="AR2332" i="6"/>
  <c r="AR2393" i="6"/>
  <c r="AR2585" i="6"/>
  <c r="AR2645" i="6"/>
  <c r="AR2651" i="6"/>
  <c r="AR2695" i="6"/>
  <c r="AR2701" i="6"/>
  <c r="AR2753" i="6"/>
  <c r="AR2759" i="6"/>
  <c r="AR2800" i="6"/>
  <c r="AR2860" i="6"/>
  <c r="AR2866" i="6"/>
  <c r="AR2872" i="6"/>
  <c r="AR3089" i="6"/>
  <c r="AR3095" i="6"/>
  <c r="AR3112" i="6"/>
  <c r="AR3197" i="6"/>
  <c r="AR3203" i="6"/>
  <c r="AR3209" i="6"/>
  <c r="AR3215" i="6"/>
  <c r="AR3221" i="6"/>
  <c r="AR3227" i="6"/>
  <c r="AR3275" i="6"/>
  <c r="AR3281" i="6"/>
  <c r="AR3287" i="6"/>
  <c r="AR3293" i="6"/>
  <c r="AR3299" i="6"/>
  <c r="AR3305" i="6"/>
  <c r="AR3311" i="6"/>
  <c r="AR3317" i="6"/>
  <c r="AR496" i="6"/>
  <c r="AR502" i="6"/>
  <c r="AR508" i="6"/>
  <c r="AR514" i="6"/>
  <c r="AR520" i="6"/>
  <c r="AR526" i="6"/>
  <c r="AR532" i="6"/>
  <c r="AR538" i="6"/>
  <c r="AR544" i="6"/>
  <c r="AR550" i="6"/>
  <c r="AR556" i="6"/>
  <c r="AR677" i="6"/>
  <c r="AR683" i="6"/>
  <c r="AR739" i="6"/>
  <c r="AR745" i="6"/>
  <c r="AR751" i="6"/>
  <c r="AR773" i="6"/>
  <c r="AR779" i="6"/>
  <c r="AR785" i="6"/>
  <c r="AR791" i="6"/>
  <c r="AR797" i="6"/>
  <c r="AR814" i="6"/>
  <c r="AR820" i="6"/>
  <c r="AR832" i="6"/>
  <c r="AR838" i="6"/>
  <c r="AR850" i="6"/>
  <c r="AR856" i="6"/>
  <c r="AR862" i="6"/>
  <c r="AR868" i="6"/>
  <c r="AR874" i="6"/>
  <c r="AR880" i="6"/>
  <c r="AR886" i="6"/>
  <c r="AR892" i="6"/>
  <c r="AR983" i="6"/>
  <c r="AR989" i="6"/>
  <c r="AR995" i="6"/>
  <c r="AR1001" i="6"/>
  <c r="AR1007" i="6"/>
  <c r="AR1013" i="6"/>
  <c r="AR1019" i="6"/>
  <c r="AR1025" i="6"/>
  <c r="AR1031" i="6"/>
  <c r="AR1037" i="6"/>
  <c r="AR1043" i="6"/>
  <c r="AR1049" i="6"/>
  <c r="AR1055" i="6"/>
  <c r="AR1061" i="6"/>
  <c r="AR1078" i="6"/>
  <c r="AR1084" i="6"/>
  <c r="AR1096" i="6"/>
  <c r="AR1102" i="6"/>
  <c r="AR1108" i="6"/>
  <c r="AR1120" i="6"/>
  <c r="AR1126" i="6"/>
  <c r="AR1240" i="6"/>
  <c r="AR1246" i="6"/>
  <c r="AR1252" i="6"/>
  <c r="AR1264" i="6"/>
  <c r="AR1270" i="6"/>
  <c r="AR1276" i="6"/>
  <c r="AR1355" i="6"/>
  <c r="AR1403" i="6"/>
  <c r="AR1414" i="6"/>
  <c r="AR1432" i="6"/>
  <c r="AR1438" i="6"/>
  <c r="AR1444" i="6"/>
  <c r="AR1450" i="6"/>
  <c r="AR1474" i="6"/>
  <c r="AR1480" i="6"/>
  <c r="AR1565" i="6"/>
  <c r="AR1571" i="6"/>
  <c r="AR1577" i="6"/>
  <c r="AR1583" i="6"/>
  <c r="AR1589" i="6"/>
  <c r="AR1595" i="6"/>
  <c r="AR1667" i="6"/>
  <c r="AR1673" i="6"/>
  <c r="AR1679" i="6"/>
  <c r="AR1685" i="6"/>
  <c r="AR1691" i="6"/>
  <c r="AR1697" i="6"/>
  <c r="AR1714" i="6"/>
  <c r="AR1726" i="6"/>
  <c r="AR1817" i="6"/>
  <c r="AR1823" i="6"/>
  <c r="AR1829" i="6"/>
  <c r="AR1961" i="6"/>
  <c r="AR1967" i="6"/>
  <c r="AR1973" i="6"/>
  <c r="AR1979" i="6"/>
  <c r="AR1996" i="6"/>
  <c r="AR2093" i="6"/>
  <c r="AR2153" i="6"/>
  <c r="AR2159" i="6"/>
  <c r="AR2165" i="6"/>
  <c r="AR2249" i="6"/>
  <c r="AR2285" i="6"/>
  <c r="AR2453" i="6"/>
  <c r="AR2509" i="6"/>
  <c r="AR2519" i="6"/>
  <c r="AR2525" i="6"/>
  <c r="AR2557" i="6"/>
  <c r="AR2573" i="6"/>
  <c r="AR2579" i="6"/>
  <c r="AR2603" i="6"/>
  <c r="AR2681" i="6"/>
  <c r="AR2837" i="6"/>
  <c r="AR2843" i="6"/>
  <c r="AR2849" i="6"/>
  <c r="AR2915" i="6"/>
  <c r="AR2921" i="6"/>
  <c r="AR2927" i="6"/>
  <c r="AR2933" i="6"/>
  <c r="AR2939" i="6"/>
  <c r="AR3011" i="6"/>
  <c r="AR3107" i="6"/>
  <c r="AR3113" i="6"/>
  <c r="AR3124" i="6"/>
  <c r="AR3346" i="6"/>
  <c r="AR3352" i="6"/>
  <c r="AR3472" i="6"/>
  <c r="AR3478" i="6"/>
  <c r="AR3641" i="6"/>
  <c r="AR3658" i="6"/>
  <c r="AR3664" i="6"/>
  <c r="AR3670" i="6"/>
  <c r="AR3739" i="6"/>
  <c r="AR3745" i="6"/>
  <c r="AR3755" i="6"/>
  <c r="AR3761" i="6"/>
  <c r="AR3844" i="6"/>
  <c r="AR3856" i="6"/>
  <c r="AR3917" i="6"/>
  <c r="AR3923" i="6"/>
  <c r="AR2230" i="6"/>
  <c r="AR2236" i="6"/>
  <c r="AR2266" i="6"/>
  <c r="AR2302" i="6"/>
  <c r="AR2308" i="6"/>
  <c r="AR2363" i="6"/>
  <c r="AR2458" i="6"/>
  <c r="AR2567" i="6"/>
  <c r="AR2572" i="6"/>
  <c r="AR2608" i="6"/>
  <c r="AR2662" i="6"/>
  <c r="AR2699" i="6"/>
  <c r="AR2705" i="6"/>
  <c r="AR2716" i="6"/>
  <c r="AR2771" i="6"/>
  <c r="AR2782" i="6"/>
  <c r="AR2788" i="6"/>
  <c r="AR2831" i="6"/>
  <c r="AR2842" i="6"/>
  <c r="AR2896" i="6"/>
  <c r="AR2908" i="6"/>
  <c r="AR2987" i="6"/>
  <c r="AR3040" i="6"/>
  <c r="AR3119" i="6"/>
  <c r="AR3136" i="6"/>
  <c r="AR3142" i="6"/>
  <c r="AR3154" i="6"/>
  <c r="AR3334" i="6"/>
  <c r="AR3443" i="6"/>
  <c r="AR3569" i="6"/>
  <c r="AR3580" i="6"/>
  <c r="AR3586" i="6"/>
  <c r="AR3592" i="6"/>
  <c r="AR3604" i="6"/>
  <c r="AR3622" i="6"/>
  <c r="AR3707" i="6"/>
  <c r="AR3713" i="6"/>
  <c r="AR3719" i="6"/>
  <c r="AR3725" i="6"/>
  <c r="AR3736" i="6"/>
  <c r="AR3790" i="6"/>
  <c r="AR3827" i="6"/>
  <c r="AR3833" i="6"/>
  <c r="AR3881" i="6"/>
  <c r="AR3887" i="6"/>
  <c r="AR3898" i="6"/>
  <c r="AR3989" i="6"/>
  <c r="AR3995" i="6"/>
  <c r="AR4006" i="6"/>
  <c r="X2826" i="6"/>
  <c r="Y2206" i="6"/>
  <c r="X2206" i="6"/>
  <c r="X2212" i="6"/>
  <c r="S2212" i="6"/>
  <c r="Y2212" i="6" s="1"/>
  <c r="X2247" i="6"/>
  <c r="S2247" i="6"/>
  <c r="Y2247" i="6" s="1"/>
  <c r="S2269" i="6"/>
  <c r="Y2269" i="6" s="1"/>
  <c r="X2269" i="6"/>
  <c r="X487" i="6"/>
  <c r="Y487" i="6"/>
  <c r="X513" i="6"/>
  <c r="R513" i="6"/>
  <c r="I638" i="6"/>
  <c r="X638" i="6" s="1"/>
  <c r="S638" i="6"/>
  <c r="Y638" i="6" s="1"/>
  <c r="R684" i="6"/>
  <c r="Y684" i="6" s="1"/>
  <c r="I684" i="6"/>
  <c r="X684" i="6" s="1"/>
  <c r="I696" i="6"/>
  <c r="X696" i="6" s="1"/>
  <c r="R696" i="6"/>
  <c r="Y696" i="6" s="1"/>
  <c r="S580" i="6"/>
  <c r="Y580" i="6" s="1"/>
  <c r="S1265" i="6"/>
  <c r="Y1265" i="6" s="1"/>
  <c r="R328" i="6"/>
  <c r="Y328" i="6" s="1"/>
  <c r="L328" i="6"/>
  <c r="X328" i="6" s="1"/>
  <c r="Y340" i="6"/>
  <c r="X488" i="6"/>
  <c r="Y488" i="6"/>
  <c r="I502" i="6"/>
  <c r="X502" i="6" s="1"/>
  <c r="S502" i="6"/>
  <c r="Y502" i="6" s="1"/>
  <c r="X2856" i="6"/>
  <c r="S2856" i="6"/>
  <c r="Y2856" i="6" s="1"/>
  <c r="S2275" i="6"/>
  <c r="Y2275" i="6" s="1"/>
  <c r="R546" i="6"/>
  <c r="S546" i="6"/>
  <c r="X2560" i="6"/>
  <c r="S2560" i="6"/>
  <c r="Y2560" i="6" s="1"/>
  <c r="X2274" i="6"/>
  <c r="Y2274" i="6"/>
  <c r="Y786" i="6"/>
  <c r="AR2552" i="6"/>
  <c r="S2236" i="6"/>
  <c r="Y2236" i="6" s="1"/>
  <c r="X2236" i="6"/>
  <c r="X2427" i="6"/>
  <c r="I501" i="6"/>
  <c r="I519" i="6"/>
  <c r="X519" i="6"/>
  <c r="R539" i="6"/>
  <c r="S539" i="6" s="1"/>
  <c r="Y539" i="6" s="1"/>
  <c r="I539" i="6"/>
  <c r="X539" i="6" s="1"/>
  <c r="R678" i="6"/>
  <c r="Y678" i="6" s="1"/>
  <c r="I678" i="6"/>
  <c r="X678" i="6" s="1"/>
  <c r="S2427" i="6"/>
  <c r="Y2427" i="6" s="1"/>
  <c r="X2597" i="6"/>
  <c r="S2597" i="6"/>
  <c r="Y2597" i="6" s="1"/>
  <c r="I508" i="6"/>
  <c r="X508" i="6" s="1"/>
  <c r="R508" i="6"/>
  <c r="S508" i="6" s="1"/>
  <c r="Y508" i="6" s="1"/>
  <c r="X690" i="6"/>
  <c r="R519" i="6"/>
  <c r="S1223" i="6"/>
  <c r="Y1223" i="6" s="1"/>
  <c r="X2582" i="6"/>
  <c r="Y2582" i="6"/>
  <c r="S2588" i="6"/>
  <c r="Y2588" i="6" s="1"/>
  <c r="X2588" i="6"/>
  <c r="X3745" i="6"/>
  <c r="Y3745" i="6"/>
  <c r="Y3752" i="6"/>
  <c r="X3752" i="6"/>
  <c r="X3760" i="6"/>
  <c r="Y3760" i="6"/>
  <c r="Y3778" i="6"/>
  <c r="X3778" i="6"/>
  <c r="Y3792" i="6"/>
  <c r="X3792" i="6"/>
  <c r="X3798" i="6"/>
  <c r="Y3798" i="6"/>
  <c r="X3856" i="6"/>
  <c r="Y3856" i="6"/>
  <c r="X3867" i="6"/>
  <c r="Y3867" i="6"/>
  <c r="Y3873" i="6"/>
  <c r="X3873" i="6"/>
  <c r="Y3884" i="6"/>
  <c r="X3884" i="6"/>
  <c r="Y3892" i="6"/>
  <c r="X3892" i="6"/>
  <c r="Y3905" i="6"/>
  <c r="X3905" i="6"/>
  <c r="X3912" i="6"/>
  <c r="Y3912" i="6"/>
  <c r="X3919" i="6"/>
  <c r="Y3919" i="6"/>
  <c r="Y815" i="6"/>
  <c r="X815" i="6"/>
  <c r="Y847" i="6"/>
  <c r="X847" i="6"/>
  <c r="X856" i="6"/>
  <c r="Y856" i="6"/>
  <c r="I155" i="6"/>
  <c r="X155" i="6" s="1"/>
  <c r="Y161" i="6"/>
  <c r="X161" i="6"/>
  <c r="Y1120" i="6"/>
  <c r="X2268" i="6"/>
  <c r="AR2642" i="6"/>
  <c r="AR2654" i="6"/>
  <c r="AR2822" i="6"/>
  <c r="S1258" i="6"/>
  <c r="Y1258" i="6" s="1"/>
  <c r="R552" i="6"/>
  <c r="S552" i="6"/>
  <c r="Y552" i="6" s="1"/>
  <c r="R672" i="6"/>
  <c r="Y672" i="6" s="1"/>
  <c r="I672" i="6"/>
  <c r="X672" i="6" s="1"/>
  <c r="I786" i="6"/>
  <c r="X786" i="6" s="1"/>
  <c r="I644" i="6"/>
  <c r="X644" i="6" s="1"/>
  <c r="X2459" i="6"/>
  <c r="Y494" i="6"/>
  <c r="I494" i="6"/>
  <c r="X494" i="6" s="1"/>
  <c r="I525" i="6"/>
  <c r="X525" i="6" s="1"/>
  <c r="I552" i="6"/>
  <c r="X552" i="6" s="1"/>
  <c r="S1123" i="6"/>
  <c r="S2541" i="6"/>
  <c r="Y2541" i="6" s="1"/>
  <c r="X2541" i="6"/>
  <c r="S2559" i="6"/>
  <c r="Y2559" i="6" s="1"/>
  <c r="X2559" i="6"/>
  <c r="Y2569" i="6"/>
  <c r="X2575" i="6"/>
  <c r="S2575" i="6"/>
  <c r="Y2575" i="6" s="1"/>
  <c r="R2786" i="6"/>
  <c r="Y2786" i="6" s="1"/>
  <c r="X2786" i="6"/>
  <c r="X2790" i="6"/>
  <c r="Y2790" i="6"/>
  <c r="X2796" i="6"/>
  <c r="Y2796" i="6"/>
  <c r="X2802" i="6"/>
  <c r="Y2802" i="6"/>
  <c r="X2810" i="6"/>
  <c r="Y2810" i="6"/>
  <c r="X2829" i="6"/>
  <c r="Y2829" i="6"/>
  <c r="X2779" i="6"/>
  <c r="X3056" i="6"/>
  <c r="S1105" i="6"/>
  <c r="Y1105" i="6" s="1"/>
  <c r="X2568" i="6"/>
  <c r="S2568" i="6"/>
  <c r="Y2568" i="6" s="1"/>
  <c r="X545" i="6"/>
  <c r="R545" i="6"/>
  <c r="S545" i="6" s="1"/>
  <c r="I576" i="6"/>
  <c r="X576" i="6" s="1"/>
  <c r="R576" i="6"/>
  <c r="S576" i="6" s="1"/>
  <c r="Y2839" i="6"/>
  <c r="X2992" i="6"/>
  <c r="R2992" i="6"/>
  <c r="Y2992" i="6"/>
  <c r="Y3004" i="6"/>
  <c r="AR837" i="6"/>
  <c r="AR849" i="6"/>
  <c r="X1588" i="6"/>
  <c r="S2403" i="6"/>
  <c r="Y2403" i="6" s="1"/>
  <c r="S2415" i="6"/>
  <c r="Y2415" i="6"/>
  <c r="X2415" i="6"/>
  <c r="X619" i="6"/>
  <c r="S619" i="6"/>
  <c r="Y619" i="6"/>
  <c r="AR2865" i="6"/>
  <c r="AR3213" i="6"/>
  <c r="AR3783" i="6"/>
  <c r="AR3825" i="6"/>
  <c r="AR3981" i="6"/>
  <c r="X2965" i="6"/>
  <c r="R760" i="6"/>
  <c r="Y760" i="6"/>
  <c r="X760" i="6"/>
  <c r="Y1315" i="6"/>
  <c r="X1315" i="6"/>
  <c r="X1451" i="6"/>
  <c r="S2317" i="6"/>
  <c r="Y2317" i="6" s="1"/>
  <c r="X2317" i="6"/>
  <c r="S2365" i="6"/>
  <c r="Y2365" i="6" s="1"/>
  <c r="X3652" i="6"/>
  <c r="Y3652" i="6"/>
  <c r="Y849" i="6"/>
  <c r="X849" i="6"/>
  <c r="X373" i="6"/>
  <c r="R373" i="6"/>
  <c r="Y373" i="6" s="1"/>
  <c r="I409" i="6"/>
  <c r="X409" i="6" s="1"/>
  <c r="X612" i="6"/>
  <c r="L651" i="6"/>
  <c r="X651" i="6" s="1"/>
  <c r="J692" i="6"/>
  <c r="X692" i="6" s="1"/>
  <c r="R692" i="6"/>
  <c r="Y692" i="6"/>
  <c r="X3155" i="6"/>
  <c r="AR87" i="6"/>
  <c r="AR1659" i="6"/>
  <c r="AR1665" i="6"/>
  <c r="AR1917" i="6"/>
  <c r="AR1923" i="6"/>
  <c r="AR1929" i="6"/>
  <c r="AR2649" i="6"/>
  <c r="AR3201" i="6"/>
  <c r="AR3819" i="6"/>
  <c r="AR3873" i="6"/>
  <c r="X3004" i="6"/>
  <c r="S1122" i="6"/>
  <c r="Y1122" i="6" s="1"/>
  <c r="S2383" i="6"/>
  <c r="Y2383" i="6"/>
  <c r="X2545" i="6"/>
  <c r="S2545" i="6"/>
  <c r="Y2545" i="6" s="1"/>
  <c r="Y3504" i="6"/>
  <c r="X3504" i="6"/>
  <c r="I441" i="6"/>
  <c r="X441" i="6" s="1"/>
  <c r="R441" i="6"/>
  <c r="Y441" i="6" s="1"/>
  <c r="Y2884" i="6"/>
  <c r="X2884" i="6"/>
  <c r="X2981" i="6"/>
  <c r="L3156" i="6"/>
  <c r="X3156" i="6" s="1"/>
  <c r="L3169" i="6"/>
  <c r="X3169" i="6" s="1"/>
  <c r="AR93" i="6"/>
  <c r="AR1454" i="6"/>
  <c r="AR1575" i="6"/>
  <c r="AR2151" i="6"/>
  <c r="Y1699" i="6"/>
  <c r="Y1703" i="6"/>
  <c r="Y1445" i="6"/>
  <c r="X2375" i="6"/>
  <c r="S2375" i="6"/>
  <c r="Y2375" i="6" s="1"/>
  <c r="AR309" i="6"/>
  <c r="AR315" i="6"/>
  <c r="AR321" i="6"/>
  <c r="AR327" i="6"/>
  <c r="AR351" i="6"/>
  <c r="AR357" i="6"/>
  <c r="AR363" i="6"/>
  <c r="Y1339" i="6"/>
  <c r="AR567" i="6"/>
  <c r="AR573" i="6"/>
  <c r="AR1371" i="6"/>
  <c r="AR1879" i="6"/>
  <c r="AR3045" i="6"/>
  <c r="S505" i="6"/>
  <c r="Y505" i="6" s="1"/>
  <c r="Y617" i="6"/>
  <c r="AR266" i="6"/>
  <c r="AR1171" i="6"/>
  <c r="AR1189" i="6"/>
  <c r="AR1195" i="6"/>
  <c r="AR2215" i="6"/>
  <c r="AR3009" i="6"/>
  <c r="AR885" i="6"/>
  <c r="AR913" i="6"/>
  <c r="AR1011" i="6"/>
  <c r="AR2203" i="6"/>
  <c r="AR2419" i="6"/>
  <c r="AR2839" i="6"/>
  <c r="AR3483" i="6"/>
  <c r="AR897" i="6"/>
  <c r="AR903" i="6"/>
  <c r="AR909" i="6"/>
  <c r="AR1243" i="6"/>
  <c r="AR1729" i="6"/>
  <c r="AR1945" i="6"/>
  <c r="AR2283" i="6"/>
  <c r="AR2431" i="6"/>
  <c r="AR2437" i="6"/>
  <c r="AR2835" i="6"/>
  <c r="Y1379" i="6"/>
  <c r="AR75" i="6"/>
  <c r="AR81" i="6"/>
  <c r="AR91" i="6"/>
  <c r="AR163" i="6"/>
  <c r="AR169" i="6"/>
  <c r="AR187" i="6"/>
  <c r="AR193" i="6"/>
  <c r="AR199" i="6"/>
  <c r="AR205" i="6"/>
  <c r="AR229" i="6"/>
  <c r="AR235" i="6"/>
  <c r="AR241" i="6"/>
  <c r="AR247" i="6"/>
  <c r="AR271" i="6"/>
  <c r="AR277" i="6"/>
  <c r="AR325" i="6"/>
  <c r="AR331" i="6"/>
  <c r="AR595" i="6"/>
  <c r="AR2205" i="6"/>
  <c r="AR2265" i="6"/>
  <c r="AR2487" i="6"/>
  <c r="AR2593" i="6"/>
  <c r="AR2673" i="6"/>
  <c r="Y2842" i="6"/>
  <c r="Y2845" i="6"/>
  <c r="Y2851" i="6"/>
  <c r="Y2853" i="6"/>
  <c r="Y2860" i="6"/>
  <c r="X2862" i="6"/>
  <c r="X2864" i="6"/>
  <c r="X3074" i="6"/>
  <c r="X3077" i="6"/>
  <c r="X3192" i="6"/>
  <c r="X3195" i="6"/>
  <c r="X3198" i="6"/>
  <c r="X3208" i="6"/>
  <c r="AR33" i="6"/>
  <c r="AR38" i="6"/>
  <c r="AR369" i="6"/>
  <c r="AR392" i="6"/>
  <c r="AR404" i="6"/>
  <c r="AR416" i="6"/>
  <c r="AR440" i="6"/>
  <c r="AR452" i="6"/>
  <c r="AR458" i="6"/>
  <c r="AR482" i="6"/>
  <c r="AR494" i="6"/>
  <c r="AR506" i="6"/>
  <c r="AR524" i="6"/>
  <c r="AR529" i="6"/>
  <c r="AR843" i="6"/>
  <c r="AR951" i="6"/>
  <c r="AR957" i="6"/>
  <c r="AR1022" i="6"/>
  <c r="AR1495" i="6"/>
  <c r="AR1737" i="6"/>
  <c r="AR1741" i="6"/>
  <c r="AR1747" i="6"/>
  <c r="AR2121" i="6"/>
  <c r="AR2131" i="6"/>
  <c r="AR2377" i="6"/>
  <c r="AR2467" i="6"/>
  <c r="AR2473" i="6"/>
  <c r="AR2539" i="6"/>
  <c r="AR2575" i="6"/>
  <c r="AR2967" i="6"/>
  <c r="AR3291" i="6"/>
  <c r="AR4011" i="6"/>
  <c r="AR39" i="6"/>
  <c r="AR44" i="6"/>
  <c r="AR49" i="6"/>
  <c r="AR55" i="6"/>
  <c r="AR61" i="6"/>
  <c r="AR129" i="6"/>
  <c r="AR387" i="6"/>
  <c r="AR393" i="6"/>
  <c r="AR405" i="6"/>
  <c r="AR411" i="6"/>
  <c r="AR417" i="6"/>
  <c r="AR429" i="6"/>
  <c r="AR447" i="6"/>
  <c r="AR609" i="6"/>
  <c r="AR985" i="6"/>
  <c r="AR991" i="6"/>
  <c r="AR1809" i="6"/>
  <c r="AR1881" i="6"/>
  <c r="AR2407" i="6"/>
  <c r="AR2413" i="6"/>
  <c r="AR2479" i="6"/>
  <c r="AR2485" i="6"/>
  <c r="AR3513" i="6"/>
  <c r="X2978" i="6"/>
  <c r="X2980" i="6"/>
  <c r="X2986" i="6"/>
  <c r="X2988" i="6"/>
  <c r="X3060" i="6"/>
  <c r="Y3095" i="6"/>
  <c r="Y3098" i="6"/>
  <c r="AR157" i="6"/>
  <c r="AR667" i="6"/>
  <c r="AR703" i="6"/>
  <c r="AR709" i="6"/>
  <c r="AR715" i="6"/>
  <c r="AR799" i="6"/>
  <c r="AR1401" i="6"/>
  <c r="AR1771" i="6"/>
  <c r="AR2089" i="6"/>
  <c r="AR2221" i="6"/>
  <c r="AR2301" i="6"/>
  <c r="AR2323" i="6"/>
  <c r="AR2359" i="6"/>
  <c r="AR2379" i="6"/>
  <c r="AR2515" i="6"/>
  <c r="AR2677" i="6"/>
  <c r="AR2913" i="6"/>
  <c r="AR3049" i="6"/>
  <c r="AR3199" i="6"/>
  <c r="AR3723" i="6"/>
  <c r="AR2449" i="6"/>
  <c r="AR3435" i="6"/>
  <c r="AR1642" i="6"/>
  <c r="AR2002" i="6"/>
  <c r="AR2902" i="6"/>
  <c r="AR3130" i="6"/>
  <c r="AR3226" i="6"/>
  <c r="AR3430" i="6"/>
  <c r="AR3484" i="6"/>
  <c r="AR3538" i="6"/>
  <c r="AR3550" i="6"/>
  <c r="AR3700" i="6"/>
  <c r="AR3712" i="6"/>
  <c r="AR3742" i="6"/>
  <c r="AR3760" i="6"/>
  <c r="AR3778" i="6"/>
  <c r="AR3796" i="6"/>
  <c r="AR3814" i="6"/>
  <c r="AR3832" i="6"/>
  <c r="AR3838" i="6"/>
  <c r="AR3850" i="6"/>
  <c r="AR3868" i="6"/>
  <c r="AR3940" i="6"/>
  <c r="AR3976" i="6"/>
  <c r="AR3982" i="6"/>
  <c r="AR2371" i="6"/>
  <c r="AR2395" i="6"/>
  <c r="AR2503" i="6"/>
  <c r="AR2533" i="6"/>
  <c r="AR2565" i="6"/>
  <c r="AR3219" i="6"/>
  <c r="AR3345" i="6"/>
  <c r="AR3567" i="6"/>
  <c r="S551" i="6"/>
  <c r="X2429" i="6"/>
  <c r="X3686" i="6"/>
  <c r="Y3686" i="6"/>
  <c r="Y3774" i="6"/>
  <c r="X3774" i="6"/>
  <c r="X3803" i="6"/>
  <c r="Y3809" i="6"/>
  <c r="X3809" i="6"/>
  <c r="X3852" i="6"/>
  <c r="Y3852" i="6"/>
  <c r="Y3880" i="6"/>
  <c r="X3880" i="6"/>
  <c r="X3894" i="6"/>
  <c r="Y3894" i="6"/>
  <c r="Y3687" i="6"/>
  <c r="Y437" i="6"/>
  <c r="Y2843" i="6"/>
  <c r="S2573" i="6"/>
  <c r="Y2573" i="6" s="1"/>
  <c r="S3067" i="6"/>
  <c r="Y3067" i="6"/>
  <c r="X3185" i="6"/>
  <c r="S3032" i="6"/>
  <c r="Y3032" i="6" s="1"/>
  <c r="X3086" i="6"/>
  <c r="Y3756" i="6"/>
  <c r="S1282" i="6"/>
  <c r="Y1282" i="6" s="1"/>
  <c r="S1137" i="6"/>
  <c r="Y1137" i="6" s="1"/>
  <c r="S1125" i="6"/>
  <c r="Y1392" i="6"/>
  <c r="Y1395" i="6"/>
  <c r="S2281" i="6"/>
  <c r="Y2281" i="6" s="1"/>
  <c r="X2281" i="6"/>
  <c r="X2304" i="6"/>
  <c r="X2539" i="6"/>
  <c r="S2539" i="6"/>
  <c r="Y2539" i="6" s="1"/>
  <c r="R402" i="6"/>
  <c r="Y402" i="6" s="1"/>
  <c r="I402" i="6"/>
  <c r="X402" i="6" s="1"/>
  <c r="X408" i="6"/>
  <c r="R408" i="6"/>
  <c r="Y408" i="6"/>
  <c r="I590" i="6"/>
  <c r="X590" i="6" s="1"/>
  <c r="Y3001" i="6"/>
  <c r="Y2840" i="6"/>
  <c r="X2840" i="6"/>
  <c r="Y2849" i="6"/>
  <c r="X2849" i="6"/>
  <c r="X2875" i="6"/>
  <c r="Y2875" i="6"/>
  <c r="X3026" i="6"/>
  <c r="S3026" i="6"/>
  <c r="Y3026" i="6" s="1"/>
  <c r="X3055" i="6"/>
  <c r="R3055" i="6"/>
  <c r="S3055" i="6" s="1"/>
  <c r="S3114" i="6"/>
  <c r="Y3114" i="6" s="1"/>
  <c r="R3170" i="6"/>
  <c r="Y3170" i="6" s="1"/>
  <c r="L3170" i="6"/>
  <c r="X3170" i="6" s="1"/>
  <c r="X3184" i="6"/>
  <c r="Y3184" i="6"/>
  <c r="Y3074" i="6"/>
  <c r="S1879" i="6"/>
  <c r="Y1879" i="6" s="1"/>
  <c r="R1892" i="6"/>
  <c r="S1892" i="6"/>
  <c r="Y1892" i="6" s="1"/>
  <c r="S2544" i="6"/>
  <c r="Y2544" i="6" s="1"/>
  <c r="X2544" i="6"/>
  <c r="X2558" i="6"/>
  <c r="S2558" i="6"/>
  <c r="Y2558" i="6" s="1"/>
  <c r="Y3730" i="6"/>
  <c r="X3730" i="6"/>
  <c r="Y3783" i="6"/>
  <c r="X3783" i="6"/>
  <c r="X3830" i="6"/>
  <c r="Y3830" i="6"/>
  <c r="X3844" i="6"/>
  <c r="Y3844" i="6"/>
  <c r="Y3864" i="6"/>
  <c r="X3864" i="6"/>
  <c r="X3922" i="6"/>
  <c r="Y3922" i="6"/>
  <c r="X839" i="6"/>
  <c r="Y839" i="6"/>
  <c r="Y859" i="6"/>
  <c r="X859" i="6"/>
  <c r="R413" i="6"/>
  <c r="Y413" i="6" s="1"/>
  <c r="I413" i="6"/>
  <c r="X413" i="6" s="1"/>
  <c r="R450" i="6"/>
  <c r="Y450" i="6" s="1"/>
  <c r="L450" i="6"/>
  <c r="X450" i="6" s="1"/>
  <c r="X3027" i="6"/>
  <c r="S3027" i="6"/>
  <c r="Y3027" i="6"/>
  <c r="Y3047" i="6"/>
  <c r="X3047" i="6"/>
  <c r="Y3193" i="6"/>
  <c r="X509" i="6"/>
  <c r="X3875" i="6"/>
  <c r="X2356" i="6"/>
  <c r="Y3735" i="6"/>
  <c r="X3123" i="6"/>
  <c r="Y3915" i="6"/>
  <c r="Y858" i="6"/>
  <c r="Y2804" i="6"/>
  <c r="Y3106" i="6"/>
  <c r="Y3819" i="6"/>
  <c r="I426" i="6"/>
  <c r="X426" i="6" s="1"/>
  <c r="X3795" i="6"/>
  <c r="Y3789" i="6"/>
  <c r="X2453" i="6"/>
  <c r="S1143" i="6"/>
  <c r="X2270" i="6"/>
  <c r="S2270" i="6"/>
  <c r="Y2270" i="6"/>
  <c r="X2276" i="6"/>
  <c r="S2276" i="6"/>
  <c r="Y2276" i="6" s="1"/>
  <c r="S2454" i="6"/>
  <c r="Y2454" i="6" s="1"/>
  <c r="X2454" i="6"/>
  <c r="X3503" i="6"/>
  <c r="Y3503" i="6"/>
  <c r="Y3510" i="6"/>
  <c r="I3510" i="6"/>
  <c r="X3510" i="6" s="1"/>
  <c r="X3522" i="6"/>
  <c r="Y3522" i="6"/>
  <c r="I3527" i="6"/>
  <c r="X3527" i="6" s="1"/>
  <c r="Y3527" i="6"/>
  <c r="X3533" i="6"/>
  <c r="Y3533" i="6"/>
  <c r="X3539" i="6"/>
  <c r="Y3539" i="6"/>
  <c r="I3545" i="6"/>
  <c r="X3545" i="6" s="1"/>
  <c r="Y3551" i="6"/>
  <c r="I3551" i="6"/>
  <c r="X3551" i="6" s="1"/>
  <c r="Y3573" i="6"/>
  <c r="X3573" i="6"/>
  <c r="X3588" i="6"/>
  <c r="Y3588" i="6"/>
  <c r="Y3596" i="6"/>
  <c r="I3596" i="6"/>
  <c r="X3596" i="6" s="1"/>
  <c r="I3602" i="6"/>
  <c r="X3602" i="6"/>
  <c r="Y3602" i="6"/>
  <c r="I365" i="6"/>
  <c r="X365" i="6" s="1"/>
  <c r="I386" i="6"/>
  <c r="R717" i="6"/>
  <c r="Y717" i="6" s="1"/>
  <c r="I717" i="6"/>
  <c r="X717" i="6" s="1"/>
  <c r="I755" i="6"/>
  <c r="X755" i="6" s="1"/>
  <c r="Y761" i="6"/>
  <c r="I761" i="6"/>
  <c r="X761" i="6" s="1"/>
  <c r="I767" i="6"/>
  <c r="R767" i="6" s="1"/>
  <c r="Y767" i="6" s="1"/>
  <c r="Y774" i="6"/>
  <c r="X774" i="6"/>
  <c r="AR158" i="6"/>
  <c r="X3768" i="6"/>
  <c r="Y3768" i="6"/>
  <c r="Y3829" i="6"/>
  <c r="X3829" i="6"/>
  <c r="Y3863" i="6"/>
  <c r="X3863" i="6"/>
  <c r="Y3907" i="6"/>
  <c r="X3907" i="6"/>
  <c r="R443" i="6"/>
  <c r="Y443" i="6" s="1"/>
  <c r="I443" i="6"/>
  <c r="X443" i="6" s="1"/>
  <c r="I455" i="6"/>
  <c r="X455" i="6" s="1"/>
  <c r="I461" i="6"/>
  <c r="X461" i="6" s="1"/>
  <c r="Y461" i="6"/>
  <c r="L490" i="6"/>
  <c r="X490" i="6"/>
  <c r="Y490" i="6"/>
  <c r="S510" i="6"/>
  <c r="Y510" i="6" s="1"/>
  <c r="I534" i="6"/>
  <c r="X534" i="6" s="1"/>
  <c r="R534" i="6"/>
  <c r="S534" i="6" s="1"/>
  <c r="S3122" i="6"/>
  <c r="Y3122" i="6" s="1"/>
  <c r="X3122" i="6"/>
  <c r="Y3205" i="6"/>
  <c r="X3205" i="6"/>
  <c r="X3736" i="6"/>
  <c r="Y3810" i="6"/>
  <c r="X3810" i="6"/>
  <c r="X3889" i="6"/>
  <c r="Y3889" i="6"/>
  <c r="Y3935" i="6"/>
  <c r="X3935" i="6"/>
  <c r="R444" i="6"/>
  <c r="Y444" i="6" s="1"/>
  <c r="Y3081" i="6"/>
  <c r="X3081" i="6"/>
  <c r="Y3123" i="6"/>
  <c r="S2411" i="6"/>
  <c r="Y2411" i="6" s="1"/>
  <c r="Y497" i="6"/>
  <c r="Y3908" i="6"/>
  <c r="X3921" i="6"/>
  <c r="R3128" i="6"/>
  <c r="Y3128" i="6" s="1"/>
  <c r="X3748" i="6"/>
  <c r="S2423" i="6"/>
  <c r="Y2423" i="6"/>
  <c r="Y3843" i="6"/>
  <c r="X3699" i="6"/>
  <c r="Y3794" i="6"/>
  <c r="Y1411" i="6"/>
  <c r="S2344" i="6"/>
  <c r="Y2344" i="6" s="1"/>
  <c r="X3111" i="6"/>
  <c r="S548" i="6"/>
  <c r="Y548" i="6" s="1"/>
  <c r="Y3916" i="6"/>
  <c r="X3780" i="6"/>
  <c r="Y3718" i="6"/>
  <c r="Y2356" i="6"/>
  <c r="S1665" i="6"/>
  <c r="Y1665" i="6" s="1"/>
  <c r="S1450" i="6"/>
  <c r="Y1450" i="6" s="1"/>
  <c r="X1517" i="6"/>
  <c r="S1517" i="6"/>
  <c r="Y1517" i="6"/>
  <c r="X3499" i="6"/>
  <c r="Y3499" i="6"/>
  <c r="X167" i="6"/>
  <c r="Y167" i="6"/>
  <c r="R660" i="6"/>
  <c r="Y660" i="6" s="1"/>
  <c r="L660" i="6"/>
  <c r="X660" i="6"/>
  <c r="I666" i="6"/>
  <c r="X666" i="6" s="1"/>
  <c r="Y666" i="6"/>
  <c r="R711" i="6"/>
  <c r="Y711" i="6" s="1"/>
  <c r="I711" i="6"/>
  <c r="X711" i="6" s="1"/>
  <c r="I718" i="6"/>
  <c r="X718" i="6" s="1"/>
  <c r="R718" i="6"/>
  <c r="Y718" i="6" s="1"/>
  <c r="Y750" i="6"/>
  <c r="I750" i="6"/>
  <c r="X750" i="6" s="1"/>
  <c r="I762" i="6"/>
  <c r="X762" i="6"/>
  <c r="Y762" i="6"/>
  <c r="X769" i="6"/>
  <c r="Y769" i="6"/>
  <c r="Y775" i="6"/>
  <c r="L775" i="6"/>
  <c r="X775" i="6" s="1"/>
  <c r="AR92" i="6"/>
  <c r="AR98" i="6"/>
  <c r="AR914" i="6"/>
  <c r="AR2156" i="6"/>
  <c r="AR2162" i="6"/>
  <c r="AR2276" i="6"/>
  <c r="S1262" i="6"/>
  <c r="Y1262" i="6" s="1"/>
  <c r="Y3762" i="6"/>
  <c r="X3762" i="6"/>
  <c r="X3788" i="6"/>
  <c r="Y3788" i="6"/>
  <c r="Y3887" i="6"/>
  <c r="X3887" i="6"/>
  <c r="X3934" i="6"/>
  <c r="Y3934" i="6"/>
  <c r="Y828" i="6"/>
  <c r="X828" i="6"/>
  <c r="Y180" i="6"/>
  <c r="L431" i="6"/>
  <c r="X431" i="6" s="1"/>
  <c r="R431" i="6"/>
  <c r="Y431" i="6" s="1"/>
  <c r="Y449" i="6"/>
  <c r="I449" i="6"/>
  <c r="X449" i="6" s="1"/>
  <c r="S504" i="6"/>
  <c r="Y504" i="6"/>
  <c r="I504" i="6"/>
  <c r="X504" i="6" s="1"/>
  <c r="X521" i="6"/>
  <c r="R521" i="6"/>
  <c r="I527" i="6"/>
  <c r="X527" i="6" s="1"/>
  <c r="R527" i="6"/>
  <c r="S527" i="6"/>
  <c r="S607" i="6"/>
  <c r="Y607" i="6" s="1"/>
  <c r="Y2880" i="6"/>
  <c r="X2880" i="6"/>
  <c r="Y3020" i="6"/>
  <c r="X3020" i="6"/>
  <c r="X3062" i="6"/>
  <c r="Y3062" i="6"/>
  <c r="X3066" i="6"/>
  <c r="S3066" i="6"/>
  <c r="Y3066" i="6" s="1"/>
  <c r="L3132" i="6"/>
  <c r="X3132" i="6" s="1"/>
  <c r="Y3150" i="6"/>
  <c r="X3150" i="6"/>
  <c r="X3164" i="6"/>
  <c r="S3164" i="6"/>
  <c r="Y3164" i="6" s="1"/>
  <c r="R455" i="6"/>
  <c r="Y455" i="6" s="1"/>
  <c r="S1435" i="6"/>
  <c r="Y1435" i="6" s="1"/>
  <c r="X2362" i="6"/>
  <c r="S2362" i="6"/>
  <c r="Y2362" i="6"/>
  <c r="X2368" i="6"/>
  <c r="S2368" i="6"/>
  <c r="Y2368" i="6" s="1"/>
  <c r="X2485" i="6"/>
  <c r="S2485" i="6"/>
  <c r="Y2485" i="6" s="1"/>
  <c r="S2538" i="6"/>
  <c r="Y2538" i="6" s="1"/>
  <c r="Y3719" i="6"/>
  <c r="X3719" i="6"/>
  <c r="X3757" i="6"/>
  <c r="Y3757" i="6"/>
  <c r="Y3775" i="6"/>
  <c r="X3775" i="6"/>
  <c r="Y3870" i="6"/>
  <c r="X3870" i="6"/>
  <c r="X3876" i="6"/>
  <c r="Y3876" i="6"/>
  <c r="Y3895" i="6"/>
  <c r="X3895" i="6"/>
  <c r="X850" i="6"/>
  <c r="Y850" i="6"/>
  <c r="Y407" i="6"/>
  <c r="X407" i="6"/>
  <c r="Y419" i="6"/>
  <c r="I419" i="6"/>
  <c r="X419" i="6" s="1"/>
  <c r="R432" i="6"/>
  <c r="Y432" i="6" s="1"/>
  <c r="L432" i="6"/>
  <c r="X432" i="6" s="1"/>
  <c r="R438" i="6"/>
  <c r="Y438" i="6" s="1"/>
  <c r="I438" i="6"/>
  <c r="X438" i="6" s="1"/>
  <c r="Y2792" i="6"/>
  <c r="X2792" i="6"/>
  <c r="Y2798" i="6"/>
  <c r="X2798" i="6"/>
  <c r="X2819" i="6"/>
  <c r="Y2819" i="6"/>
  <c r="Y3021" i="6"/>
  <c r="X3021" i="6"/>
  <c r="X3078" i="6"/>
  <c r="X3087" i="6"/>
  <c r="Y3087" i="6"/>
  <c r="S3093" i="6"/>
  <c r="Y3093" i="6"/>
  <c r="L3133" i="6"/>
  <c r="R3133" i="6" s="1"/>
  <c r="Y3133" i="6" s="1"/>
  <c r="R3165" i="6"/>
  <c r="Y3165" i="6" s="1"/>
  <c r="L3165" i="6"/>
  <c r="X3165" i="6" s="1"/>
  <c r="S3177" i="6"/>
  <c r="Y3177" i="6" s="1"/>
  <c r="X3177" i="6"/>
  <c r="Y3190" i="6"/>
  <c r="X3216" i="6"/>
  <c r="S3216" i="6"/>
  <c r="Y3216" i="6" s="1"/>
  <c r="R756" i="6"/>
  <c r="Y756" i="6" s="1"/>
  <c r="R2782" i="6"/>
  <c r="Y2782" i="6" s="1"/>
  <c r="S2429" i="6"/>
  <c r="Y2429" i="6" s="1"/>
  <c r="X3820" i="6"/>
  <c r="X2876" i="6"/>
  <c r="X823" i="6"/>
  <c r="X2860" i="6"/>
  <c r="X3693" i="6"/>
  <c r="Y3208" i="6"/>
  <c r="Y425" i="6"/>
  <c r="S1152" i="6"/>
  <c r="Y1152" i="6" s="1"/>
  <c r="X2583" i="6"/>
  <c r="S2583" i="6"/>
  <c r="Y2583" i="6" s="1"/>
  <c r="X495" i="6"/>
  <c r="Y495" i="6"/>
  <c r="R509" i="6"/>
  <c r="S509" i="6" s="1"/>
  <c r="R526" i="6"/>
  <c r="S526" i="6"/>
  <c r="Y526" i="6" s="1"/>
  <c r="I526" i="6"/>
  <c r="X526" i="6" s="1"/>
  <c r="R533" i="6"/>
  <c r="J533" i="6"/>
  <c r="X533" i="6" s="1"/>
  <c r="I540" i="6"/>
  <c r="X540" i="6" s="1"/>
  <c r="R540" i="6"/>
  <c r="S540" i="6" s="1"/>
  <c r="S640" i="6"/>
  <c r="Y640" i="6" s="1"/>
  <c r="I640" i="6"/>
  <c r="X640" i="6" s="1"/>
  <c r="X650" i="6"/>
  <c r="S650" i="6"/>
  <c r="Y650" i="6" s="1"/>
  <c r="X712" i="6"/>
  <c r="AR86" i="6"/>
  <c r="AR1406" i="6"/>
  <c r="AR1940" i="6"/>
  <c r="AR2252" i="6"/>
  <c r="S2386" i="6"/>
  <c r="Y2386" i="6" s="1"/>
  <c r="Y3154" i="6"/>
  <c r="X3001" i="6"/>
  <c r="X1435" i="6"/>
  <c r="I757" i="6"/>
  <c r="R757" i="6" s="1"/>
  <c r="Y757" i="6" s="1"/>
  <c r="X2783" i="6"/>
  <c r="R587" i="6"/>
  <c r="Y3931" i="6"/>
  <c r="X813" i="6"/>
  <c r="Y3790" i="6"/>
  <c r="R3172" i="6"/>
  <c r="Y3172" i="6"/>
  <c r="X2707" i="6"/>
  <c r="Y3028" i="6"/>
  <c r="Y3117" i="6"/>
  <c r="X3822" i="6"/>
  <c r="Y1275" i="6"/>
  <c r="S1414" i="6"/>
  <c r="Y1414" i="6" s="1"/>
  <c r="R686" i="6"/>
  <c r="Y686" i="6" s="1"/>
  <c r="I686" i="6"/>
  <c r="X686" i="6" s="1"/>
  <c r="AR645" i="6"/>
  <c r="AR729" i="6"/>
  <c r="AR1064" i="6"/>
  <c r="AR1131" i="6"/>
  <c r="AR1329" i="6"/>
  <c r="AR1533" i="6"/>
  <c r="AR1761" i="6"/>
  <c r="AR1815" i="6"/>
  <c r="AR2349" i="6"/>
  <c r="AR2367" i="6"/>
  <c r="AR2619" i="6"/>
  <c r="AR2781" i="6"/>
  <c r="AR3123" i="6"/>
  <c r="AR3392" i="6"/>
  <c r="AR3441" i="6"/>
  <c r="AR3489" i="6"/>
  <c r="AR3663" i="6"/>
  <c r="AR3669" i="6"/>
  <c r="AR3729" i="6"/>
  <c r="AR3200" i="6"/>
  <c r="S535" i="6"/>
  <c r="Y535" i="6" s="1"/>
  <c r="Y491" i="6"/>
  <c r="Y3776" i="6"/>
  <c r="Y1229" i="6"/>
  <c r="Y2237" i="6"/>
  <c r="Y644" i="6"/>
  <c r="AR693" i="6"/>
  <c r="AR735" i="6"/>
  <c r="AR1065" i="6"/>
  <c r="AR1275" i="6"/>
  <c r="AR1449" i="6"/>
  <c r="AR1478" i="6"/>
  <c r="AR1509" i="6"/>
  <c r="AR1514" i="6"/>
  <c r="AR1539" i="6"/>
  <c r="AR1689" i="6"/>
  <c r="AR1766" i="6"/>
  <c r="AR2067" i="6"/>
  <c r="AR2216" i="6"/>
  <c r="AR2331" i="6"/>
  <c r="AR2457" i="6"/>
  <c r="AR2475" i="6"/>
  <c r="AR3633" i="6"/>
  <c r="AR3867" i="6"/>
  <c r="X157" i="6"/>
  <c r="X387" i="6"/>
  <c r="S3016" i="6"/>
  <c r="Y3016" i="6" s="1"/>
  <c r="Y3022" i="6"/>
  <c r="X3022" i="6"/>
  <c r="AR2288" i="6"/>
  <c r="AR3440" i="6"/>
  <c r="X3831" i="6"/>
  <c r="Y2841" i="6"/>
  <c r="X2430" i="6"/>
  <c r="Y3141" i="6"/>
  <c r="Y2980" i="6"/>
  <c r="R555" i="6"/>
  <c r="S555" i="6" s="1"/>
  <c r="Y1170" i="6"/>
  <c r="X587" i="6"/>
  <c r="X3917" i="6"/>
  <c r="Y3805" i="6"/>
  <c r="N180" i="6"/>
  <c r="X180" i="6" s="1"/>
  <c r="Y840" i="6"/>
  <c r="R3166" i="6"/>
  <c r="Y3166" i="6" s="1"/>
  <c r="X3166" i="6"/>
  <c r="X3784" i="6"/>
  <c r="X3688" i="6"/>
  <c r="S2412" i="6"/>
  <c r="Y2412" i="6" s="1"/>
  <c r="X2805" i="6"/>
  <c r="Y3209" i="6"/>
  <c r="R516" i="6"/>
  <c r="R712" i="6"/>
  <c r="Y712" i="6" s="1"/>
  <c r="X3141" i="6"/>
  <c r="X3117" i="6"/>
  <c r="R2734" i="6"/>
  <c r="Y2734" i="6" s="1"/>
  <c r="X2793" i="6"/>
  <c r="Y3764" i="6"/>
  <c r="Y387" i="6"/>
  <c r="X3526" i="6"/>
  <c r="AR561" i="6"/>
  <c r="AR572" i="6"/>
  <c r="AR651" i="6"/>
  <c r="AR699" i="6"/>
  <c r="AR873" i="6"/>
  <c r="AR939" i="6"/>
  <c r="AR1227" i="6"/>
  <c r="AR1287" i="6"/>
  <c r="AR1293" i="6"/>
  <c r="AR1479" i="6"/>
  <c r="AR1731" i="6"/>
  <c r="AR1911" i="6"/>
  <c r="AR2217" i="6"/>
  <c r="AR2342" i="6"/>
  <c r="AR2727" i="6"/>
  <c r="AR3561" i="6"/>
  <c r="AR3645" i="6"/>
  <c r="AR3740" i="6"/>
  <c r="Y1385" i="6"/>
  <c r="Y1440" i="6"/>
  <c r="AR4023" i="6"/>
  <c r="AR669" i="6"/>
  <c r="AR801" i="6"/>
  <c r="AR969" i="6"/>
  <c r="AR975" i="6"/>
  <c r="AR981" i="6"/>
  <c r="AR992" i="6"/>
  <c r="AR1029" i="6"/>
  <c r="AR1083" i="6"/>
  <c r="AR1299" i="6"/>
  <c r="AR1341" i="6"/>
  <c r="AR1629" i="6"/>
  <c r="AR1670" i="6"/>
  <c r="AR1707" i="6"/>
  <c r="AR1742" i="6"/>
  <c r="AR1827" i="6"/>
  <c r="AR1995" i="6"/>
  <c r="AR2259" i="6"/>
  <c r="AR2312" i="6"/>
  <c r="AR2403" i="6"/>
  <c r="AR2433" i="6"/>
  <c r="AR2511" i="6"/>
  <c r="AR2991" i="6"/>
  <c r="AR3140" i="6"/>
  <c r="AR3410" i="6"/>
  <c r="AR3609" i="6"/>
  <c r="Y1446" i="6"/>
  <c r="X2833" i="6"/>
  <c r="AR615" i="6"/>
  <c r="AR765" i="6"/>
  <c r="AR807" i="6"/>
  <c r="AR987" i="6"/>
  <c r="AR1155" i="6"/>
  <c r="AR1311" i="6"/>
  <c r="AR1347" i="6"/>
  <c r="AR1599" i="6"/>
  <c r="AR1713" i="6"/>
  <c r="AR1785" i="6"/>
  <c r="AR1791" i="6"/>
  <c r="AR1797" i="6"/>
  <c r="AR1959" i="6"/>
  <c r="AR2025" i="6"/>
  <c r="AR2103" i="6"/>
  <c r="AR2109" i="6"/>
  <c r="AR2145" i="6"/>
  <c r="AR2181" i="6"/>
  <c r="AR2229" i="6"/>
  <c r="AR2324" i="6"/>
  <c r="AR2337" i="6"/>
  <c r="AR2421" i="6"/>
  <c r="AR2541" i="6"/>
  <c r="AR2583" i="6"/>
  <c r="AR3237" i="6"/>
  <c r="Y1361" i="6"/>
  <c r="Y2484" i="6"/>
  <c r="Y2571" i="6"/>
  <c r="AR543" i="6"/>
  <c r="AR549" i="6"/>
  <c r="AR675" i="6"/>
  <c r="AR771" i="6"/>
  <c r="AR1089" i="6"/>
  <c r="AR1095" i="6"/>
  <c r="AR1101" i="6"/>
  <c r="AR1125" i="6"/>
  <c r="AR1161" i="6"/>
  <c r="AR1167" i="6"/>
  <c r="AR1191" i="6"/>
  <c r="AR1197" i="6"/>
  <c r="AR1317" i="6"/>
  <c r="AR1353" i="6"/>
  <c r="AR1359" i="6"/>
  <c r="AR1431" i="6"/>
  <c r="AR1563" i="6"/>
  <c r="AR1605" i="6"/>
  <c r="AR1641" i="6"/>
  <c r="AR1683" i="6"/>
  <c r="AR1718" i="6"/>
  <c r="AR1755" i="6"/>
  <c r="AR1803" i="6"/>
  <c r="AR1839" i="6"/>
  <c r="AR1965" i="6"/>
  <c r="AR2115" i="6"/>
  <c r="AR2240" i="6"/>
  <c r="AR2295" i="6"/>
  <c r="AR2486" i="6"/>
  <c r="AR2529" i="6"/>
  <c r="AR2937" i="6"/>
  <c r="AR3063" i="6"/>
  <c r="AR3273" i="6"/>
  <c r="AR3369" i="6"/>
  <c r="AR105" i="6"/>
  <c r="AR579" i="6"/>
  <c r="AR627" i="6"/>
  <c r="AR656" i="6"/>
  <c r="AR753" i="6"/>
  <c r="AR759" i="6"/>
  <c r="AR783" i="6"/>
  <c r="AR789" i="6"/>
  <c r="AR819" i="6"/>
  <c r="AR855" i="6"/>
  <c r="AR861" i="6"/>
  <c r="AR921" i="6"/>
  <c r="AR993" i="6"/>
  <c r="AR1017" i="6"/>
  <c r="AR1023" i="6"/>
  <c r="AR1071" i="6"/>
  <c r="AR1107" i="6"/>
  <c r="AR1137" i="6"/>
  <c r="AR1203" i="6"/>
  <c r="AR1245" i="6"/>
  <c r="AR1323" i="6"/>
  <c r="AR1389" i="6"/>
  <c r="AR1413" i="6"/>
  <c r="AR1485" i="6"/>
  <c r="AR1491" i="6"/>
  <c r="AR1581" i="6"/>
  <c r="AR1935" i="6"/>
  <c r="AR1977" i="6"/>
  <c r="AR2073" i="6"/>
  <c r="AR2223" i="6"/>
  <c r="AR2361" i="6"/>
  <c r="AR2415" i="6"/>
  <c r="AR2438" i="6"/>
  <c r="AR2469" i="6"/>
  <c r="AR2523" i="6"/>
  <c r="AR2577" i="6"/>
  <c r="AR2601" i="6"/>
  <c r="AR2895" i="6"/>
  <c r="AR2949" i="6"/>
  <c r="AR3021" i="6"/>
  <c r="AR3177" i="6"/>
  <c r="AR3249" i="6"/>
  <c r="AR3254" i="6"/>
  <c r="AR3327" i="6"/>
  <c r="AR3417" i="6"/>
  <c r="AR3993" i="6"/>
  <c r="AR591" i="6"/>
  <c r="AR825" i="6"/>
  <c r="AR927" i="6"/>
  <c r="AR999" i="6"/>
  <c r="AR1143" i="6"/>
  <c r="AR1215" i="6"/>
  <c r="AR1251" i="6"/>
  <c r="AR1419" i="6"/>
  <c r="AR1551" i="6"/>
  <c r="AR1617" i="6"/>
  <c r="AR1677" i="6"/>
  <c r="AR1725" i="6"/>
  <c r="AR1749" i="6"/>
  <c r="AR1773" i="6"/>
  <c r="AR1851" i="6"/>
  <c r="AR1887" i="6"/>
  <c r="AR1893" i="6"/>
  <c r="AR1947" i="6"/>
  <c r="AR1983" i="6"/>
  <c r="AR2043" i="6"/>
  <c r="AR2079" i="6"/>
  <c r="AR2199" i="6"/>
  <c r="AR2258" i="6"/>
  <c r="AR2294" i="6"/>
  <c r="AR2330" i="6"/>
  <c r="AR2385" i="6"/>
  <c r="AR2439" i="6"/>
  <c r="AR2493" i="6"/>
  <c r="AR2547" i="6"/>
  <c r="AR2648" i="6"/>
  <c r="AR2702" i="6"/>
  <c r="AR2756" i="6"/>
  <c r="AR2925" i="6"/>
  <c r="AR2930" i="6"/>
  <c r="AR3003" i="6"/>
  <c r="AR3117" i="6"/>
  <c r="AR3231" i="6"/>
  <c r="AR3236" i="6"/>
  <c r="AR3356" i="6"/>
  <c r="AR3459" i="6"/>
  <c r="AR3591" i="6"/>
  <c r="AR3849" i="6"/>
  <c r="AR3957" i="6"/>
  <c r="AR69" i="6"/>
  <c r="AR285" i="6"/>
  <c r="AR603" i="6"/>
  <c r="AR639" i="6"/>
  <c r="AR663" i="6"/>
  <c r="AR723" i="6"/>
  <c r="AR795" i="6"/>
  <c r="AR831" i="6"/>
  <c r="AR867" i="6"/>
  <c r="AR891" i="6"/>
  <c r="AR933" i="6"/>
  <c r="AR963" i="6"/>
  <c r="AR1041" i="6"/>
  <c r="AR1047" i="6"/>
  <c r="AR1053" i="6"/>
  <c r="AR1082" i="6"/>
  <c r="AR1119" i="6"/>
  <c r="AR1257" i="6"/>
  <c r="AR1263" i="6"/>
  <c r="AR1269" i="6"/>
  <c r="AR1274" i="6"/>
  <c r="AR1335" i="6"/>
  <c r="AR1395" i="6"/>
  <c r="AR1425" i="6"/>
  <c r="AR1455" i="6"/>
  <c r="AR1461" i="6"/>
  <c r="AR1587" i="6"/>
  <c r="AR1623" i="6"/>
  <c r="AR1779" i="6"/>
  <c r="AR1857" i="6"/>
  <c r="AR1863" i="6"/>
  <c r="AR1989" i="6"/>
  <c r="AR2054" i="6"/>
  <c r="AR2097" i="6"/>
  <c r="AR2102" i="6"/>
  <c r="AR2175" i="6"/>
  <c r="AR2234" i="6"/>
  <c r="AR2270" i="6"/>
  <c r="AR2306" i="6"/>
  <c r="AR2343" i="6"/>
  <c r="AR2397" i="6"/>
  <c r="AR2451" i="6"/>
  <c r="AR2474" i="6"/>
  <c r="AR2505" i="6"/>
  <c r="AR2559" i="6"/>
  <c r="AR2907" i="6"/>
  <c r="AR3062" i="6"/>
  <c r="AR3261" i="6"/>
  <c r="AR3315" i="6"/>
  <c r="AR3333" i="6"/>
  <c r="AR3387" i="6"/>
  <c r="AR3531" i="6"/>
  <c r="AR3537" i="6"/>
  <c r="AR3662" i="6"/>
  <c r="AR3813" i="6"/>
  <c r="AR3903" i="6"/>
  <c r="AR2595" i="6"/>
  <c r="AR2613" i="6"/>
  <c r="AR2637" i="6"/>
  <c r="AR2666" i="6"/>
  <c r="AR2691" i="6"/>
  <c r="AR2720" i="6"/>
  <c r="AR2745" i="6"/>
  <c r="AR2774" i="6"/>
  <c r="AR2799" i="6"/>
  <c r="AR2828" i="6"/>
  <c r="AR2853" i="6"/>
  <c r="AR2883" i="6"/>
  <c r="AR2955" i="6"/>
  <c r="AR3069" i="6"/>
  <c r="AR3074" i="6"/>
  <c r="AR3165" i="6"/>
  <c r="AR3207" i="6"/>
  <c r="AR3279" i="6"/>
  <c r="AR3302" i="6"/>
  <c r="AR3399" i="6"/>
  <c r="AR3471" i="6"/>
  <c r="AR3495" i="6"/>
  <c r="AR3548" i="6"/>
  <c r="AR3621" i="6"/>
  <c r="AR3795" i="6"/>
  <c r="AR3831" i="6"/>
  <c r="AR3939" i="6"/>
  <c r="AR3975" i="6"/>
  <c r="AR610" i="6"/>
  <c r="AR682" i="6"/>
  <c r="AR754" i="6"/>
  <c r="AR826" i="6"/>
  <c r="AR898" i="6"/>
  <c r="AR1018" i="6"/>
  <c r="AR1042" i="6"/>
  <c r="AR1090" i="6"/>
  <c r="AR1114" i="6"/>
  <c r="AR1162" i="6"/>
  <c r="AR1186" i="6"/>
  <c r="AR1234" i="6"/>
  <c r="AR1258" i="6"/>
  <c r="AR1354" i="6"/>
  <c r="AR1426" i="6"/>
  <c r="AR1570" i="6"/>
  <c r="AR1786" i="6"/>
  <c r="AR1858" i="6"/>
  <c r="AR2074" i="6"/>
  <c r="AR1941" i="6"/>
  <c r="AR2001" i="6"/>
  <c r="AR2007" i="6"/>
  <c r="AR2157" i="6"/>
  <c r="AR2193" i="6"/>
  <c r="AR2211" i="6"/>
  <c r="AR2901" i="6"/>
  <c r="AR3015" i="6"/>
  <c r="AR3111" i="6"/>
  <c r="AR3153" i="6"/>
  <c r="AR3225" i="6"/>
  <c r="AR3339" i="6"/>
  <c r="AR3362" i="6"/>
  <c r="AR3453" i="6"/>
  <c r="AR3525" i="6"/>
  <c r="AR3549" i="6"/>
  <c r="AR3597" i="6"/>
  <c r="AR3602" i="6"/>
  <c r="AR3681" i="6"/>
  <c r="AR3920" i="6"/>
  <c r="AR4022" i="6"/>
  <c r="AR104" i="6"/>
  <c r="AR231" i="6"/>
  <c r="AR453" i="6"/>
  <c r="AR477" i="6"/>
  <c r="AR555" i="6"/>
  <c r="AR597" i="6"/>
  <c r="AR628" i="6"/>
  <c r="AR633" i="6"/>
  <c r="AR657" i="6"/>
  <c r="AR681" i="6"/>
  <c r="AR687" i="6"/>
  <c r="AR711" i="6"/>
  <c r="AR717" i="6"/>
  <c r="AR747" i="6"/>
  <c r="AR777" i="6"/>
  <c r="AR808" i="6"/>
  <c r="AR818" i="6"/>
  <c r="AR844" i="6"/>
  <c r="AR879" i="6"/>
  <c r="AR915" i="6"/>
  <c r="AR945" i="6"/>
  <c r="AR964" i="6"/>
  <c r="AR1000" i="6"/>
  <c r="AR1035" i="6"/>
  <c r="AR1072" i="6"/>
  <c r="AR1179" i="6"/>
  <c r="AR1209" i="6"/>
  <c r="AR1233" i="6"/>
  <c r="AR1239" i="6"/>
  <c r="AR1281" i="6"/>
  <c r="AR1330" i="6"/>
  <c r="AR1365" i="6"/>
  <c r="AR1407" i="6"/>
  <c r="AR1462" i="6"/>
  <c r="AR1473" i="6"/>
  <c r="AR1503" i="6"/>
  <c r="AR1527" i="6"/>
  <c r="AR1557" i="6"/>
  <c r="AR1611" i="6"/>
  <c r="AR1767" i="6"/>
  <c r="AR1828" i="6"/>
  <c r="AR1864" i="6"/>
  <c r="AR1869" i="6"/>
  <c r="AR1894" i="6"/>
  <c r="AR1905" i="6"/>
  <c r="AR1942" i="6"/>
  <c r="AR1971" i="6"/>
  <c r="AR2037" i="6"/>
  <c r="AR2061" i="6"/>
  <c r="AR2127" i="6"/>
  <c r="AR2133" i="6"/>
  <c r="AR2158" i="6"/>
  <c r="AR2169" i="6"/>
  <c r="AR2228" i="6"/>
  <c r="AR2246" i="6"/>
  <c r="AR2264" i="6"/>
  <c r="AR2282" i="6"/>
  <c r="AR2300" i="6"/>
  <c r="AR2318" i="6"/>
  <c r="AR2336" i="6"/>
  <c r="AR2355" i="6"/>
  <c r="AR2373" i="6"/>
  <c r="AR2391" i="6"/>
  <c r="AR2409" i="6"/>
  <c r="AR2427" i="6"/>
  <c r="AR2445" i="6"/>
  <c r="AR2463" i="6"/>
  <c r="AR2481" i="6"/>
  <c r="AR2499" i="6"/>
  <c r="AR2517" i="6"/>
  <c r="AR2535" i="6"/>
  <c r="AR2553" i="6"/>
  <c r="AR2571" i="6"/>
  <c r="AR2589" i="6"/>
  <c r="AR2607" i="6"/>
  <c r="AR2630" i="6"/>
  <c r="AR2655" i="6"/>
  <c r="AR2684" i="6"/>
  <c r="AR2709" i="6"/>
  <c r="AR2738" i="6"/>
  <c r="AR2763" i="6"/>
  <c r="AR2792" i="6"/>
  <c r="AR2817" i="6"/>
  <c r="AR2871" i="6"/>
  <c r="AR2920" i="6"/>
  <c r="AR2961" i="6"/>
  <c r="AR2966" i="6"/>
  <c r="AR2984" i="6"/>
  <c r="AR3016" i="6"/>
  <c r="AR3034" i="6"/>
  <c r="AR3057" i="6"/>
  <c r="AR3099" i="6"/>
  <c r="AR3148" i="6"/>
  <c r="AR3171" i="6"/>
  <c r="AR3244" i="6"/>
  <c r="AR3285" i="6"/>
  <c r="AR3308" i="6"/>
  <c r="AR3340" i="6"/>
  <c r="AR3358" i="6"/>
  <c r="AR3381" i="6"/>
  <c r="AR3424" i="6"/>
  <c r="AR3429" i="6"/>
  <c r="AR3448" i="6"/>
  <c r="AR3454" i="6"/>
  <c r="AR3507" i="6"/>
  <c r="AR3526" i="6"/>
  <c r="AR3603" i="6"/>
  <c r="AR3632" i="6"/>
  <c r="AR3676" i="6"/>
  <c r="AR3687" i="6"/>
  <c r="AR3711" i="6"/>
  <c r="AR3777" i="6"/>
  <c r="AR3902" i="6"/>
  <c r="AR3921" i="6"/>
  <c r="AR2919" i="6"/>
  <c r="AR2973" i="6"/>
  <c r="AR3002" i="6"/>
  <c r="AR3027" i="6"/>
  <c r="AR3081" i="6"/>
  <c r="AR3135" i="6"/>
  <c r="AR3164" i="6"/>
  <c r="AR3189" i="6"/>
  <c r="AR3243" i="6"/>
  <c r="AR3297" i="6"/>
  <c r="AR3326" i="6"/>
  <c r="AR3351" i="6"/>
  <c r="AR3393" i="6"/>
  <c r="AR3411" i="6"/>
  <c r="AR3416" i="6"/>
  <c r="AR3447" i="6"/>
  <c r="AR3465" i="6"/>
  <c r="AR3501" i="6"/>
  <c r="AR3519" i="6"/>
  <c r="AR3524" i="6"/>
  <c r="AR3555" i="6"/>
  <c r="AR3573" i="6"/>
  <c r="AR3610" i="6"/>
  <c r="AR3615" i="6"/>
  <c r="AR3620" i="6"/>
  <c r="AR3634" i="6"/>
  <c r="AR3694" i="6"/>
  <c r="AR3699" i="6"/>
  <c r="AR3824" i="6"/>
  <c r="AR3896" i="6"/>
  <c r="AR1497" i="6"/>
  <c r="AR1516" i="6"/>
  <c r="AR1588" i="6"/>
  <c r="AR1647" i="6"/>
  <c r="AR1671" i="6"/>
  <c r="AR1695" i="6"/>
  <c r="AR1719" i="6"/>
  <c r="AR1743" i="6"/>
  <c r="AR1798" i="6"/>
  <c r="AR1821" i="6"/>
  <c r="AR1845" i="6"/>
  <c r="AR1978" i="6"/>
  <c r="AR2013" i="6"/>
  <c r="AR2055" i="6"/>
  <c r="AR2110" i="6"/>
  <c r="AR2139" i="6"/>
  <c r="AR2187" i="6"/>
  <c r="AR2890" i="6"/>
  <c r="AR2944" i="6"/>
  <c r="AR2998" i="6"/>
  <c r="AR3052" i="6"/>
  <c r="AR3106" i="6"/>
  <c r="AR3160" i="6"/>
  <c r="AR3214" i="6"/>
  <c r="AR3268" i="6"/>
  <c r="AR3322" i="6"/>
  <c r="AR3376" i="6"/>
  <c r="AR3412" i="6"/>
  <c r="AR3466" i="6"/>
  <c r="AR3520" i="6"/>
  <c r="AR3579" i="6"/>
  <c r="AR3616" i="6"/>
  <c r="AR3657" i="6"/>
  <c r="AR3717" i="6"/>
  <c r="AR3748" i="6"/>
  <c r="AR3820" i="6"/>
  <c r="AR3892" i="6"/>
  <c r="AR3436" i="6"/>
  <c r="AR3490" i="6"/>
  <c r="AR3544" i="6"/>
  <c r="AR3574" i="6"/>
  <c r="AR3628" i="6"/>
  <c r="AR3682" i="6"/>
  <c r="AR3598" i="6"/>
  <c r="AR3652" i="6"/>
  <c r="AR3706" i="6"/>
  <c r="S1425" i="6"/>
  <c r="Y1425" i="6" s="1"/>
  <c r="X680" i="6"/>
  <c r="X693" i="6"/>
  <c r="X1614" i="6"/>
  <c r="Y1239" i="6"/>
  <c r="X2484" i="6"/>
  <c r="X3739" i="6"/>
  <c r="X2249" i="6"/>
  <c r="Y604" i="6"/>
  <c r="Y1183" i="6"/>
  <c r="I594" i="6"/>
  <c r="X594" i="6" s="1"/>
  <c r="R165" i="6"/>
  <c r="Y165" i="6"/>
  <c r="S2249" i="6"/>
  <c r="Y2249" i="6" s="1"/>
  <c r="Y814" i="6"/>
  <c r="X2500" i="6"/>
  <c r="X2209" i="6"/>
  <c r="S2452" i="6"/>
  <c r="Y2452" i="6" s="1"/>
  <c r="S2422" i="6"/>
  <c r="Y3689" i="6"/>
  <c r="I554" i="6"/>
  <c r="X554" i="6" s="1"/>
  <c r="G4026" i="6"/>
  <c r="I154" i="6"/>
  <c r="X154" i="6" s="1"/>
  <c r="S2522" i="6"/>
  <c r="Y2522" i="6" s="1"/>
  <c r="R2869" i="6"/>
  <c r="Y2869" i="6" s="1"/>
  <c r="R160" i="6"/>
  <c r="Y160" i="6" s="1"/>
  <c r="Y3713" i="6"/>
  <c r="K1613" i="6"/>
  <c r="X2203" i="6"/>
  <c r="L663" i="6"/>
  <c r="X663" i="6"/>
  <c r="Y2224" i="6"/>
  <c r="S1264" i="6"/>
  <c r="Y1264" i="6" s="1"/>
  <c r="S518" i="6"/>
  <c r="Y518" i="6" s="1"/>
  <c r="X512" i="6"/>
  <c r="Y2500" i="6"/>
  <c r="S2209" i="6"/>
  <c r="Y2209" i="6" s="1"/>
  <c r="X388" i="6"/>
  <c r="Y1607" i="6"/>
  <c r="X2490" i="6"/>
  <c r="R541" i="6"/>
  <c r="I515" i="6"/>
  <c r="X515" i="6"/>
  <c r="L674" i="6"/>
  <c r="X674" i="6" s="1"/>
  <c r="X492" i="6"/>
  <c r="S2458" i="6"/>
  <c r="Y2458" i="6" s="1"/>
  <c r="X1361" i="6"/>
  <c r="X3605" i="6"/>
  <c r="R554" i="6"/>
  <c r="S554" i="6" s="1"/>
  <c r="X2599" i="6"/>
  <c r="S1273" i="6"/>
  <c r="Y1273" i="6" s="1"/>
  <c r="X1715" i="6"/>
  <c r="S1441" i="6"/>
  <c r="Y1441" i="6" s="1"/>
  <c r="Y1453" i="6"/>
  <c r="Y2345" i="6"/>
  <c r="X444" i="6"/>
  <c r="Y498" i="6"/>
  <c r="X498" i="6"/>
  <c r="X522" i="6"/>
  <c r="X542" i="6"/>
  <c r="Y577" i="6"/>
  <c r="Y1226" i="6"/>
  <c r="X2306" i="6"/>
  <c r="S1240" i="6"/>
  <c r="Y1240" i="6" s="1"/>
  <c r="Y1436" i="6"/>
  <c r="Y1803" i="6"/>
  <c r="L657" i="6"/>
  <c r="X657" i="6" s="1"/>
  <c r="X2224" i="6"/>
  <c r="R590" i="6"/>
  <c r="S590" i="6" s="1"/>
  <c r="Y590" i="6" s="1"/>
  <c r="Y1430" i="6"/>
  <c r="Y680" i="6"/>
  <c r="S1142" i="6"/>
  <c r="Y1142" i="6" s="1"/>
  <c r="Y2214" i="6"/>
  <c r="S2405" i="6"/>
  <c r="Y2405" i="6"/>
  <c r="Y2203" i="6"/>
  <c r="Y3651" i="6"/>
  <c r="X3628" i="6"/>
  <c r="R398" i="6"/>
  <c r="Y398" i="6" s="1"/>
  <c r="X2208" i="6"/>
  <c r="X3765" i="6"/>
  <c r="X2938" i="6"/>
  <c r="S1192" i="6"/>
  <c r="Y1192" i="6" s="1"/>
  <c r="S1579" i="6"/>
  <c r="Y1579" i="6" s="1"/>
  <c r="Y1409" i="6"/>
  <c r="I349" i="6"/>
  <c r="X349" i="6" s="1"/>
  <c r="Y349" i="6"/>
  <c r="X574" i="6"/>
  <c r="S655" i="6"/>
  <c r="Y655" i="6" s="1"/>
  <c r="Y3161" i="6"/>
  <c r="S1260" i="6"/>
  <c r="Y1260" i="6" s="1"/>
  <c r="Y2208" i="6"/>
  <c r="S2605" i="6"/>
  <c r="Y2605" i="6" s="1"/>
  <c r="Y3605" i="6"/>
  <c r="I604" i="6"/>
  <c r="X604" i="6" s="1"/>
  <c r="S2521" i="6"/>
  <c r="Y2521" i="6" s="1"/>
  <c r="Y3612" i="6"/>
  <c r="X3732" i="6"/>
  <c r="Y1132" i="6"/>
  <c r="Y1178" i="6"/>
  <c r="X2110" i="6"/>
  <c r="Y2215" i="6"/>
  <c r="Y2464" i="6"/>
  <c r="R3129" i="6"/>
  <c r="Y3129" i="6" s="1"/>
  <c r="Y586" i="6"/>
  <c r="X2237" i="6"/>
  <c r="X3501" i="6"/>
  <c r="X2214" i="6"/>
  <c r="S2470" i="6"/>
  <c r="Y2470" i="6" s="1"/>
  <c r="X2743" i="6"/>
  <c r="Y1138" i="6"/>
  <c r="S1108" i="6"/>
  <c r="Y1108" i="6" s="1"/>
  <c r="S1278" i="6"/>
  <c r="Y1278" i="6" s="1"/>
  <c r="X393" i="6"/>
  <c r="S1797" i="6"/>
  <c r="Y1797" i="6" s="1"/>
  <c r="Y1102" i="6"/>
  <c r="X855" i="6"/>
  <c r="X160" i="6"/>
  <c r="Y663" i="6"/>
  <c r="Y1234" i="6"/>
  <c r="X1514" i="6"/>
  <c r="X2215" i="6"/>
  <c r="I548" i="6"/>
  <c r="X548" i="6" s="1"/>
  <c r="X541" i="6"/>
  <c r="X3594" i="6"/>
  <c r="X2486" i="6"/>
  <c r="X3659" i="6"/>
  <c r="Y1460" i="6"/>
  <c r="X398" i="6"/>
  <c r="Y154" i="6"/>
  <c r="Y581" i="6"/>
  <c r="Y1442" i="6"/>
  <c r="S594" i="6"/>
  <c r="Y594" i="6" s="1"/>
  <c r="S3056" i="6"/>
  <c r="Y3056" i="6"/>
  <c r="I3599" i="6"/>
  <c r="X3599" i="6" s="1"/>
  <c r="R515" i="6"/>
  <c r="X3759" i="6"/>
  <c r="S1107" i="6"/>
  <c r="Y1107" i="6" s="1"/>
  <c r="X2428" i="6"/>
  <c r="X165" i="6"/>
  <c r="R172" i="6"/>
  <c r="Y172" i="6" s="1"/>
  <c r="S1272" i="6"/>
  <c r="Y1272" i="6" s="1"/>
  <c r="S1248" i="6"/>
  <c r="Y1248" i="6" s="1"/>
  <c r="Y1269" i="6"/>
  <c r="S1209" i="6"/>
  <c r="Y1209" i="6" s="1"/>
  <c r="Y1224" i="6"/>
  <c r="S1263" i="6"/>
  <c r="Y1263" i="6" s="1"/>
  <c r="S2347" i="6"/>
  <c r="Y2347" i="6" s="1"/>
  <c r="X440" i="6"/>
  <c r="S585" i="6"/>
  <c r="Y585" i="6" s="1"/>
  <c r="I611" i="6"/>
  <c r="X611" i="6" s="1"/>
  <c r="S636" i="6"/>
  <c r="Y636" i="6" s="1"/>
  <c r="I636" i="6"/>
  <c r="X636" i="6"/>
  <c r="X170" i="6"/>
  <c r="Y428" i="6"/>
  <c r="Y790" i="6"/>
  <c r="S1203" i="6"/>
  <c r="Y1203" i="6" s="1"/>
  <c r="S583" i="6"/>
  <c r="Y583" i="6" s="1"/>
  <c r="Y609" i="6"/>
  <c r="R155" i="6"/>
  <c r="Y155" i="6" s="1"/>
  <c r="X3521" i="6"/>
  <c r="Y1180" i="6"/>
  <c r="Y2205" i="6"/>
  <c r="X2205" i="6"/>
  <c r="X792" i="6"/>
  <c r="Y3050" i="6"/>
  <c r="Y1270" i="6"/>
  <c r="Y1111" i="6"/>
  <c r="Y1320" i="6"/>
  <c r="Y558" i="6"/>
  <c r="Y589" i="6"/>
  <c r="Y606" i="6"/>
  <c r="Y645" i="6"/>
  <c r="X656" i="6"/>
  <c r="AR1288" i="6"/>
  <c r="AR1336" i="6"/>
  <c r="AR1420" i="6"/>
  <c r="AR1468" i="6"/>
  <c r="AR1486" i="6"/>
  <c r="AR1504" i="6"/>
  <c r="AR1552" i="6"/>
  <c r="AR1636" i="6"/>
  <c r="AR1684" i="6"/>
  <c r="AR1702" i="6"/>
  <c r="AR1720" i="6"/>
  <c r="AR1768" i="6"/>
  <c r="AR1852" i="6"/>
  <c r="AR1918" i="6"/>
  <c r="AR1936" i="6"/>
  <c r="AR1984" i="6"/>
  <c r="AR2068" i="6"/>
  <c r="AR2116" i="6"/>
  <c r="AR2134" i="6"/>
  <c r="AR2152" i="6"/>
  <c r="AR1324" i="6"/>
  <c r="AR1342" i="6"/>
  <c r="AR1360" i="6"/>
  <c r="AR1408" i="6"/>
  <c r="AR1492" i="6"/>
  <c r="AR1540" i="6"/>
  <c r="AR1558" i="6"/>
  <c r="AR1576" i="6"/>
  <c r="AR1624" i="6"/>
  <c r="AR1708" i="6"/>
  <c r="AR1756" i="6"/>
  <c r="AR1774" i="6"/>
  <c r="AR1792" i="6"/>
  <c r="AR1924" i="6"/>
  <c r="AR1972" i="6"/>
  <c r="AR1990" i="6"/>
  <c r="AR2008" i="6"/>
  <c r="AR2056" i="6"/>
  <c r="AR2140" i="6"/>
  <c r="AR2188" i="6"/>
  <c r="AR1312" i="6"/>
  <c r="AR1384" i="6"/>
  <c r="AR1456" i="6"/>
  <c r="AR1528" i="6"/>
  <c r="AR1600" i="6"/>
  <c r="AR1672" i="6"/>
  <c r="AR1744" i="6"/>
  <c r="AR1960" i="6"/>
  <c r="AR2032" i="6"/>
  <c r="AR2104" i="6"/>
  <c r="AR2176" i="6"/>
  <c r="X691" i="6"/>
  <c r="X748" i="6"/>
  <c r="X794" i="6"/>
  <c r="X470" i="6"/>
  <c r="K4026" i="6"/>
  <c r="S603" i="6"/>
  <c r="Y576" i="6"/>
  <c r="R3132" i="6"/>
  <c r="Y3132" i="6" s="1"/>
  <c r="S587" i="6"/>
  <c r="Y587" i="6" s="1"/>
  <c r="X1613" i="6"/>
  <c r="S538" i="6"/>
  <c r="Y547" i="6"/>
  <c r="S1227" i="6"/>
  <c r="S1131" i="6"/>
  <c r="Y1131" i="6" s="1"/>
  <c r="S1135" i="6"/>
  <c r="Y1135" i="6" s="1"/>
  <c r="S1222" i="6"/>
  <c r="Y1222" i="6" s="1"/>
  <c r="S1424" i="6"/>
  <c r="Y1424" i="6" s="1"/>
  <c r="S2570" i="6"/>
  <c r="Y2570" i="6"/>
  <c r="Y2603" i="6"/>
  <c r="R553" i="6"/>
  <c r="X667" i="6"/>
  <c r="Y2350" i="6"/>
  <c r="L434" i="6"/>
  <c r="X434" i="6"/>
  <c r="R470" i="6"/>
  <c r="R529" i="6"/>
  <c r="S529" i="6" s="1"/>
  <c r="R651" i="6"/>
  <c r="S651" i="6"/>
  <c r="Y651" i="6" s="1"/>
  <c r="R2736" i="6"/>
  <c r="Y2736" i="6" s="1"/>
  <c r="S2489" i="6"/>
  <c r="Y2489" i="6" s="1"/>
  <c r="I3544" i="6"/>
  <c r="X3544" i="6" s="1"/>
  <c r="I517" i="6"/>
  <c r="X517" i="6"/>
  <c r="R652" i="6"/>
  <c r="S652" i="6" s="1"/>
  <c r="Y652" i="6" s="1"/>
  <c r="Y1235" i="6"/>
  <c r="Y1268" i="6"/>
  <c r="Y1280" i="6"/>
  <c r="S2283" i="6"/>
  <c r="Y2283" i="6" s="1"/>
  <c r="S2290" i="6"/>
  <c r="Y2290" i="6"/>
  <c r="I518" i="6"/>
  <c r="X518" i="6" s="1"/>
  <c r="S630" i="6"/>
  <c r="Y630" i="6" s="1"/>
  <c r="S1317" i="6"/>
  <c r="Y1317" i="6" s="1"/>
  <c r="Y2431" i="6"/>
  <c r="Y2498" i="6"/>
  <c r="X173" i="6"/>
  <c r="I420" i="6"/>
  <c r="X420" i="6"/>
  <c r="S1034" i="6"/>
  <c r="Y1034" i="6" s="1"/>
  <c r="Y1403" i="6"/>
  <c r="Y2463" i="6"/>
  <c r="Y2487" i="6"/>
  <c r="R597" i="6"/>
  <c r="I463" i="6"/>
  <c r="X463" i="6" s="1"/>
  <c r="S602" i="6"/>
  <c r="Y602" i="6" s="1"/>
  <c r="Y2456" i="6"/>
  <c r="Y2459" i="6"/>
  <c r="Y2471" i="6"/>
  <c r="Y2540" i="6"/>
  <c r="Y329" i="6"/>
  <c r="S506" i="6"/>
  <c r="Y506" i="6" s="1"/>
  <c r="S600" i="6"/>
  <c r="Y600" i="6" s="1"/>
  <c r="X695" i="6"/>
  <c r="Y2228" i="6"/>
  <c r="Y2292" i="6"/>
  <c r="Y2369" i="6"/>
  <c r="Y2371" i="6"/>
  <c r="Y2453" i="6"/>
  <c r="Y2599" i="6"/>
  <c r="Y177" i="6"/>
  <c r="Y390" i="6"/>
  <c r="Y409" i="6"/>
  <c r="R446" i="6"/>
  <c r="Y446" i="6" s="1"/>
  <c r="X458" i="6"/>
  <c r="L370" i="6"/>
  <c r="X370" i="6" s="1"/>
  <c r="R427" i="6"/>
  <c r="Y427" i="6" s="1"/>
  <c r="I516" i="6"/>
  <c r="X516" i="6" s="1"/>
  <c r="R611" i="6"/>
  <c r="S611" i="6" s="1"/>
  <c r="S637" i="6"/>
  <c r="Y637" i="6" s="1"/>
  <c r="Y661" i="6"/>
  <c r="L673" i="6"/>
  <c r="X673" i="6" s="1"/>
  <c r="I789" i="6"/>
  <c r="X789" i="6"/>
  <c r="S507" i="6"/>
  <c r="Y507" i="6" s="1"/>
  <c r="I550" i="6"/>
  <c r="X550" i="6" s="1"/>
  <c r="X627" i="6"/>
  <c r="Y2783" i="6"/>
  <c r="X2949" i="6"/>
  <c r="X479" i="6"/>
  <c r="L491" i="6"/>
  <c r="X491" i="6" s="1"/>
  <c r="R543" i="6"/>
  <c r="S543" i="6" s="1"/>
  <c r="I556" i="6"/>
  <c r="X556" i="6" s="1"/>
  <c r="S599" i="6"/>
  <c r="Y599" i="6"/>
  <c r="I675" i="6"/>
  <c r="X675" i="6" s="1"/>
  <c r="S705" i="6"/>
  <c r="Y705" i="6"/>
  <c r="S2915" i="6"/>
  <c r="Y2915" i="6" s="1"/>
  <c r="Y2864" i="6"/>
  <c r="Y3019" i="6"/>
  <c r="Y2966" i="6"/>
  <c r="L3153" i="6"/>
  <c r="X3153" i="6" s="1"/>
  <c r="Y2995" i="6"/>
  <c r="S3065" i="6"/>
  <c r="Y3065" i="6"/>
  <c r="X3129" i="6"/>
  <c r="L3174" i="6"/>
  <c r="X3174" i="6" s="1"/>
  <c r="X2947" i="6"/>
  <c r="Y470" i="6"/>
  <c r="Y3182" i="6"/>
  <c r="S2351" i="6"/>
  <c r="Y2351" i="6" s="1"/>
  <c r="X2351" i="6"/>
  <c r="X334" i="6"/>
  <c r="Y334" i="6"/>
  <c r="X2711" i="6"/>
  <c r="Y2711" i="6"/>
  <c r="S3187" i="6"/>
  <c r="Y3187" i="6" s="1"/>
  <c r="X3210" i="6"/>
  <c r="Y3210" i="6"/>
  <c r="AR108" i="6"/>
  <c r="AR144" i="6"/>
  <c r="AR3937" i="6"/>
  <c r="I677" i="6"/>
  <c r="X677" i="6"/>
  <c r="Y3055" i="6"/>
  <c r="X3130" i="6"/>
  <c r="X2464" i="6"/>
  <c r="Y1334" i="6"/>
  <c r="Y3048" i="6"/>
  <c r="Y3042" i="6"/>
  <c r="X3202" i="6"/>
  <c r="S2304" i="6"/>
  <c r="Y2304" i="6" s="1"/>
  <c r="Y1319" i="6"/>
  <c r="X3075" i="6"/>
  <c r="AR97" i="6"/>
  <c r="X3196" i="6"/>
  <c r="X3828" i="6"/>
  <c r="I578" i="6"/>
  <c r="X578" i="6" s="1"/>
  <c r="Y582" i="6"/>
  <c r="Y3540" i="6"/>
  <c r="R743" i="6"/>
  <c r="Y743" i="6" s="1"/>
  <c r="S3189" i="6"/>
  <c r="Y3189" i="6" s="1"/>
  <c r="Y2602" i="6"/>
  <c r="Y1143" i="6"/>
  <c r="R1464" i="6"/>
  <c r="X1464" i="6"/>
  <c r="X2343" i="6"/>
  <c r="S2343" i="6"/>
  <c r="Y2343" i="6" s="1"/>
  <c r="X2449" i="6"/>
  <c r="Y2449" i="6"/>
  <c r="Y2457" i="6"/>
  <c r="S2482" i="6"/>
  <c r="Y2482" i="6" s="1"/>
  <c r="X3865" i="6"/>
  <c r="Y3865" i="6"/>
  <c r="I176" i="6"/>
  <c r="X176" i="6" s="1"/>
  <c r="I354" i="6"/>
  <c r="X354" i="6" s="1"/>
  <c r="R354" i="6"/>
  <c r="Y354" i="6" s="1"/>
  <c r="X2291" i="6"/>
  <c r="S2291" i="6"/>
  <c r="Y2291" i="6" s="1"/>
  <c r="S618" i="6"/>
  <c r="X618" i="6"/>
  <c r="Y579" i="6"/>
  <c r="Y1126" i="6"/>
  <c r="X1891" i="6"/>
  <c r="Y551" i="6"/>
  <c r="R578" i="6"/>
  <c r="S578" i="6" s="1"/>
  <c r="Y578" i="6" s="1"/>
  <c r="S1413" i="6"/>
  <c r="Y1413" i="6"/>
  <c r="Y677" i="6"/>
  <c r="X2581" i="6"/>
  <c r="Y2581" i="6"/>
  <c r="S2606" i="6"/>
  <c r="Y2606" i="6" s="1"/>
  <c r="X2606" i="6"/>
  <c r="Y3549" i="6"/>
  <c r="I3549" i="6"/>
  <c r="X3549" i="6"/>
  <c r="Y3603" i="6"/>
  <c r="I3603" i="6"/>
  <c r="X3603" i="6" s="1"/>
  <c r="Y3633" i="6"/>
  <c r="X3633" i="6"/>
  <c r="X572" i="6"/>
  <c r="Y3059" i="6"/>
  <c r="X3059" i="6"/>
  <c r="Y527" i="6"/>
  <c r="Y1221" i="6"/>
  <c r="Y1189" i="6"/>
  <c r="Y393" i="6"/>
  <c r="S1463" i="6"/>
  <c r="Y1463" i="6" s="1"/>
  <c r="Y2306" i="6"/>
  <c r="Y1174" i="6"/>
  <c r="S1567" i="6"/>
  <c r="Y1567" i="6"/>
  <c r="AH4026" i="6"/>
  <c r="Y1112" i="6"/>
  <c r="Y3120" i="6"/>
  <c r="Y1225" i="6"/>
  <c r="Y2754" i="6"/>
  <c r="J687" i="6"/>
  <c r="X687" i="6" s="1"/>
  <c r="S596" i="6"/>
  <c r="Y596" i="6" s="1"/>
  <c r="X3191" i="6"/>
  <c r="Y3107" i="6"/>
  <c r="Y574" i="6"/>
  <c r="Y1187" i="6"/>
  <c r="S1187" i="6"/>
  <c r="Y1316" i="6"/>
  <c r="X1518" i="6"/>
  <c r="S1518" i="6"/>
  <c r="Y1518" i="6" s="1"/>
  <c r="X2229" i="6"/>
  <c r="S2229" i="6"/>
  <c r="Y2229" i="6"/>
  <c r="X2307" i="6"/>
  <c r="Y2307" i="6"/>
  <c r="S2408" i="6"/>
  <c r="Y2408" i="6"/>
  <c r="X2408" i="6"/>
  <c r="R372" i="6"/>
  <c r="Y372" i="6" s="1"/>
  <c r="X372" i="6"/>
  <c r="S542" i="6"/>
  <c r="Y542" i="6" s="1"/>
  <c r="S523" i="6"/>
  <c r="Y523" i="6" s="1"/>
  <c r="X2251" i="6"/>
  <c r="S2251" i="6"/>
  <c r="Y2251" i="6" s="1"/>
  <c r="Y411" i="6"/>
  <c r="I411" i="6"/>
  <c r="X411" i="6" s="1"/>
  <c r="F4026" i="6"/>
  <c r="X3199" i="6"/>
  <c r="S528" i="6"/>
  <c r="Y528" i="6" s="1"/>
  <c r="S1136" i="6"/>
  <c r="Y1136" i="6" s="1"/>
  <c r="Y1659" i="6"/>
  <c r="S1656" i="6"/>
  <c r="Y1656" i="6" s="1"/>
  <c r="Y2213" i="6"/>
  <c r="X2213" i="6"/>
  <c r="S2374" i="6"/>
  <c r="Y2374" i="6" s="1"/>
  <c r="X2374" i="6"/>
  <c r="R386" i="6"/>
  <c r="Y386" i="6"/>
  <c r="X386" i="6"/>
  <c r="S641" i="6"/>
  <c r="Y641" i="6" s="1"/>
  <c r="I641" i="6"/>
  <c r="X641" i="6"/>
  <c r="R697" i="6"/>
  <c r="Y697" i="6" s="1"/>
  <c r="X697" i="6"/>
  <c r="Y3058" i="6"/>
  <c r="X3058" i="6"/>
  <c r="Y3080" i="6"/>
  <c r="X3080" i="6"/>
  <c r="S3142" i="6"/>
  <c r="Y3142" i="6"/>
  <c r="S3183" i="6"/>
  <c r="Y3183" i="6" s="1"/>
  <c r="X3183" i="6"/>
  <c r="AR102" i="6"/>
  <c r="AR120" i="6"/>
  <c r="AR138" i="6"/>
  <c r="AR156" i="6"/>
  <c r="M4026" i="6"/>
  <c r="X682" i="6"/>
  <c r="Y618" i="6"/>
  <c r="Y1211" i="6"/>
  <c r="X3572" i="6"/>
  <c r="Y3572" i="6"/>
  <c r="X3608" i="6"/>
  <c r="Y3608" i="6"/>
  <c r="S501" i="6"/>
  <c r="X501" i="6"/>
  <c r="R549" i="6"/>
  <c r="S549" i="6" s="1"/>
  <c r="I549" i="6"/>
  <c r="X549" i="6" s="1"/>
  <c r="R716" i="6"/>
  <c r="Y716" i="6" s="1"/>
  <c r="I716" i="6"/>
  <c r="X716" i="6" s="1"/>
  <c r="S2909" i="6"/>
  <c r="Y2909" i="6" s="1"/>
  <c r="X2909" i="6"/>
  <c r="X2929" i="6"/>
  <c r="Y2929" i="6"/>
  <c r="L3131" i="6"/>
  <c r="R3131" i="6" s="1"/>
  <c r="Y3131" i="6" s="1"/>
  <c r="R572" i="6"/>
  <c r="X3133" i="6"/>
  <c r="X3497" i="6"/>
  <c r="Y1249" i="6"/>
  <c r="N4026" i="6"/>
  <c r="Y2422" i="6"/>
  <c r="S2282" i="6"/>
  <c r="Y2282" i="6" s="1"/>
  <c r="S3200" i="6"/>
  <c r="Y3200" i="6" s="1"/>
  <c r="X2569" i="6"/>
  <c r="S2268" i="6"/>
  <c r="Y2268" i="6" s="1"/>
  <c r="S519" i="6"/>
  <c r="Y519" i="6" s="1"/>
  <c r="R682" i="6"/>
  <c r="Y682" i="6" s="1"/>
  <c r="S592" i="6"/>
  <c r="Y592" i="6" s="1"/>
  <c r="S2771" i="6"/>
  <c r="Y2771" i="6" s="1"/>
  <c r="Y573" i="6"/>
  <c r="Y1194" i="6"/>
  <c r="Y3584" i="6"/>
  <c r="X3109" i="6"/>
  <c r="Y3814" i="6"/>
  <c r="S1175" i="6"/>
  <c r="Y1175" i="6" s="1"/>
  <c r="S1179" i="6"/>
  <c r="Y1179" i="6" s="1"/>
  <c r="Y3546" i="6"/>
  <c r="X3546" i="6"/>
  <c r="Y3758" i="6"/>
  <c r="X3758" i="6"/>
  <c r="Y3763" i="6"/>
  <c r="X3763" i="6"/>
  <c r="X3834" i="6"/>
  <c r="Y3834" i="6"/>
  <c r="Y1176" i="6"/>
  <c r="Y1190" i="6"/>
  <c r="Y1284" i="6"/>
  <c r="Y1784" i="6"/>
  <c r="S1326" i="6"/>
  <c r="Y1326" i="6" s="1"/>
  <c r="R1405" i="6"/>
  <c r="Y1405" i="6" s="1"/>
  <c r="Y1439" i="6"/>
  <c r="S632" i="6"/>
  <c r="Y632" i="6" s="1"/>
  <c r="I642" i="6"/>
  <c r="X642" i="6" s="1"/>
  <c r="I763" i="6"/>
  <c r="Y1177" i="6"/>
  <c r="Y1186" i="6"/>
  <c r="Y1191" i="6"/>
  <c r="Y1286" i="6"/>
  <c r="I3525" i="6"/>
  <c r="X3525" i="6" s="1"/>
  <c r="I439" i="6"/>
  <c r="X439" i="6" s="1"/>
  <c r="S584" i="6"/>
  <c r="Y584" i="6" s="1"/>
  <c r="Y1153" i="6"/>
  <c r="S2425" i="6"/>
  <c r="Y2425" i="6" s="1"/>
  <c r="R348" i="6"/>
  <c r="Y348" i="6" s="1"/>
  <c r="R426" i="6"/>
  <c r="Y426" i="6" s="1"/>
  <c r="Y2404" i="6"/>
  <c r="Y352" i="6"/>
  <c r="X473" i="6"/>
  <c r="I524" i="6"/>
  <c r="X524" i="6"/>
  <c r="I679" i="6"/>
  <c r="X679" i="6" s="1"/>
  <c r="S2519" i="6"/>
  <c r="Y2519" i="6"/>
  <c r="S557" i="6"/>
  <c r="Y557" i="6" s="1"/>
  <c r="I575" i="6"/>
  <c r="X575" i="6"/>
  <c r="X601" i="6"/>
  <c r="S2965" i="6"/>
  <c r="Y2965" i="6" s="1"/>
  <c r="Y2342" i="6"/>
  <c r="Y2357" i="6"/>
  <c r="S2407" i="6"/>
  <c r="Y2407" i="6" s="1"/>
  <c r="I343" i="6"/>
  <c r="X343" i="6" s="1"/>
  <c r="Y346" i="6"/>
  <c r="Y394" i="6"/>
  <c r="X530" i="6"/>
  <c r="I573" i="6"/>
  <c r="X573" i="6" s="1"/>
  <c r="S3085" i="6"/>
  <c r="Y3085" i="6" s="1"/>
  <c r="X3548" i="6"/>
  <c r="Y2370" i="6"/>
  <c r="Y511" i="6"/>
  <c r="X598" i="6"/>
  <c r="I598" i="6"/>
  <c r="X756" i="6"/>
  <c r="Y3005" i="6"/>
  <c r="Y3168" i="6"/>
  <c r="X423" i="6"/>
  <c r="X639" i="6"/>
  <c r="X703" i="6"/>
  <c r="AR1614" i="6"/>
  <c r="R3169" i="6"/>
  <c r="Y3169" i="6" s="1"/>
  <c r="AR1322" i="6"/>
  <c r="AR23" i="6"/>
  <c r="Y3167" i="6"/>
  <c r="AR1692" i="6"/>
  <c r="AR1740" i="6"/>
  <c r="AR2154" i="6"/>
  <c r="AR3871" i="6"/>
  <c r="AR1794" i="6"/>
  <c r="AR1932" i="6"/>
  <c r="Y2914" i="6"/>
  <c r="AR222" i="6"/>
  <c r="AR1986" i="6"/>
  <c r="R763" i="6"/>
  <c r="Y763" i="6" s="1"/>
  <c r="X763" i="6"/>
  <c r="S1464" i="6"/>
  <c r="Y1464" i="6" s="1"/>
  <c r="J4026" i="6"/>
  <c r="S553" i="6"/>
  <c r="S533" i="6"/>
  <c r="Y533" i="6" s="1"/>
  <c r="S521" i="6"/>
  <c r="Y521" i="6" s="1"/>
  <c r="S515" i="6"/>
  <c r="Y515" i="6"/>
  <c r="S1277" i="6"/>
  <c r="Y1277" i="6" s="1"/>
  <c r="S1259" i="6"/>
  <c r="Y1259" i="6" s="1"/>
  <c r="S1287" i="6"/>
  <c r="Y1287" i="6" s="1"/>
  <c r="S1237" i="6"/>
  <c r="Y1237" i="6" s="1"/>
  <c r="S1631" i="6"/>
  <c r="Y1631" i="6" s="1"/>
  <c r="Y509" i="6"/>
  <c r="Y544" i="6"/>
  <c r="Y575" i="6"/>
  <c r="Y1427" i="6"/>
  <c r="Y1155" i="6"/>
  <c r="Y1109" i="6"/>
  <c r="Y1125" i="6"/>
  <c r="Y1164" i="6"/>
  <c r="S1188" i="6"/>
  <c r="Y1188" i="6" s="1"/>
  <c r="S1196" i="6"/>
  <c r="Y1196" i="6" s="1"/>
  <c r="S1723" i="6"/>
  <c r="Y1723" i="6" s="1"/>
  <c r="R1437" i="6"/>
  <c r="S1437" i="6" s="1"/>
  <c r="S2302" i="6"/>
  <c r="Y2302" i="6" s="1"/>
  <c r="Y1201" i="6"/>
  <c r="Y1420" i="6"/>
  <c r="S1218" i="6"/>
  <c r="Y1218" i="6" s="1"/>
  <c r="S1261" i="6"/>
  <c r="Y1261" i="6" s="1"/>
  <c r="S1257" i="6"/>
  <c r="Y1257" i="6" s="1"/>
  <c r="S1804" i="6"/>
  <c r="Y1804" i="6"/>
  <c r="S1870" i="6"/>
  <c r="Y1870" i="6" s="1"/>
  <c r="S1321" i="6"/>
  <c r="Y1321" i="6" s="1"/>
  <c r="S1434" i="6"/>
  <c r="Y1434" i="6" s="1"/>
  <c r="S513" i="6"/>
  <c r="Y513" i="6" s="1"/>
  <c r="S524" i="6"/>
  <c r="Y524" i="6" s="1"/>
  <c r="Y1256" i="6"/>
  <c r="Y1267" i="6"/>
  <c r="Y1318" i="6"/>
  <c r="S1432" i="6"/>
  <c r="Y1432" i="6" s="1"/>
  <c r="S1220" i="6"/>
  <c r="Y1220" i="6" s="1"/>
  <c r="Y1271" i="6"/>
  <c r="Y1123" i="6"/>
  <c r="Y1217" i="6"/>
  <c r="S3003" i="6"/>
  <c r="Y3003" i="6" s="1"/>
  <c r="I468" i="6"/>
  <c r="X468" i="6" s="1"/>
  <c r="I523" i="6"/>
  <c r="R653" i="6"/>
  <c r="S653" i="6" s="1"/>
  <c r="Y653" i="6" s="1"/>
  <c r="I699" i="6"/>
  <c r="X699" i="6"/>
  <c r="I759" i="6"/>
  <c r="R759" i="6" s="1"/>
  <c r="Y759" i="6" s="1"/>
  <c r="L3154" i="6"/>
  <c r="X3154" i="6" s="1"/>
  <c r="S2461" i="6"/>
  <c r="Y2461" i="6" s="1"/>
  <c r="S2486" i="6"/>
  <c r="Y2486" i="6" s="1"/>
  <c r="S2490" i="6"/>
  <c r="Y2490" i="6" s="1"/>
  <c r="Y2585" i="6"/>
  <c r="X3597" i="6"/>
  <c r="I596" i="6"/>
  <c r="X596" i="6" s="1"/>
  <c r="S612" i="6"/>
  <c r="Y612" i="6" s="1"/>
  <c r="R2644" i="6"/>
  <c r="Y2644" i="6" s="1"/>
  <c r="L3173" i="6"/>
  <c r="S1867" i="6"/>
  <c r="Y1867" i="6" s="1"/>
  <c r="S1933" i="6"/>
  <c r="Y1933" i="6" s="1"/>
  <c r="I676" i="6"/>
  <c r="X676" i="6" s="1"/>
  <c r="S3203" i="6"/>
  <c r="Y3203" i="6" s="1"/>
  <c r="X3203" i="6"/>
  <c r="Y156" i="6"/>
  <c r="X322" i="6"/>
  <c r="Y353" i="6"/>
  <c r="Y355" i="6"/>
  <c r="X429" i="6"/>
  <c r="Y442" i="6"/>
  <c r="Y469" i="6"/>
  <c r="X471" i="6"/>
  <c r="S536" i="6"/>
  <c r="Y536" i="6" s="1"/>
  <c r="X555" i="6"/>
  <c r="X746" i="6"/>
  <c r="Y793" i="6"/>
  <c r="Y2788" i="6"/>
  <c r="Y2959" i="6"/>
  <c r="X3128" i="6"/>
  <c r="Y3180" i="6"/>
  <c r="X3190" i="6"/>
  <c r="Y3109" i="6"/>
  <c r="I2946" i="6"/>
  <c r="X2946" i="6" s="1"/>
  <c r="X544" i="6"/>
  <c r="X523" i="6"/>
  <c r="Y1207" i="6" l="1"/>
  <c r="Q4026" i="6"/>
  <c r="X759" i="6"/>
  <c r="X757" i="6"/>
  <c r="Y553" i="6"/>
  <c r="Y534" i="6"/>
  <c r="R593" i="6"/>
  <c r="S593" i="6" s="1"/>
  <c r="X1125" i="6"/>
  <c r="S1793" i="6"/>
  <c r="S1795" i="6"/>
  <c r="Y1795" i="6" s="1"/>
  <c r="S1805" i="6"/>
  <c r="R525" i="6"/>
  <c r="S525" i="6"/>
  <c r="Y1335" i="6"/>
  <c r="AR65" i="6"/>
  <c r="AR77" i="6"/>
  <c r="AR153" i="6"/>
  <c r="AR225" i="6"/>
  <c r="AR237" i="6"/>
  <c r="AR533" i="6"/>
  <c r="AR965" i="6"/>
  <c r="AR1913" i="6"/>
  <c r="AR2233" i="6"/>
  <c r="AR2257" i="6"/>
  <c r="AR2261" i="6"/>
  <c r="AR2605" i="6"/>
  <c r="AR2617" i="6"/>
  <c r="AR2629" i="6"/>
  <c r="AR2725" i="6"/>
  <c r="AR3133" i="6"/>
  <c r="AR3241" i="6"/>
  <c r="AR3253" i="6"/>
  <c r="AR3265" i="6"/>
  <c r="AR3401" i="6"/>
  <c r="AR585" i="6"/>
  <c r="Y433" i="6"/>
  <c r="AR613" i="6"/>
  <c r="AR2225" i="6"/>
  <c r="AR3877" i="6"/>
  <c r="AR3985" i="6"/>
  <c r="X3193" i="6"/>
  <c r="X3200" i="6"/>
  <c r="X3201" i="6"/>
  <c r="AR17" i="6"/>
  <c r="AR29" i="6"/>
  <c r="AR4026" i="6" s="1"/>
  <c r="AR41" i="6"/>
  <c r="AR89" i="6"/>
  <c r="AR101" i="6"/>
  <c r="AR141" i="6"/>
  <c r="AR161" i="6"/>
  <c r="AR165" i="6"/>
  <c r="AR1957" i="6"/>
  <c r="AR1969" i="6"/>
  <c r="AR2281" i="6"/>
  <c r="AR2597" i="6"/>
  <c r="AR2797" i="6"/>
  <c r="AR3397" i="6"/>
  <c r="AR3413" i="6"/>
  <c r="AR3425" i="6"/>
  <c r="AR3437" i="6"/>
  <c r="AR3449" i="6"/>
  <c r="AR3461" i="6"/>
  <c r="AR3469" i="6"/>
  <c r="AR3473" i="6"/>
  <c r="AR3485" i="6"/>
  <c r="AR3497" i="6"/>
  <c r="AR3509" i="6"/>
  <c r="AR3521" i="6"/>
  <c r="AR3913" i="6"/>
  <c r="AR425" i="6"/>
  <c r="AR1841" i="6"/>
  <c r="AR1853" i="6"/>
  <c r="AR2293" i="6"/>
  <c r="AR2297" i="6"/>
  <c r="AR2305" i="6"/>
  <c r="AR2317" i="6"/>
  <c r="AR2321" i="6"/>
  <c r="AR2869" i="6"/>
  <c r="AR2941" i="6"/>
  <c r="AR2981" i="6"/>
  <c r="AR3029" i="6"/>
  <c r="AR3073" i="6"/>
  <c r="AR3701" i="6"/>
  <c r="AR3749" i="6"/>
  <c r="AR3753" i="6"/>
  <c r="AR3765" i="6"/>
  <c r="AR3925" i="6"/>
  <c r="AR3929" i="6"/>
  <c r="AR3973" i="6"/>
  <c r="AR4021" i="6"/>
  <c r="AR53" i="6"/>
  <c r="AR201" i="6"/>
  <c r="AR213" i="6"/>
  <c r="AR505" i="6"/>
  <c r="AR1981" i="6"/>
  <c r="AR1993" i="6"/>
  <c r="AR2005" i="6"/>
  <c r="AR2017" i="6"/>
  <c r="AR2029" i="6"/>
  <c r="AR2057" i="6"/>
  <c r="AR2177" i="6"/>
  <c r="AR2189" i="6"/>
  <c r="AR2201" i="6"/>
  <c r="AR2237" i="6"/>
  <c r="AR2245" i="6"/>
  <c r="AR2329" i="6"/>
  <c r="AR2333" i="6"/>
  <c r="AR3949" i="6"/>
  <c r="AR3997" i="6"/>
  <c r="AR4009" i="6"/>
  <c r="AR4013" i="6"/>
  <c r="S541" i="6"/>
  <c r="Y541" i="6" s="1"/>
  <c r="Y1437" i="6"/>
  <c r="Y549" i="6"/>
  <c r="Y554" i="6"/>
  <c r="Y540" i="6"/>
  <c r="Y603" i="6"/>
  <c r="S516" i="6"/>
  <c r="Y516" i="6" s="1"/>
  <c r="Y555" i="6"/>
  <c r="L4026" i="6"/>
  <c r="S597" i="6"/>
  <c r="Y597" i="6" s="1"/>
  <c r="Y538" i="6"/>
  <c r="S595" i="6"/>
  <c r="Y595" i="6" s="1"/>
  <c r="Y1793" i="6"/>
  <c r="Y1307" i="6"/>
  <c r="X1307" i="6"/>
  <c r="Y546" i="6"/>
  <c r="Y531" i="6"/>
  <c r="Y550" i="6"/>
  <c r="S598" i="6"/>
  <c r="Y598" i="6" s="1"/>
  <c r="S1790" i="6"/>
  <c r="Y1790" i="6" s="1"/>
  <c r="Y1805" i="6"/>
  <c r="S1228" i="6"/>
  <c r="Y1228" i="6" s="1"/>
  <c r="R1712" i="6"/>
  <c r="Y1712" i="6"/>
  <c r="Y1768" i="6"/>
  <c r="X1338" i="6"/>
  <c r="Y1338" i="6"/>
  <c r="R347" i="6"/>
  <c r="Y347" i="6" s="1"/>
  <c r="Y1204" i="6"/>
  <c r="Y1761" i="6"/>
  <c r="Y1774" i="6"/>
  <c r="Y3878" i="6"/>
  <c r="Y1252" i="6"/>
  <c r="X338" i="6"/>
  <c r="X754" i="6"/>
  <c r="S3162" i="6"/>
  <c r="Y3162" i="6" s="1"/>
  <c r="L3172" i="6"/>
  <c r="X3172" i="6" s="1"/>
  <c r="S3202" i="6"/>
  <c r="Y3202" i="6" s="1"/>
  <c r="X3194" i="6"/>
  <c r="Y3111" i="6"/>
  <c r="AR2226" i="6"/>
  <c r="X3173" i="6"/>
  <c r="S572" i="6"/>
  <c r="Y572" i="6" s="1"/>
  <c r="X3131" i="6"/>
  <c r="Y501" i="6"/>
  <c r="Y543" i="6"/>
  <c r="Y529" i="6"/>
  <c r="Y532" i="6"/>
  <c r="Y611" i="6"/>
  <c r="Y545" i="6"/>
  <c r="Y1227" i="6"/>
  <c r="S1433" i="6"/>
  <c r="Y1433" i="6" s="1"/>
  <c r="X767" i="6"/>
  <c r="S532" i="6"/>
  <c r="S520" i="6"/>
  <c r="Y520" i="6" s="1"/>
  <c r="S517" i="6"/>
  <c r="Y517" i="6" s="1"/>
  <c r="S646" i="6"/>
  <c r="Y646" i="6" s="1"/>
  <c r="S556" i="6"/>
  <c r="Y556" i="6" s="1"/>
  <c r="S1181" i="6"/>
  <c r="Y1181" i="6" s="1"/>
  <c r="S1184" i="6"/>
  <c r="Y1184" i="6" s="1"/>
  <c r="S1156" i="6"/>
  <c r="Y1156" i="6" s="1"/>
  <c r="S1251" i="6"/>
  <c r="Y1251" i="6" s="1"/>
  <c r="S1238" i="6"/>
  <c r="Y1238" i="6" s="1"/>
  <c r="S1587" i="6"/>
  <c r="Y1587" i="6" s="1"/>
  <c r="S1766" i="6"/>
  <c r="Y1766" i="6" s="1"/>
  <c r="S1775" i="6"/>
  <c r="Y1775" i="6" s="1"/>
  <c r="R1958" i="6"/>
  <c r="Y1878" i="6"/>
  <c r="Y1322" i="6"/>
  <c r="Y1324" i="6"/>
  <c r="Y2273" i="6"/>
  <c r="Y1466" i="6"/>
  <c r="Y2285" i="6"/>
  <c r="X3600" i="6"/>
  <c r="Y2618" i="6"/>
  <c r="I765" i="6"/>
  <c r="I4026" i="6" s="1"/>
  <c r="S3017" i="6"/>
  <c r="Y3017" i="6" s="1"/>
  <c r="Y3000" i="6"/>
  <c r="X3063" i="6"/>
  <c r="R4026" i="6" l="1"/>
  <c r="Y593" i="6"/>
  <c r="Y525" i="6"/>
  <c r="S4026" i="6"/>
  <c r="X765" i="6"/>
  <c r="X4026" i="6" s="1"/>
  <c r="S1958" i="6"/>
  <c r="Y1958" i="6" s="1"/>
  <c r="Y402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Abidli</author>
    <author>Benzarti</author>
    <author>Admin</author>
    <author>moez</author>
  </authors>
  <commentList>
    <comment ref="C136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سيتم تنقيح هذا المشروع في دورة المجلس البلدي القادمة هذا الشهر</t>
        </r>
      </text>
    </comment>
    <comment ref="J1442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اكتفت البلدية ب213 أد قرض في حين أن طاقتها على التداين تبلغ 400 أد.
</t>
        </r>
      </text>
    </comment>
    <comment ref="C1845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79" authorId="3" shapeId="0" xr:uid="{00000000-0006-0000-0000-000004000000}">
      <text>
        <r>
          <rPr>
            <b/>
            <sz val="9"/>
            <color indexed="81"/>
            <rFont val="Tahoma"/>
            <family val="2"/>
          </rPr>
          <t>moez: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<sst xmlns="http://schemas.openxmlformats.org/spreadsheetml/2006/main" count="16317" uniqueCount="2613">
  <si>
    <t>المشاريع</t>
  </si>
  <si>
    <t>تمويل ذاتي</t>
  </si>
  <si>
    <t>مساعدة غير موظفة</t>
  </si>
  <si>
    <t>قرض</t>
  </si>
  <si>
    <t>مساعدة موظفة</t>
  </si>
  <si>
    <t>المصدر</t>
  </si>
  <si>
    <t>مساهمات أخرى</t>
  </si>
  <si>
    <t>المبلغ</t>
  </si>
  <si>
    <t>مساعدة (إستثنائية أو متبقية من النظام التمويلي القديم)</t>
  </si>
  <si>
    <t>تقديرات المصاريف السنوية للصيانة والإستغلال</t>
  </si>
  <si>
    <t>2016</t>
  </si>
  <si>
    <t>2014</t>
  </si>
  <si>
    <t>2015</t>
  </si>
  <si>
    <t>سنة أو سنوات الإنجاز</t>
  </si>
  <si>
    <t>الكلفة (*)
(1)</t>
  </si>
  <si>
    <t>الكلفة (*)
المحينة بالنسبة للمشاريع المتواصلة فقط
(1)</t>
  </si>
  <si>
    <t>الخطة التمويلية (**)</t>
  </si>
  <si>
    <t>رزنامة صرف الاعتمادات</t>
  </si>
  <si>
    <t>المشاريع المصنفة "A" حسب التقييم الأولي البيئي والاجتماعي (***)</t>
  </si>
  <si>
    <t>المبلغ الذي تم صرفه بالسنوات السابقة
(2)</t>
  </si>
  <si>
    <t>المبلغ المتبقي المبرمج صرفه خلال السنة أو السنوات المقبلة (4)
(4)= (1)-((2)+(3))</t>
  </si>
  <si>
    <t>المشاريع الجديدة</t>
  </si>
  <si>
    <t>مشاريع ذات صبغة محلية</t>
  </si>
  <si>
    <t>مشاريع الشراكة بين البلديات</t>
  </si>
  <si>
    <t>مشاريع الشراكة بين البلديات والجهات</t>
  </si>
  <si>
    <t>مشاريع الشراكة بين البلديات والوزارات والهياكل الأخرى</t>
  </si>
  <si>
    <t>مشاريع الشاركة بين القطاعين العام والخاص</t>
  </si>
  <si>
    <t>مشاريع الشراكة مع المجتمع المدني</t>
  </si>
  <si>
    <t>برامج تهذيب الأحياء الشعبية</t>
  </si>
  <si>
    <t>برامج أخرى</t>
  </si>
  <si>
    <t>المشاريع المتواصلة</t>
  </si>
  <si>
    <t>الولاية</t>
  </si>
  <si>
    <t>البلدية</t>
  </si>
  <si>
    <t>2010</t>
  </si>
  <si>
    <t>وزارة الداخلية</t>
  </si>
  <si>
    <t>إقتناء عقارات</t>
  </si>
  <si>
    <t>دراسات</t>
  </si>
  <si>
    <t>تهيئة قصر البلدية</t>
  </si>
  <si>
    <t>تهيئة مستودع بلدي</t>
  </si>
  <si>
    <t>وزارة التجهيز</t>
  </si>
  <si>
    <t>تجميل المدينة</t>
  </si>
  <si>
    <t>تعبيد الطرقات</t>
  </si>
  <si>
    <t>2013</t>
  </si>
  <si>
    <t>2009</t>
  </si>
  <si>
    <t>إقتناء معدات إعلامية</t>
  </si>
  <si>
    <t>تهيئة المستودع البلدي</t>
  </si>
  <si>
    <t>2011</t>
  </si>
  <si>
    <t>قصر البلدية</t>
  </si>
  <si>
    <t>تهيئة المسلخ البلدي</t>
  </si>
  <si>
    <t>2012</t>
  </si>
  <si>
    <t>الدراسات</t>
  </si>
  <si>
    <t>تعهد وصيانة الطرقات</t>
  </si>
  <si>
    <t>مستودع بلدي</t>
  </si>
  <si>
    <t>2017</t>
  </si>
  <si>
    <t>تعبيد طرقات</t>
  </si>
  <si>
    <t>تعهد وصيانة قصر البلدية</t>
  </si>
  <si>
    <t>0</t>
  </si>
  <si>
    <t>إقتناء معدات نظافة والطرقات</t>
  </si>
  <si>
    <t>التنوير العمومي</t>
  </si>
  <si>
    <t>مشاريع الشراكة بين القطاعين العام والخاص</t>
  </si>
  <si>
    <t>اقتناء معدات</t>
  </si>
  <si>
    <t>المستودع البلدي</t>
  </si>
  <si>
    <t>ملعب بلدي</t>
  </si>
  <si>
    <t>مراجعة مثال التهيئة العمرانية</t>
  </si>
  <si>
    <t>إقتناء سيارة إدارية</t>
  </si>
  <si>
    <t>باجة</t>
  </si>
  <si>
    <t>مجاز الباب</t>
  </si>
  <si>
    <t>اقتناء اراضي</t>
  </si>
  <si>
    <t>تبرسق</t>
  </si>
  <si>
    <t>تصربف مياه الامطار</t>
  </si>
  <si>
    <t>fnah</t>
  </si>
  <si>
    <t>تهيئة مدارج بالملعب البلدي</t>
  </si>
  <si>
    <t>وزارة الشباب</t>
  </si>
  <si>
    <t>نفزة</t>
  </si>
  <si>
    <t>قبلاط</t>
  </si>
  <si>
    <t>دراسة مراجعة مثال التهيئة</t>
  </si>
  <si>
    <t>تستور</t>
  </si>
  <si>
    <t>المعقولة</t>
  </si>
  <si>
    <t>تركيز موقع واب</t>
  </si>
  <si>
    <t>تهيئة الطابق الأرضي وبناء طابق علوي بقصر البلدية</t>
  </si>
  <si>
    <t>جندوبة</t>
  </si>
  <si>
    <t>تعبيد وترصيف وتصريف مياه الأمطار</t>
  </si>
  <si>
    <t>السوق الأسبوعية</t>
  </si>
  <si>
    <t>بناء قاعة مغطات</t>
  </si>
  <si>
    <t>تمويل ذاتي إضافي</t>
  </si>
  <si>
    <t>طبرقة</t>
  </si>
  <si>
    <t>عين دراهم</t>
  </si>
  <si>
    <t>بوسالم</t>
  </si>
  <si>
    <t>وادي مليز</t>
  </si>
  <si>
    <t>بني مطير</t>
  </si>
  <si>
    <t>فرنانة</t>
  </si>
  <si>
    <t>إقتناء أراضي</t>
  </si>
  <si>
    <t>تهيئة مناطق خضراء</t>
  </si>
  <si>
    <t>تهيئة سوق الجملة</t>
  </si>
  <si>
    <t>زهرة مدين</t>
  </si>
  <si>
    <t>فصر البلدية</t>
  </si>
  <si>
    <t>بناء ملعب الرقبي</t>
  </si>
  <si>
    <t>تهيئة وتوسعة المستودع البلدي</t>
  </si>
  <si>
    <t xml:space="preserve">تهذيب حي العياشي </t>
  </si>
  <si>
    <t>التثبت من الخطة</t>
  </si>
  <si>
    <t>التثبت من الصرف</t>
  </si>
  <si>
    <t>صيانة الروضة البلدية</t>
  </si>
  <si>
    <t>صيانة مصلحة الحالة المدنية</t>
  </si>
  <si>
    <t>صيانة سوق الدواب</t>
  </si>
  <si>
    <t>تعهد وصيانة نهج خير الدين</t>
  </si>
  <si>
    <t>دراسة مخطط مروري</t>
  </si>
  <si>
    <t>تهذيب حي عين الباردة</t>
  </si>
  <si>
    <t>إقتناء وسائل نفل</t>
  </si>
  <si>
    <t>موقع واب</t>
  </si>
  <si>
    <t>دراسة تجميل المدينة</t>
  </si>
  <si>
    <t>تهيئة سوق الخضر و الغلال</t>
  </si>
  <si>
    <t>تهيئة المصب البلدي</t>
  </si>
  <si>
    <t>إقتناء قطعة أرض</t>
  </si>
  <si>
    <t>تهيئة  مستودع بلدي</t>
  </si>
  <si>
    <t>تهيئة فضاء الإنتصاب الدوك</t>
  </si>
  <si>
    <t>تمويل إضافي على حساب المقاول الأول</t>
  </si>
  <si>
    <t>تهذيب حي الهادي حسين</t>
  </si>
  <si>
    <t>غارالدماء</t>
  </si>
  <si>
    <t>شبكة مياه مستعملة</t>
  </si>
  <si>
    <t>بناء قاعة مغطات تكملة</t>
  </si>
  <si>
    <t>دراسات قاعة رياضية</t>
  </si>
  <si>
    <t>تعبيد الطرقات 2016</t>
  </si>
  <si>
    <t>تهيئة وإعادة تعبيد الطرقات برنامج سنة 2015</t>
  </si>
  <si>
    <t>تهذيب حي النسيم</t>
  </si>
  <si>
    <t>تهيئة طريق محاذية للـ و6</t>
  </si>
  <si>
    <t>دراسات التنوير العمومي</t>
  </si>
  <si>
    <t>بناء محلات تجارية</t>
  </si>
  <si>
    <t>دراسة محلات تجارية</t>
  </si>
  <si>
    <t xml:space="preserve">تهذيب حي بني مازن </t>
  </si>
  <si>
    <t xml:space="preserve">دراسة تهذيب حي بني مازن </t>
  </si>
  <si>
    <t>دراسة تهيئة قصر البلدية</t>
  </si>
  <si>
    <t>تهيئة الطرقات</t>
  </si>
  <si>
    <t>تهذيب حي الزهور</t>
  </si>
  <si>
    <t>الطرقات والأرصفة</t>
  </si>
  <si>
    <t>التطهير وتصريف مياه الأمطار</t>
  </si>
  <si>
    <t>الماء الصالح للشراب</t>
  </si>
  <si>
    <t>تعهد وصيانة البنية الأساسية</t>
  </si>
  <si>
    <t>تعهد وصيانة المنشآت الرياضية</t>
  </si>
  <si>
    <t>تهذيب المدينة العتيقة</t>
  </si>
  <si>
    <t>ملعب حي</t>
  </si>
  <si>
    <t>اقتناء معدات إعلامية</t>
  </si>
  <si>
    <t>اقتناء عقارات</t>
  </si>
  <si>
    <t>سوق بلدي</t>
  </si>
  <si>
    <t>بناء أكشاك</t>
  </si>
  <si>
    <t>مسلخ بلدي</t>
  </si>
  <si>
    <t>2018</t>
  </si>
  <si>
    <t>توسعة الإدارة الفرعية لأعوان المالية</t>
  </si>
  <si>
    <t>صيانة المسلخ البلدي</t>
  </si>
  <si>
    <t>تركيزة شبكة إعلامية داخلية وكاميرا</t>
  </si>
  <si>
    <t>إقتناء وسائل نقل</t>
  </si>
  <si>
    <t>تجميل المدينة : تهيئة ساحة 14 جانفي</t>
  </si>
  <si>
    <t>برامج وتجهيزات إعلامية</t>
  </si>
  <si>
    <t>إقتناء شاحنة مجهزة بسلم</t>
  </si>
  <si>
    <t>تجهيزات إدارية</t>
  </si>
  <si>
    <t>تعهد وصيانة المسلخ البلدي</t>
  </si>
  <si>
    <t>دراسات (محطة+تنوير)</t>
  </si>
  <si>
    <t>المجلس الجهوي</t>
  </si>
  <si>
    <t>صيانة منشآت رياضية (الملعب البلدي)</t>
  </si>
  <si>
    <t>تعبيد الطرقات  (حي الزهور)</t>
  </si>
  <si>
    <t>إقتناء تجهيزات إدارية</t>
  </si>
  <si>
    <t>دراسة (تهذيب حي الزهور)</t>
  </si>
  <si>
    <t>تعبيد الطرقات (الظهيرات)</t>
  </si>
  <si>
    <t>بناء قصر البلدية (قسط 2)</t>
  </si>
  <si>
    <t>بناء قصر البلدية (قسط 1)</t>
  </si>
  <si>
    <t>إقتنا وسائل النقل</t>
  </si>
  <si>
    <t>تهذيب حي بورشادات</t>
  </si>
  <si>
    <t>تهيئة المستودع البلدي (قسط 2 )</t>
  </si>
  <si>
    <t>تهيئة المستودع البلدي (قسط 1)</t>
  </si>
  <si>
    <t>تعبيد الطرقات بأحياء حفصية السمراني و نهج مجردة</t>
  </si>
  <si>
    <t>قصر البلدية (قسط 2 )</t>
  </si>
  <si>
    <t>قصر البلدية (قسط 1 )</t>
  </si>
  <si>
    <t>تعبيد حي الياسمين و ترصريف مياه الامطار</t>
  </si>
  <si>
    <t>صيانة الطرقات</t>
  </si>
  <si>
    <t>تهذيب حي 20 مارس</t>
  </si>
  <si>
    <t>دراسة التنوير العمومي</t>
  </si>
  <si>
    <t>إقتناء سيارة رباعية</t>
  </si>
  <si>
    <t>تركيز موقع واب ديناميكي</t>
  </si>
  <si>
    <t>إقتناء تجهيزات تدفئة</t>
  </si>
  <si>
    <t>أشغال صيانة عمارة البلدية</t>
  </si>
  <si>
    <t>2019</t>
  </si>
  <si>
    <t>دراسة لتأهيل وتهيئة السوق المركزية وسوق المزارة والورشة البلدية</t>
  </si>
  <si>
    <t>دراسة  لإعداد التشخيص الفني لكامل المنطقة البلدية</t>
  </si>
  <si>
    <t>صيانة المنشآت الرياضية</t>
  </si>
  <si>
    <t>تهيئة مآوي للسيارات</t>
  </si>
  <si>
    <t>الدراسات (الطرقات + التنوير العمومي)</t>
  </si>
  <si>
    <t>الدراسات (روضة بلدية+الحالة المدنية+سوق الدواب)</t>
  </si>
  <si>
    <t>غحداث محظة غسيل بالمستودع البلدي</t>
  </si>
  <si>
    <t>بناء قصر البلدية</t>
  </si>
  <si>
    <t>الدراسات قصر البلدية</t>
  </si>
  <si>
    <t>إقتناء معدات نظافة والطرقات (حاويات)</t>
  </si>
  <si>
    <t>البناءات الادارية (قسط 2)</t>
  </si>
  <si>
    <t>التنوير العمومي (تركيز لوحات فوتوفولتاييك)</t>
  </si>
  <si>
    <t>البناءات الادارية (قسط 1)</t>
  </si>
  <si>
    <t>بناء محطة نقل قسط 2</t>
  </si>
  <si>
    <t>دراسة (بناء محطة نقل قسط 2)</t>
  </si>
  <si>
    <t>إقتناء معدات نظافة والطرقات (شاحنة مجهزة بسلم+معدات أخرى)</t>
  </si>
  <si>
    <t>الدولة</t>
  </si>
  <si>
    <t>صيانة قصر البلدية</t>
  </si>
  <si>
    <t>إقتناء سيارة وظيفية</t>
  </si>
  <si>
    <t>إقتناء معدات لصيانة شبكة التنوير العمومي</t>
  </si>
  <si>
    <t>بناء محطة نقل (قسط 1 )</t>
  </si>
  <si>
    <t>تعبيد الطرقات  ومد الآرصفة</t>
  </si>
  <si>
    <t>توسعة قصر البلدية (قسم المالية)</t>
  </si>
  <si>
    <t>تعبيد الطرقات (أولاد حسن)</t>
  </si>
  <si>
    <t>بناء الأرصفة (الطيب المهيري+14 جانفي)</t>
  </si>
  <si>
    <t>إقتناء معدات النظافة والطرقات</t>
  </si>
  <si>
    <t>إقتناء معدات</t>
  </si>
  <si>
    <t>تسمية الأنهج والشوارع</t>
  </si>
  <si>
    <t>تعبيد وترصيف الطرقات</t>
  </si>
  <si>
    <t>تجميل المدينة (شارع الحبيب بورقيبة)</t>
  </si>
  <si>
    <t>تهذيب حي العمامرية</t>
  </si>
  <si>
    <t>المبلغ المبرمج صرفه سنة 2019
(3)</t>
  </si>
  <si>
    <t xml:space="preserve">تصريف مياه الأمطار </t>
  </si>
  <si>
    <t>إقتناء حاويات</t>
  </si>
  <si>
    <t>دراسة (التنوير العمومي)</t>
  </si>
  <si>
    <t>دراسة (تهيئة الطرقات)</t>
  </si>
  <si>
    <t>تجميل المدينة (حديقة السعادة)</t>
  </si>
  <si>
    <t>تهيئة السوق اليومية</t>
  </si>
  <si>
    <t>دراسة (تهيئة السوق اليومية)</t>
  </si>
  <si>
    <t>إقتناء آلة ناسخة</t>
  </si>
  <si>
    <t>إقتناء أجهزة مراقبة قصر البلدية</t>
  </si>
  <si>
    <t xml:space="preserve">إقتناء آلة ضاغطة و حاويات </t>
  </si>
  <si>
    <t>اقتناء معدات صفقة مجمعة 2019</t>
  </si>
  <si>
    <t>اقتناء معدات صفقة مجمعة2019(إقتناء آلة تراكس)</t>
  </si>
  <si>
    <t>اقتناء معدات صفقة مجمعة2019(عدد 02 جرار)</t>
  </si>
  <si>
    <t>القصرين</t>
  </si>
  <si>
    <t>إقتناء معدات نظافة وطرقات</t>
  </si>
  <si>
    <t>تطهير المياه المستعملة</t>
  </si>
  <si>
    <t>التطهير العمومي</t>
  </si>
  <si>
    <t>تنوير عمومي</t>
  </si>
  <si>
    <t>تهيئة مناطق خضراء وساحات عمومية</t>
  </si>
  <si>
    <t>تهيئة المساحات الخضراء</t>
  </si>
  <si>
    <t>تجهيزات حضرية (مقاعد عمومية ومجموعة صحية)</t>
  </si>
  <si>
    <t>تهيئة المستوع البلدي</t>
  </si>
  <si>
    <t>تسجيل عقاري ورفع طوبوغرافي</t>
  </si>
  <si>
    <t>تجميل المدينة (تنوير تجميلي)</t>
  </si>
  <si>
    <t>سيارات إدارية</t>
  </si>
  <si>
    <t>دراسة مخطط مديري للمرور</t>
  </si>
  <si>
    <t>تالة</t>
  </si>
  <si>
    <t>A</t>
  </si>
  <si>
    <t>إقتناء معدات نظافة (صفقة مجمعة)</t>
  </si>
  <si>
    <t>تهيئة سوق اسبوعية</t>
  </si>
  <si>
    <t xml:space="preserve">دراسات </t>
  </si>
  <si>
    <t>تهيئة قصر البلدية (قسط 1 - دراسات)</t>
  </si>
  <si>
    <t>تجميل مدخل المدينة</t>
  </si>
  <si>
    <t>م ج القصرين</t>
  </si>
  <si>
    <t>سبيطلة</t>
  </si>
  <si>
    <t>تهيئة السوق البلدي</t>
  </si>
  <si>
    <t>تهيئة سوق الإنتصاب اليومي</t>
  </si>
  <si>
    <t>إقتناء معدات نظافة</t>
  </si>
  <si>
    <t>وزارة السياحة</t>
  </si>
  <si>
    <t>دراسة أمثلة التهيئة العمرانية (محيّن من 2016)</t>
  </si>
  <si>
    <t>تعبيد الطرقات (فواضل إعتمادات)</t>
  </si>
  <si>
    <t>إقتناء معدات وتجهيزات أخرى</t>
  </si>
  <si>
    <t>تهذيب حي المعصرة (تفويض وكالة التهذيب)</t>
  </si>
  <si>
    <t>جدليان</t>
  </si>
  <si>
    <t>تعبيد</t>
  </si>
  <si>
    <t>تهذيب حي التعمير (تم تفويضه لوكالة التهذيب)</t>
  </si>
  <si>
    <t>تلابت</t>
  </si>
  <si>
    <t>إقتناء تجهيزات إعلامية</t>
  </si>
  <si>
    <t>تهيئة قصر البلدية ( قسط 2 )</t>
  </si>
  <si>
    <t>تهيئة منطقة خضراء</t>
  </si>
  <si>
    <t>تهيئة قصر البلدية (قسط 1 )</t>
  </si>
  <si>
    <t>تهذيب حي الكرامة (تفويض لوكالة التهذيب)</t>
  </si>
  <si>
    <t>تهذيب حي ابن خلدون</t>
  </si>
  <si>
    <t>ماجل بلعباس</t>
  </si>
  <si>
    <t>إقتناء معدات نظافة وطرقات (شاحنة مجهزة بسلم)</t>
  </si>
  <si>
    <t>تهيئة سوق الدواب</t>
  </si>
  <si>
    <t>تمديد شبكة التنوير العمومي</t>
  </si>
  <si>
    <t>تهذيب حي الدشرة والجديد 3 (عن طريق وكالة التهذيب)</t>
  </si>
  <si>
    <t>فوسانة</t>
  </si>
  <si>
    <t>دراسات مشاريع 2019</t>
  </si>
  <si>
    <t xml:space="preserve">شراء معدات </t>
  </si>
  <si>
    <t>التنوير العمومي  بالمناطق عدد 1-3-4</t>
  </si>
  <si>
    <t>الماء الصالح للشرب بالمناطق عدد 1-3-4</t>
  </si>
  <si>
    <t>التطهير العمومي بالمنطقة عدد 04</t>
  </si>
  <si>
    <t>مشروع التطهير العمومي بالمنطقة 06 برنامج 2018</t>
  </si>
  <si>
    <t>إقتناء معدات نظافة وطرقات 2018</t>
  </si>
  <si>
    <t>ضمان نهائي مشروع تعبيد الطرقات برنامج 2017</t>
  </si>
  <si>
    <t>ضمان نهائي مشروع تعبيد الطرقات برنامج 2016 -تكملة-</t>
  </si>
  <si>
    <t>تهذيب حي الرياض 02 (تفويض لوكالة التهذيب والتجديد العمراني)</t>
  </si>
  <si>
    <t>سبيبة</t>
  </si>
  <si>
    <t>تكملة المستودع البلدي</t>
  </si>
  <si>
    <t>تهيئة المناطق الخظراء</t>
  </si>
  <si>
    <t>توسعة قصر البلدية</t>
  </si>
  <si>
    <t>تطهير عمومي</t>
  </si>
  <si>
    <t>وزارة الشؤون المحلية</t>
  </si>
  <si>
    <t>حيدرة</t>
  </si>
  <si>
    <t>اقتناء معدات نظافة</t>
  </si>
  <si>
    <t>تهيئة و صيانة المنشآت البلدية</t>
  </si>
  <si>
    <t>تعهد وصيانة السوق الأسبوعية</t>
  </si>
  <si>
    <t>دراسات بعنوان 2019</t>
  </si>
  <si>
    <t>دراسات بعنوان 2018</t>
  </si>
  <si>
    <t>تهيئة منشآت بلدية</t>
  </si>
  <si>
    <t xml:space="preserve">إقتناء معدات إعلامية </t>
  </si>
  <si>
    <t>فريانة</t>
  </si>
  <si>
    <t>إقتناء معدات نظافة وطرقات (صفقة مجمعة)</t>
  </si>
  <si>
    <t>تهذيب حي الإزدهار</t>
  </si>
  <si>
    <t>تهذيب حي علاق راسو والمقطع</t>
  </si>
  <si>
    <t>تهذيب حي الرحاب</t>
  </si>
  <si>
    <t>النور</t>
  </si>
  <si>
    <t>تهيئة مساحات خظراء</t>
  </si>
  <si>
    <t>الزهور</t>
  </si>
  <si>
    <t>إقتناء معدات  نظافة وطرقات</t>
  </si>
  <si>
    <t>سيدي بوزيد</t>
  </si>
  <si>
    <t>الترصيف</t>
  </si>
  <si>
    <t>تهيئة المناطق الحضراء</t>
  </si>
  <si>
    <t>التطهيـــر</t>
  </si>
  <si>
    <t>المسلخ البلدي</t>
  </si>
  <si>
    <t>تصريف مياه الامطار</t>
  </si>
  <si>
    <t xml:space="preserve">مسلخ بلدي  </t>
  </si>
  <si>
    <t>المكناسي</t>
  </si>
  <si>
    <t>إقتناء معدات نظافة وطرقات (مجروات ضاغطة وحاويات)</t>
  </si>
  <si>
    <t>تعبيد وترصيف حي المشماش ووسط المدينة</t>
  </si>
  <si>
    <t>تجميل المدينة (تنوير وتشجير)</t>
  </si>
  <si>
    <t>تهيئة المباني الإدارية (المكاتب وقاعة الاجتماعات)</t>
  </si>
  <si>
    <t>تهيئة النزل البلدي (تكملة)</t>
  </si>
  <si>
    <t>جلمة</t>
  </si>
  <si>
    <t>تصريف مياه الأمطار</t>
  </si>
  <si>
    <t>تصريف المياه المستعملة</t>
  </si>
  <si>
    <t>تهذيب الحي الجنوبي الشرقي (وكالة التهذيب)</t>
  </si>
  <si>
    <t>تهذيب حي الغربي وحي الشمالي (وكالة التهذيب)</t>
  </si>
  <si>
    <t>بئر الحفي</t>
  </si>
  <si>
    <t xml:space="preserve">تنوير عمومي </t>
  </si>
  <si>
    <t xml:space="preserve">صيانة الطرقات </t>
  </si>
  <si>
    <t xml:space="preserve">تهيئة المناطق الخضراء </t>
  </si>
  <si>
    <t xml:space="preserve">إقتناء معدات نظافة </t>
  </si>
  <si>
    <t xml:space="preserve">تعبيد طرقات </t>
  </si>
  <si>
    <t xml:space="preserve">تعبيد الطرقات </t>
  </si>
  <si>
    <t xml:space="preserve">تهيئة المستودع البلدي </t>
  </si>
  <si>
    <t>الرقاب</t>
  </si>
  <si>
    <t>بناء مستودع بلدي</t>
  </si>
  <si>
    <t>بناء قسم للحالة المدنية</t>
  </si>
  <si>
    <t>تهيئة وصيانة المقابر</t>
  </si>
  <si>
    <t>تهيئة ماوي السيارات</t>
  </si>
  <si>
    <t>تهيئة أماكن لحاويات النظافة</t>
  </si>
  <si>
    <t>اقتناء معدات نظافة وطرقات</t>
  </si>
  <si>
    <t>اقتناء معدات نظافة (صفقة مجمعة)</t>
  </si>
  <si>
    <t>اقتناء أراضي</t>
  </si>
  <si>
    <t>توسيع المركب التجاري</t>
  </si>
  <si>
    <t>سوق موسمي</t>
  </si>
  <si>
    <t>مساحات خضراء</t>
  </si>
  <si>
    <t>بناء سياج لسوق الجملة</t>
  </si>
  <si>
    <t>تهذيب حي الجمهورية</t>
  </si>
  <si>
    <t>سيدي علي بن عون</t>
  </si>
  <si>
    <t>تهيئة قصر البلدية (تكملة)</t>
  </si>
  <si>
    <t>صيانة و تعهد بناية إدارية</t>
  </si>
  <si>
    <t>اقتناء وسائل نقل ( حافلة )</t>
  </si>
  <si>
    <t>بناء قاعة اضافية لروضة البلدية</t>
  </si>
  <si>
    <t>افتناء معدات النظافة (صفقة مجمعة)</t>
  </si>
  <si>
    <t>تهذيب حي العلم</t>
  </si>
  <si>
    <t>السبالة</t>
  </si>
  <si>
    <t xml:space="preserve">افتناء معدات النظافة </t>
  </si>
  <si>
    <t xml:space="preserve">صيانة وتمديد شبكة التنوير العمومي </t>
  </si>
  <si>
    <t xml:space="preserve">تمديد شبكة الماء الصالح للشراب </t>
  </si>
  <si>
    <t xml:space="preserve">مشروع تهذيب حي النجاح </t>
  </si>
  <si>
    <t>أولاد حفوز</t>
  </si>
  <si>
    <t>تهيئة مستودع بلدي (تكملة)</t>
  </si>
  <si>
    <t>توسيع قصر البلدية (قسط 2)</t>
  </si>
  <si>
    <t>قاعة رياضية مغطاة (إقتناء أرض)</t>
  </si>
  <si>
    <t>بناء الأرصفة</t>
  </si>
  <si>
    <t>توسيع قصر البلدية</t>
  </si>
  <si>
    <t>المزونة</t>
  </si>
  <si>
    <t>بناء حي تجاري أكشاك</t>
  </si>
  <si>
    <t>إقتناء معدات نظافة ( صفقة مجمعة)</t>
  </si>
  <si>
    <t>تهيئة منتزه بلدي (تكملة)</t>
  </si>
  <si>
    <t>منزل بوزيان</t>
  </si>
  <si>
    <t>تهيئة ملعب</t>
  </si>
  <si>
    <t>تهيئة محطة النقل الريفي</t>
  </si>
  <si>
    <t>تهيئة الحمام البلدي</t>
  </si>
  <si>
    <t>قفصة</t>
  </si>
  <si>
    <t>تنوير عمومي (بمناطق التوسعة ورأس الكاف)</t>
  </si>
  <si>
    <t>تعبيد الطرقات 2019</t>
  </si>
  <si>
    <t>تهيئة قاعة الإجتماعات</t>
  </si>
  <si>
    <t>تهيئة السوق المركزية (شبكة التطهير)</t>
  </si>
  <si>
    <t>ترصيف مداخل المدينة العتيقة بالحجارة المصقولة</t>
  </si>
  <si>
    <t>إقتناء معدات النظافة (صفقة مجمعة)</t>
  </si>
  <si>
    <t>اقتناء معدات النظافة والطرقات</t>
  </si>
  <si>
    <t>تركيز منظومة GPS لمراقبة معدات النظافة</t>
  </si>
  <si>
    <t>تهيئة مستودع الحجز</t>
  </si>
  <si>
    <t>تهذيب حي الحميلة بن يونس</t>
  </si>
  <si>
    <t>السند</t>
  </si>
  <si>
    <t xml:space="preserve"> تجميل المدينة (تهيئة المدخل الغربي وتهيئة ساحات عمومية)</t>
  </si>
  <si>
    <t>صيانة شبكة التنوير العمومي</t>
  </si>
  <si>
    <t xml:space="preserve"> إقتناء شاحنة مجهزة بسلم </t>
  </si>
  <si>
    <t xml:space="preserve"> رقمنة الإدارة (تركيب كاميرات مراقبة وإقتناء تجهيزات إعلامية)</t>
  </si>
  <si>
    <t xml:space="preserve"> إقتناء عقار (عمارة أعوان وزارةالتربية)</t>
  </si>
  <si>
    <t xml:space="preserve"> بناء محلات تجارية وترصيف  دراسات وأشغال </t>
  </si>
  <si>
    <t xml:space="preserve"> بناء مستودع بلدي (دراسات وأشغال)</t>
  </si>
  <si>
    <t>تكملة بناء مستودع بلدي ( أشغال)</t>
  </si>
  <si>
    <t xml:space="preserve"> إقتناء معدات نظافة</t>
  </si>
  <si>
    <t xml:space="preserve"> مد قنوات الماء الصالح للشراب</t>
  </si>
  <si>
    <t>تهذيب حي الزيتونة والنجاح</t>
  </si>
  <si>
    <t>المظيلة</t>
  </si>
  <si>
    <t>بناء مركب إداري</t>
  </si>
  <si>
    <t>تهذيب حي العمالي والشرقي والشباب</t>
  </si>
  <si>
    <t>تعبيد الطرقات ومد الأرصفة</t>
  </si>
  <si>
    <t>تهيئة مساحات خضراء</t>
  </si>
  <si>
    <t>ترصيف</t>
  </si>
  <si>
    <t>المتلوي</t>
  </si>
  <si>
    <t>تعبيد الطرقات 2017</t>
  </si>
  <si>
    <t>تنوير عمومي 80 أد في 2017 (تحويل 40 أد من ملعب حي)</t>
  </si>
  <si>
    <t>تهذيب حي الأمل</t>
  </si>
  <si>
    <t>الرديف</t>
  </si>
  <si>
    <t>تهيئة قصر البلدية (2019)</t>
  </si>
  <si>
    <t>صيانة الرصيف بمدخل المدينة</t>
  </si>
  <si>
    <t>اقتناء وسائل النقل</t>
  </si>
  <si>
    <t>اقتناء معدات النظافة</t>
  </si>
  <si>
    <t>حي المغرب العربي</t>
  </si>
  <si>
    <t>تهيئة قصر البلدية (2018)</t>
  </si>
  <si>
    <t>تنوير عمومي (مدخل المدينة)</t>
  </si>
  <si>
    <t>تنوير عمومي (مساعدة إستثنائية م ن 16-02-2018)</t>
  </si>
  <si>
    <t>أم العرائس</t>
  </si>
  <si>
    <t>تهيئة مقر البلدية الجديد</t>
  </si>
  <si>
    <t>تهيئة وتركيز سوق أسبوعية</t>
  </si>
  <si>
    <t>تهيئة وتركيز محطة سيارات الأجرة</t>
  </si>
  <si>
    <t>تهيئة حائق عمومية</t>
  </si>
  <si>
    <t>تهذيب حي أولاد عيساوي</t>
  </si>
  <si>
    <t>إقتناء معدات نظافة (شاحنة ضاغطة 8 م3)</t>
  </si>
  <si>
    <t>تهيئة مستودع بلدي (قسط 2)</t>
  </si>
  <si>
    <t xml:space="preserve"> تنوير عمومي (تكملة)</t>
  </si>
  <si>
    <t xml:space="preserve"> تنوير عمومي</t>
  </si>
  <si>
    <t>القطار</t>
  </si>
  <si>
    <t>تعبيد الطرقات بمنطقتي نشيو والأرطس</t>
  </si>
  <si>
    <t>إحداث منبت ووحدة إنتاج مستسمد</t>
  </si>
  <si>
    <t>جائزة النظافة</t>
  </si>
  <si>
    <t>إقتناء آلة شحن صغيرة (صفقة مجمعة)</t>
  </si>
  <si>
    <t>تهيئة ملعب رياضي (تنقيح برنامج 2018)</t>
  </si>
  <si>
    <t>تعبيد الطرقات بحي عرباط الشرقي</t>
  </si>
  <si>
    <t>تعبيد الطرقات بحي بوسدادة</t>
  </si>
  <si>
    <t>التنوير العمومي حي عرباط</t>
  </si>
  <si>
    <t>تعبيد الطرقات حي عرباط</t>
  </si>
  <si>
    <t>تنوير عمومي بشارع الواحة</t>
  </si>
  <si>
    <t>القصر</t>
  </si>
  <si>
    <t>إقتناء معدات النظافة</t>
  </si>
  <si>
    <t>إقتناء قطعة أرض لمركز التحويل</t>
  </si>
  <si>
    <t xml:space="preserve"> تعبيد الطرقات ومد الأرصفة</t>
  </si>
  <si>
    <t xml:space="preserve"> تعبيد الطرقات ومد الأرصفة (تكملة)</t>
  </si>
  <si>
    <t>صيانة الطرقات والأرصفة 132 أد +40 أد تنقيح</t>
  </si>
  <si>
    <t>تهذيب حي العجامة</t>
  </si>
  <si>
    <t>توزر</t>
  </si>
  <si>
    <t>عمليات التهيئة والتهذيب الأخرى (تهيئة المقاسم السكنية)</t>
  </si>
  <si>
    <t>تهيئة دائرة بلدية</t>
  </si>
  <si>
    <t>الوزارة (FC)</t>
  </si>
  <si>
    <t>أشغال الصيانة و التعهد لإنارة العمومية</t>
  </si>
  <si>
    <t xml:space="preserve">التجهيزات الإدارية </t>
  </si>
  <si>
    <t>إقتاء تجهيزات إعلامية</t>
  </si>
  <si>
    <t xml:space="preserve">اشغال الصيانة و التعهد للبناءات الإدارية </t>
  </si>
  <si>
    <t>أشغال الصيانة و التعهد(التجهيزات الجماعية )</t>
  </si>
  <si>
    <t>تهيئة السوق المركزية</t>
  </si>
  <si>
    <t>تجميل مداخل المدن</t>
  </si>
  <si>
    <t>تهيئة المناطق الخضراء</t>
  </si>
  <si>
    <t>تعبيد الطرقات 2018</t>
  </si>
  <si>
    <t>ترصيف (تهيئة ممرات لذوي الإحتياجات الخصوصية )</t>
  </si>
  <si>
    <t xml:space="preserve">توسعة قصر البلدية </t>
  </si>
  <si>
    <t>إقتناء وسائل النقل</t>
  </si>
  <si>
    <t>وزارة ش م</t>
  </si>
  <si>
    <t>تهيئة مقاسم</t>
  </si>
  <si>
    <t>ص ح م السياحية</t>
  </si>
  <si>
    <t>تهذيب حي رأس الذراع وحي المطار (وكالة التهذيب)</t>
  </si>
  <si>
    <t>نفطة</t>
  </si>
  <si>
    <t>تهيئة الطريق السياحية الكرنيش</t>
  </si>
  <si>
    <t>و.التجهيز والسياحة</t>
  </si>
  <si>
    <t>دقاش</t>
  </si>
  <si>
    <t>صيانة وتهيئة المضيف البلدي</t>
  </si>
  <si>
    <t>صيانة وتهيئة الواحة البلدية</t>
  </si>
  <si>
    <t>تسييج ملاعب أحياء</t>
  </si>
  <si>
    <t>تهيئة المسلخ البلدي (تنقيح مشروع المستودع)</t>
  </si>
  <si>
    <t xml:space="preserve">إقتناء معدات النظافة والطرقات </t>
  </si>
  <si>
    <t>حامة الجريد</t>
  </si>
  <si>
    <t>بناء حمام</t>
  </si>
  <si>
    <t>اقتناء سيارة رباعية الدفع ذات 4 أبواب</t>
  </si>
  <si>
    <t>بناء وتهيئة سوق أسبوعية</t>
  </si>
  <si>
    <t>صيانة الحمام الجديد</t>
  </si>
  <si>
    <t>تطهير حي النملات</t>
  </si>
  <si>
    <t>وزارة ش م ب</t>
  </si>
  <si>
    <t>تطهير حي الحاج الصادق</t>
  </si>
  <si>
    <t>تهذيب حي النملات (تم تفويضه لوكالة التهذيب)</t>
  </si>
  <si>
    <t>تمغزة</t>
  </si>
  <si>
    <t>اقتناء معدات (شاحنة قالبة وجرارات وحاويات)</t>
  </si>
  <si>
    <t>تهيئة مساحة خضراء</t>
  </si>
  <si>
    <t>صيانة البنية الأساسية تمغزة المدينة</t>
  </si>
  <si>
    <t>صيانة البنية الأساسية حي الشباب</t>
  </si>
  <si>
    <t>تهذيب حي جهيم</t>
  </si>
  <si>
    <r>
      <t xml:space="preserve">تصريف مياه الأمطار  </t>
    </r>
    <r>
      <rPr>
        <sz val="14"/>
        <color indexed="10"/>
        <rFont val="Simplified Arabic"/>
        <family val="1"/>
      </rPr>
      <t>(مبرمج سابقا ملعب حي)</t>
    </r>
  </si>
  <si>
    <t>قبلي</t>
  </si>
  <si>
    <t>دراسات مختلفة</t>
  </si>
  <si>
    <t>برامج و تجهيزات إعلامية</t>
  </si>
  <si>
    <t>إقتناء معدات و تجهيزات أخرى</t>
  </si>
  <si>
    <t>الإنارة العمومية</t>
  </si>
  <si>
    <t>أشغال صيانة و تعهد الأنارة العمومية</t>
  </si>
  <si>
    <t>تهيئة الحدائق العمومية</t>
  </si>
  <si>
    <t>حملات نظافة وتهيئة مداخل المدن</t>
  </si>
  <si>
    <t>بناء ات إدارية (قسط 2 قصر البلدية)</t>
  </si>
  <si>
    <t>بناءات إدارية (قسط 3 قصر البلدية)</t>
  </si>
  <si>
    <t>دراسة مثال التهيئة العمرانية</t>
  </si>
  <si>
    <t>المستودع البلدي(مستودع حجز)</t>
  </si>
  <si>
    <t>أشغال صيانة و تعهد الإنارة العمومية</t>
  </si>
  <si>
    <t>تهيئة محطة النقل الريفي بقبلي الجنوبية</t>
  </si>
  <si>
    <t xml:space="preserve">المجلس الجهوي </t>
  </si>
  <si>
    <t xml:space="preserve">بناء وتهيئة الأسواق </t>
  </si>
  <si>
    <t>أشغال الصيانة و التعهد (تعبيد 2017 + 2018)</t>
  </si>
  <si>
    <t>أشغال الصيانة و التعهد (تعبيد)</t>
  </si>
  <si>
    <t>وزارة ش م + المجلس</t>
  </si>
  <si>
    <t xml:space="preserve">تهذيب حي النزلة الجوفية (تم تفويضه لوكالة التهذيب) </t>
  </si>
  <si>
    <t>دوز</t>
  </si>
  <si>
    <t>تهيئة مستودع بلدي: قسط تكملة</t>
  </si>
  <si>
    <t>اقتناء و تركيز علامات مرورية</t>
  </si>
  <si>
    <t>تهيئة مسلك صحي</t>
  </si>
  <si>
    <t>بناء دار المسرح</t>
  </si>
  <si>
    <t>بناء نادي الشباب والجمعيات</t>
  </si>
  <si>
    <t>تهيئة المنطقة السياحية</t>
  </si>
  <si>
    <t>تهذيب حي دوز الشرقي</t>
  </si>
  <si>
    <t>سوق الأحد</t>
  </si>
  <si>
    <t>دار للخدمات</t>
  </si>
  <si>
    <t>تهيئة المستودع البدي</t>
  </si>
  <si>
    <t>تهيئة السوق الاسبوعية</t>
  </si>
  <si>
    <t>مجلس جهوي</t>
  </si>
  <si>
    <t>تهيئة السوق الخضر و الغلال</t>
  </si>
  <si>
    <t>اقتناء معدات اعلامية</t>
  </si>
  <si>
    <t>دار خدمات</t>
  </si>
  <si>
    <t>الاعتناء بمداخل المدن</t>
  </si>
  <si>
    <t>تهيئة حديقة</t>
  </si>
  <si>
    <t>لافتات اشهارية</t>
  </si>
  <si>
    <t>تهيئة ملعب حي</t>
  </si>
  <si>
    <t>جمنة</t>
  </si>
  <si>
    <t>تعبيد وترصيف الحي الجديد الغربي</t>
  </si>
  <si>
    <t>مد شبكة الماء الصالح للشراب</t>
  </si>
  <si>
    <t>تهيئة ساحتي فلسطين والعين</t>
  </si>
  <si>
    <t>اقتناء آلة جارفة (صفقة مجمعة)</t>
  </si>
  <si>
    <t>تهذيب حي الواحة (تم تفويضه لوكالة التهذيب العمراني)</t>
  </si>
  <si>
    <t>القلعة</t>
  </si>
  <si>
    <t>إحداث منطقة خضراء</t>
  </si>
  <si>
    <t>تهيئة منتزه النخيل</t>
  </si>
  <si>
    <t>بناء مقهى ومحل تجاري</t>
  </si>
  <si>
    <t>بناء فضاء عائلي</t>
  </si>
  <si>
    <t>تبليط المدينة العتيقة</t>
  </si>
  <si>
    <t>تهذيب حي الزهور (تم تفويضه لوكالة التهذيب)</t>
  </si>
  <si>
    <t>مدنين</t>
  </si>
  <si>
    <t>تهيئة الأودية</t>
  </si>
  <si>
    <t>اقتناء عقار</t>
  </si>
  <si>
    <t>احداث دائرتين بلديتين</t>
  </si>
  <si>
    <t>تهيئة الملعب البلدي</t>
  </si>
  <si>
    <t>تهيئة قاعة عروض</t>
  </si>
  <si>
    <t>تعهد وصيانة الطرقات (تكملة)</t>
  </si>
  <si>
    <t>جرجيس</t>
  </si>
  <si>
    <t>صيانة وتعبيد الطرقات والترصيف</t>
  </si>
  <si>
    <t>صيانة البناءات الإدارية</t>
  </si>
  <si>
    <t xml:space="preserve">أشغال تهيئة مختلفة ربط قصر البلدية بالشبكات </t>
  </si>
  <si>
    <t>اقتناء سيارات إدارية</t>
  </si>
  <si>
    <t>تهيئة المساحات الخضراء ومداخل المدن</t>
  </si>
  <si>
    <t>تعهد وصيانة المنشاءات الرياضية</t>
  </si>
  <si>
    <t>صيانة وتهيئة المسلخ البلدي</t>
  </si>
  <si>
    <t xml:space="preserve"> دراسات</t>
  </si>
  <si>
    <t>صيانة المنشات الرياضية</t>
  </si>
  <si>
    <t>مشروع اقتناء حاويات</t>
  </si>
  <si>
    <t>مشروع اقتناء معدات إعلامية</t>
  </si>
  <si>
    <t>صيانة البناءات الادارية</t>
  </si>
  <si>
    <t>مشروع تهيأة و تعبيد الطرقات بالخرسانة الاسفلتية</t>
  </si>
  <si>
    <t>توسيع شبكة التنوير العمومي شاطئ الكازينو-شاطئ سنيا</t>
  </si>
  <si>
    <t>صندوق حماية</t>
  </si>
  <si>
    <t>تهيئة شبكة التنوير العمومي بالطريق السياحية 110RR</t>
  </si>
  <si>
    <t>المناطق السياحية</t>
  </si>
  <si>
    <t>تهيئة و توسيع شبكة التنوير العمومي للمدينة العتيقة-المتحف المنارة</t>
  </si>
  <si>
    <t>تهذيب حي الصحة</t>
  </si>
  <si>
    <t>بنقردان</t>
  </si>
  <si>
    <t xml:space="preserve">صيانة وتعهد الطرقات </t>
  </si>
  <si>
    <t xml:space="preserve">صيانة وتعهد شبكة التنوير العمومي </t>
  </si>
  <si>
    <t>تهيئة مقر دائرة بلدية</t>
  </si>
  <si>
    <t>اقتناء حاويات نظافة</t>
  </si>
  <si>
    <t>تجميل مداخل المدينة:تشجير،علامات المرورية والتوجيهية،تهيئة نصب المنقالة)</t>
  </si>
  <si>
    <t>تركيز محول كهربائي للملعب البلدي</t>
  </si>
  <si>
    <t>تهيئة الفسحة الشاطئية (تنوير عمومي)</t>
  </si>
  <si>
    <t>تهيئة المركب الرياضي</t>
  </si>
  <si>
    <t>تهذيب حي العامرية (دراسة+أشغال)</t>
  </si>
  <si>
    <t>بني خداش</t>
  </si>
  <si>
    <t xml:space="preserve">اقتناء معدات نظافة </t>
  </si>
  <si>
    <t>وزارة الشؤون المحلية والبيئة</t>
  </si>
  <si>
    <t>صيانة الملعب البلدي</t>
  </si>
  <si>
    <t xml:space="preserve">اقتناء تجهيزات </t>
  </si>
  <si>
    <t xml:space="preserve">تجميل مدخل المدينة </t>
  </si>
  <si>
    <t>اقتناء وسائل نقل</t>
  </si>
  <si>
    <t>تهيئة مأوى سيارات الأجرة والنقل الريفي</t>
  </si>
  <si>
    <t>تهيئة المسرح البلدي</t>
  </si>
  <si>
    <t>تهيئة سوق الانتصاب</t>
  </si>
  <si>
    <t>جربة حومة السوق</t>
  </si>
  <si>
    <t xml:space="preserve">التنوير العمومي </t>
  </si>
  <si>
    <t>تهيئة البناءات الادارية</t>
  </si>
  <si>
    <t>إقتناء معدات النظافة والطرقات والأرصفة</t>
  </si>
  <si>
    <t xml:space="preserve">المسبح البلدي (قسط 1) </t>
  </si>
  <si>
    <t>تجميل شارع الحبيب بورقيبة (قسط 2): انارة تجميلية</t>
  </si>
  <si>
    <t>تجميل شارع الحبيب بورقيبة (قسط 2): تعبيد و الارصفة</t>
  </si>
  <si>
    <t xml:space="preserve">اشغال تعبيد الطرقات و بناء الارصفة </t>
  </si>
  <si>
    <t>اقتناء معدات نظافة و طرقات</t>
  </si>
  <si>
    <t xml:space="preserve">اقتناء وسيلة نقل  </t>
  </si>
  <si>
    <t xml:space="preserve">الاسواق البلدية </t>
  </si>
  <si>
    <t xml:space="preserve"> البناءات الادارية - اشغال تهيئة مختلفة </t>
  </si>
  <si>
    <t>احداث وحدة لتجميع النفايات الغير منزلية</t>
  </si>
  <si>
    <t xml:space="preserve">تهذيب حي الزاوية الجوامع </t>
  </si>
  <si>
    <t>جربة ميدون</t>
  </si>
  <si>
    <t>تهيئة طرقات بميدون وبني معقل</t>
  </si>
  <si>
    <t>إقتناء معدات نظافة و طرقات</t>
  </si>
  <si>
    <t>تعبيد الطرقات (تكملة)</t>
  </si>
  <si>
    <t>دراسة مثال التهيئة بسدويكش</t>
  </si>
  <si>
    <t>دراسة مثال تهيئة منطقة ظهرة اللمسي وخزرون</t>
  </si>
  <si>
    <t>إتمام بناء سوق الدواب بالماي</t>
  </si>
  <si>
    <t>صيانة البناءات الإدارية ببلدية جربة ميدون</t>
  </si>
  <si>
    <t>تعبيد الطرقات وتصريف مياه الأمطار</t>
  </si>
  <si>
    <t>جربة آجيم</t>
  </si>
  <si>
    <t>إحداث مستودع بلدي قسط أول</t>
  </si>
  <si>
    <t xml:space="preserve">بناءات إدارية : أشغال صيانة و تعهد </t>
  </si>
  <si>
    <t>وسائل نقل</t>
  </si>
  <si>
    <t xml:space="preserve">إقتناء معدات النظافة و الطرقات </t>
  </si>
  <si>
    <t xml:space="preserve">تدخل في مجال النظافة </t>
  </si>
  <si>
    <t>A,N,P,E</t>
  </si>
  <si>
    <t xml:space="preserve">وزارة السياحة </t>
  </si>
  <si>
    <t xml:space="preserve">معدات و تجهيزات إدارية </t>
  </si>
  <si>
    <t xml:space="preserve">برامج و تجهيزات إعلامية </t>
  </si>
  <si>
    <t>صيانة البناءات</t>
  </si>
  <si>
    <t>دراسات أخرى</t>
  </si>
  <si>
    <t xml:space="preserve">المنشأت البلدية </t>
  </si>
  <si>
    <t>دراسة أمثلة التهيئة</t>
  </si>
  <si>
    <t xml:space="preserve">صيانة و تعبيد الطرقات </t>
  </si>
  <si>
    <t xml:space="preserve">إقتناء معدات و طرقات </t>
  </si>
  <si>
    <t xml:space="preserve">تهذيب حي قلالة الشمالية </t>
  </si>
  <si>
    <t>جرجيس الشمالية</t>
  </si>
  <si>
    <t>تهيئة الحدائق</t>
  </si>
  <si>
    <t>صيانة البناءات البلدية</t>
  </si>
  <si>
    <t>اقتناء حاويات</t>
  </si>
  <si>
    <t>تهذيب حي البساتين</t>
  </si>
  <si>
    <t>تطاوين</t>
  </si>
  <si>
    <t>دوائر بلدية</t>
  </si>
  <si>
    <t>تهيئة مأوى جماعي</t>
  </si>
  <si>
    <t xml:space="preserve"> اقتناء عقار</t>
  </si>
  <si>
    <t>تجهيزات إدارية قاعة الجلسات</t>
  </si>
  <si>
    <t>تجهيزات اعلامية</t>
  </si>
  <si>
    <t>عمليات التهيئة العاب الاطفال</t>
  </si>
  <si>
    <t>المصب النهائي</t>
  </si>
  <si>
    <t>اقتناء سيارة رباعية الدفع</t>
  </si>
  <si>
    <t xml:space="preserve">صيانة المسلخ البلدي(ممول من طرف ديوان تربية الماشية) </t>
  </si>
  <si>
    <t xml:space="preserve">تهئية سوق الدواب (ممول من طرف ديوان تربية الماشية) </t>
  </si>
  <si>
    <t>اقتناء سيارات مصلحة</t>
  </si>
  <si>
    <t>التطهير العمومي بالمنطقة2(عباس)</t>
  </si>
  <si>
    <t>تتنوير عمومي بالمنطقة1(تطاوين الجديدة) والمنطقة3(المهوجان)</t>
  </si>
  <si>
    <t>تعبيد الطرقات بالمنطقةا3(المهوجان)</t>
  </si>
  <si>
    <t>بناء الطرقات بحي الامان و الصد</t>
  </si>
  <si>
    <t>تهيئة المنتزه العائلي طريق رمادة</t>
  </si>
  <si>
    <t>دراسات (مستودع بلدي-بناء الطرقات)</t>
  </si>
  <si>
    <t>اقتناء شاشة  وكاميرا مراقبة</t>
  </si>
  <si>
    <t>هدم واعادة بناء جدار واقي بقصر المقابلة</t>
  </si>
  <si>
    <t>رمادة</t>
  </si>
  <si>
    <t>تهيئة مقبرة المدينة</t>
  </si>
  <si>
    <t xml:space="preserve">تهيئة وصيانة المسلخ البلدي </t>
  </si>
  <si>
    <t xml:space="preserve">اقتناء تجهيزات و توسيع شبكة داخلية للاعلامية </t>
  </si>
  <si>
    <t xml:space="preserve">اقتناء  معدات نظافة :  حاويات حديدية </t>
  </si>
  <si>
    <t xml:space="preserve">اقتناء معدات نظافة : عدد 2 جرارات فلاحية </t>
  </si>
  <si>
    <t xml:space="preserve">اقتناء عقار  مخصص كمكان للماشية </t>
  </si>
  <si>
    <t xml:space="preserve">تهيئة مكان مخصص  للماشية  بالمنطقة عدد 6 </t>
  </si>
  <si>
    <t xml:space="preserve">تعبيد طرقات بالمنطقة عدد 06 </t>
  </si>
  <si>
    <t>صيانة شبكة التنوير العمومي  بالمنطقة عدد 6</t>
  </si>
  <si>
    <t>اقتناء تجهيزات</t>
  </si>
  <si>
    <t xml:space="preserve">تجميل المنطقة عدد 2 حي الرصد الجوي  </t>
  </si>
  <si>
    <t xml:space="preserve">بناء قاعة اجتماعات  </t>
  </si>
  <si>
    <t>غمراسن</t>
  </si>
  <si>
    <t>fida</t>
  </si>
  <si>
    <t>اقتناء سيارة إدارية</t>
  </si>
  <si>
    <t>تهيئة المسلك الصحي</t>
  </si>
  <si>
    <t>إقتناء عقار</t>
  </si>
  <si>
    <t>تهيئة قسم الحالة المدنية</t>
  </si>
  <si>
    <t>بناء حائط واقي</t>
  </si>
  <si>
    <t>تهذيب حي الرمانة</t>
  </si>
  <si>
    <t>الدراسات تهذيب حي الرمانة</t>
  </si>
  <si>
    <t>بئر الأحمر</t>
  </si>
  <si>
    <t>تنوير عمومي (شارع البيئة)</t>
  </si>
  <si>
    <t>اقتناء شاحنة صغيرة</t>
  </si>
  <si>
    <t xml:space="preserve">صيانة شبكة التنوير العمومي </t>
  </si>
  <si>
    <t>مد الأرصفة</t>
  </si>
  <si>
    <t xml:space="preserve">دراسة مراجعة مثال التهيئة </t>
  </si>
  <si>
    <t xml:space="preserve">اقتناء معدات نظافة والطرقات </t>
  </si>
  <si>
    <t>بناء مصلحة فنية ومركز للشرطة البلدية</t>
  </si>
  <si>
    <t xml:space="preserve">تهذيب حي المروج البر </t>
  </si>
  <si>
    <t>الذهيبة</t>
  </si>
  <si>
    <t>تركيز كاميرات مراقبة وشبكة ويفي</t>
  </si>
  <si>
    <t>احداث محطة نقل</t>
  </si>
  <si>
    <t>تهيئة مقبرة البلدية "بزاقينا"</t>
  </si>
  <si>
    <t>احداث مستودع خزن</t>
  </si>
  <si>
    <t>بناء مجمع اداري</t>
  </si>
  <si>
    <t>اتمام برنامج رفع البيانات الجغرافية لبلدية ذهيبة</t>
  </si>
  <si>
    <t>اقتناء معدات نظافة (شاحنة ضاغطة سعة 7 م3)</t>
  </si>
  <si>
    <t>تهيئة قصر البلدية (عوض مستودع خزن)</t>
  </si>
  <si>
    <t>تركيز لوحة اشهارية كبيرة الحجم</t>
  </si>
  <si>
    <t>تهذيب حي الشرقي</t>
  </si>
  <si>
    <t>الكاف</t>
  </si>
  <si>
    <t>اقتناء معدات النظافة (صفقة مجمعة)</t>
  </si>
  <si>
    <t>أشغال صيانة الطرقات</t>
  </si>
  <si>
    <t>اقتناء تجهيزات (موزع هاتف)</t>
  </si>
  <si>
    <t>تهيئة القباضة البلدية</t>
  </si>
  <si>
    <t>تعهد البناءات المتداعية للسقوط</t>
  </si>
  <si>
    <t>احداث وتهيئة المصبات المراقبة</t>
  </si>
  <si>
    <t>تهيئة الدائرة البلدية</t>
  </si>
  <si>
    <t>صيانة وتعهد الإنارة</t>
  </si>
  <si>
    <t>تعبيد الطرقات (خارج المخطط)</t>
  </si>
  <si>
    <t>تهيئة القرية الحرفية</t>
  </si>
  <si>
    <t>الدهماني</t>
  </si>
  <si>
    <t>تعهيئة قاعة الاجتماعات بقصر البلدية</t>
  </si>
  <si>
    <t>تعبيد الطرقات (شارع 13 أوت)</t>
  </si>
  <si>
    <t>تهذيب حي النور</t>
  </si>
  <si>
    <t>ساقية سيدي يوسف</t>
  </si>
  <si>
    <t xml:space="preserve"> تهيئة روضة البلدية</t>
  </si>
  <si>
    <t xml:space="preserve"> إقتناء معدات النظافة (صفقة مجمعة من طرف الصندوق)</t>
  </si>
  <si>
    <t>إقتناء تجهيزات للملعب البلدي</t>
  </si>
  <si>
    <t>دراسة وتوسعة المنشآت البلدية</t>
  </si>
  <si>
    <t>تهذيب حي الجمهورية (مشروع يتم تنفيذ عن طريق وكالة التهذيب والتجديد العمراني)</t>
  </si>
  <si>
    <t>القصور</t>
  </si>
  <si>
    <t>تهذيب حي صافية</t>
  </si>
  <si>
    <t>تاجروين</t>
  </si>
  <si>
    <t>دراسة المخطط المروري</t>
  </si>
  <si>
    <t>تهيئة وإحداث مأوى للسيارات وتركيز العلامات المرورية</t>
  </si>
  <si>
    <t>تهذيب حي الساقية</t>
  </si>
  <si>
    <t>بناءات إدارية (مستودع بلدي)</t>
  </si>
  <si>
    <t>بناءات إدارية (تهيئة مركب تجاري)</t>
  </si>
  <si>
    <t>قلعة سنان</t>
  </si>
  <si>
    <t>تهذيب حي الطيب المهيري</t>
  </si>
  <si>
    <t>السرس</t>
  </si>
  <si>
    <t>مستودع بلدي (قسط 2)</t>
  </si>
  <si>
    <t>إقتناء معدات (آلة رش مبيدات مجرورة)</t>
  </si>
  <si>
    <t>بنية أساسية (حي السبرولس)</t>
  </si>
  <si>
    <t>مستودع بلدي (قسط 1)</t>
  </si>
  <si>
    <t>تسوية الوضعية العقارية لقصر البلدية القديم</t>
  </si>
  <si>
    <t>تهذيب حي الصنوبر</t>
  </si>
  <si>
    <t>تأهيل سوق الدواب</t>
  </si>
  <si>
    <t>القلعة الخصبة</t>
  </si>
  <si>
    <t>تهذيب حي القابل بورقيبة</t>
  </si>
  <si>
    <t>إحداث منطقة خصراء</t>
  </si>
  <si>
    <t>الجريصة</t>
  </si>
  <si>
    <t>صيانة وتعهد قصر البلديو قسط أول دراسات</t>
  </si>
  <si>
    <t>تعبيد الطرقات بحي اسمنت أم الإكليل</t>
  </si>
  <si>
    <t>تهذيب حي الشهداء</t>
  </si>
  <si>
    <t>نبر</t>
  </si>
  <si>
    <t>دراسات قصر البلدية</t>
  </si>
  <si>
    <t>منزل سالم</t>
  </si>
  <si>
    <t>إقتناء أثاث إداري</t>
  </si>
  <si>
    <t>تهيئة مستودع بلدي (قسط 1)</t>
  </si>
  <si>
    <t>تهذيب حي الجيلاني</t>
  </si>
  <si>
    <t>الطويرف</t>
  </si>
  <si>
    <t xml:space="preserve">إقتناء معدات النظافة والطرقات (صفقة مجمعة) </t>
  </si>
  <si>
    <t>تعبيد الطرقات قسط 2017</t>
  </si>
  <si>
    <t>تهذيب حي السعادة</t>
  </si>
  <si>
    <t xml:space="preserve">سليانة </t>
  </si>
  <si>
    <t>سليانة</t>
  </si>
  <si>
    <t>تهيئة فصاء الحجز بالمستودع البلدي</t>
  </si>
  <si>
    <t>بناء فضاء تجاري بالمستودع البلدي القديم- قسط 1-</t>
  </si>
  <si>
    <t>تهيئة و تجميل الفصاءات الخضراء</t>
  </si>
  <si>
    <t>توسعة شبكة التنوير العمومي</t>
  </si>
  <si>
    <t>اعادة تعشيب الملعب الرئيسي</t>
  </si>
  <si>
    <t>وزارة شؤون الشباب والرياضة</t>
  </si>
  <si>
    <t>دراسة (تعبيد الطرقات)</t>
  </si>
  <si>
    <t>بناء المركب الشبابي</t>
  </si>
  <si>
    <t>بناء مسرح هواء الطلق - قسط 1-</t>
  </si>
  <si>
    <t>تعهد و صيانة السوق البلدي</t>
  </si>
  <si>
    <t>صيانة و توسعة المسلخ البلدي و بناء محطة تصفية به</t>
  </si>
  <si>
    <t>وزارة الشؤون المحلية و البيئة</t>
  </si>
  <si>
    <t xml:space="preserve">بوعرادة </t>
  </si>
  <si>
    <t>تهيئة السوق الأسبوعية</t>
  </si>
  <si>
    <t>مشروع تركيز محطة للنقل الجماعي (لواج)</t>
  </si>
  <si>
    <t>مشروع بناء محطات فرعية للنقل الريفي</t>
  </si>
  <si>
    <t>قصر البلدية قسط 1</t>
  </si>
  <si>
    <t>قصر البلدية قسط 2</t>
  </si>
  <si>
    <t>قصر البلدية قسط 3</t>
  </si>
  <si>
    <t>مشروع تعهد وصيانة شبكة التنوير العمومي</t>
  </si>
  <si>
    <t xml:space="preserve">مكثر </t>
  </si>
  <si>
    <t>ترصيف و تهيئة</t>
  </si>
  <si>
    <t>تغطية السوق الاسبوعية</t>
  </si>
  <si>
    <t>تهذيب حي المنجي سليم</t>
  </si>
  <si>
    <t xml:space="preserve">الروحية </t>
  </si>
  <si>
    <t>مشروع الترصيف</t>
  </si>
  <si>
    <t>دراسات لتسوية الوضعية العقارية لحي الأنس الأول وحي النور</t>
  </si>
  <si>
    <t>الترصيف بوسط المدينة</t>
  </si>
  <si>
    <t>التنوير بوسط المدينة</t>
  </si>
  <si>
    <t>معدات نظافة</t>
  </si>
  <si>
    <t>تعبيد الطرقات و مد الأرصفة بوسط المدينة</t>
  </si>
  <si>
    <t xml:space="preserve">تعبيد الطرقات و مد الأرصفة </t>
  </si>
  <si>
    <t>تهيئة و تعشيب الملعب البلدي بالروحية</t>
  </si>
  <si>
    <t>وزارة الشباب والرياضة</t>
  </si>
  <si>
    <t>دراسة مراجعة مثال التهيئة العمرانية</t>
  </si>
  <si>
    <t xml:space="preserve">تهذيب حي الأنس الأول </t>
  </si>
  <si>
    <t>قعفور</t>
  </si>
  <si>
    <t xml:space="preserve">تهيئة السوق البلدي </t>
  </si>
  <si>
    <t>تهيئة مركز شرطة بلدية</t>
  </si>
  <si>
    <t>إقتناء مقدات نظافة والطرقات (سلم كهربائي)</t>
  </si>
  <si>
    <t>إقتناء مقدات نظافة والطرقات (سيارة رباعية الدفع)</t>
  </si>
  <si>
    <t>توسعة قصر البلدية قسط 2(قاعة الاجتماعات)</t>
  </si>
  <si>
    <t>ملعب البلدي (قسط الحجرات)</t>
  </si>
  <si>
    <t>وزارة الرياضة</t>
  </si>
  <si>
    <t>ملعب البلدي (قسط التعشيب )</t>
  </si>
  <si>
    <t>حي الزهور</t>
  </si>
  <si>
    <t>حي البساتين</t>
  </si>
  <si>
    <t>برقو</t>
  </si>
  <si>
    <t xml:space="preserve">تهيئة السوق الأسبوعية </t>
  </si>
  <si>
    <t>تعصير وتوسعة شبكة التنوير العمومي</t>
  </si>
  <si>
    <t>تجهيزات ادارية</t>
  </si>
  <si>
    <t xml:space="preserve">تهيئة الملعب البلدي ببرقو </t>
  </si>
  <si>
    <t>الكريب</t>
  </si>
  <si>
    <t xml:space="preserve">    صيانة البنية الأساسية </t>
  </si>
  <si>
    <t xml:space="preserve">  احداث ملعب لكرة القدم المصغرة </t>
  </si>
  <si>
    <t xml:space="preserve">  تجميل مدخل المدينة </t>
  </si>
  <si>
    <t xml:space="preserve">   تهيئة السوق </t>
  </si>
  <si>
    <t xml:space="preserve">  بتاء قسم للارشيف </t>
  </si>
  <si>
    <t xml:space="preserve">  صيانة المستودع البلدي </t>
  </si>
  <si>
    <t xml:space="preserve">اقتناء وسائل النقل </t>
  </si>
  <si>
    <t xml:space="preserve">  الدراسات </t>
  </si>
  <si>
    <t xml:space="preserve">  التطهير حي الاستقلال </t>
  </si>
  <si>
    <t xml:space="preserve">  صيانة الطرقات حي الاستقلال </t>
  </si>
  <si>
    <t xml:space="preserve">  الملعب البلدي </t>
  </si>
  <si>
    <t xml:space="preserve">  تهيئة قصر البلدية </t>
  </si>
  <si>
    <t xml:space="preserve">  تهيئة حي الجامع حي عبد ربه</t>
  </si>
  <si>
    <t xml:space="preserve">  الانارة بالملعب البلدي </t>
  </si>
  <si>
    <t>الشباب والرياضة</t>
  </si>
  <si>
    <t>كسرى</t>
  </si>
  <si>
    <t>بناء سوق الدواب</t>
  </si>
  <si>
    <t>التطهير</t>
  </si>
  <si>
    <t>قصر البلدية (دراسة)</t>
  </si>
  <si>
    <t>بناء قسم الحالة المدنية</t>
  </si>
  <si>
    <t>سيدي بورويس</t>
  </si>
  <si>
    <t>تهيئة وسط المدينة</t>
  </si>
  <si>
    <t>تهيئة محطة سيارات الأجرة</t>
  </si>
  <si>
    <t xml:space="preserve">ماء صالح للشراب </t>
  </si>
  <si>
    <t xml:space="preserve">تهيئة حديقة عمومية </t>
  </si>
  <si>
    <t xml:space="preserve">العروسة </t>
  </si>
  <si>
    <t xml:space="preserve">بناء القسط الثاني من قصر البلدية </t>
  </si>
  <si>
    <t>بناء مسلخ بلدي</t>
  </si>
  <si>
    <t xml:space="preserve">اقتناء اراضي </t>
  </si>
  <si>
    <t>إقتناء آلة رافعة (تراكتوبال)</t>
  </si>
  <si>
    <t>إقتناء آلة شفط (hydrocureuse)</t>
  </si>
  <si>
    <t>بناء أرصفة</t>
  </si>
  <si>
    <t>نصريف مياه الامطار</t>
  </si>
  <si>
    <t>تهذيب حي الجامع</t>
  </si>
  <si>
    <t>تهذيب حي بن خلدون</t>
  </si>
  <si>
    <t>قابس</t>
  </si>
  <si>
    <t>اشغال صيانة وتعهد الطرقات</t>
  </si>
  <si>
    <t>تبليط الارصفة</t>
  </si>
  <si>
    <t>بناء سور دائرة شط السلام</t>
  </si>
  <si>
    <t>صيانة المركب الصحي بالمستودع البلدي</t>
  </si>
  <si>
    <t>إقتناء تجهيزات ادارية مختلقة</t>
  </si>
  <si>
    <t>إقتناء تجهيزات اعلامية</t>
  </si>
  <si>
    <t>بناء مقر الحالة المدنية المنطقة الثانية (نهج العنبر)</t>
  </si>
  <si>
    <t>تهيئة مستودع الهادي شاكر</t>
  </si>
  <si>
    <t>تهذيب حي المنارة-شنتش</t>
  </si>
  <si>
    <t>تهذيب حي سانية قالية</t>
  </si>
  <si>
    <t>الحامة</t>
  </si>
  <si>
    <t>تجميل الدينة</t>
  </si>
  <si>
    <t>تهيئة بناءات إدارية</t>
  </si>
  <si>
    <t>الإعتناء بالطرقات</t>
  </si>
  <si>
    <t>وذرف</t>
  </si>
  <si>
    <t>مارث</t>
  </si>
  <si>
    <t>تجمـيـــــل المدينة</t>
  </si>
  <si>
    <t>صيانة التنوير العمومي</t>
  </si>
  <si>
    <t>تصريف مياه أمطار</t>
  </si>
  <si>
    <t>تهذيب حي مارث القديمة</t>
  </si>
  <si>
    <t>مطماطة الجديدة</t>
  </si>
  <si>
    <t>تجميل المدينة (تهيئة حدائق)</t>
  </si>
  <si>
    <t>معدات النظافة</t>
  </si>
  <si>
    <t>تهيئة قصر البلدية (قاعة الجلسات)</t>
  </si>
  <si>
    <t>الزارات</t>
  </si>
  <si>
    <t>أقتناء عقار</t>
  </si>
  <si>
    <t>غنوش</t>
  </si>
  <si>
    <t xml:space="preserve">تعهد وصيانة الطرقات </t>
  </si>
  <si>
    <t xml:space="preserve">إقناء معدات نظافة و طرقات </t>
  </si>
  <si>
    <t xml:space="preserve">إقتناء معدات و تجهيزات اخرى </t>
  </si>
  <si>
    <t xml:space="preserve">بناءات إدارية </t>
  </si>
  <si>
    <t>أشغال صيانة و تعهد البناءات الإدارية ( سوق الجملة )</t>
  </si>
  <si>
    <t xml:space="preserve">صيانة التنوير العمومي </t>
  </si>
  <si>
    <t>التنوير العمومي (نقاط جديدة)</t>
  </si>
  <si>
    <t>صيانة وتعهد الطرقات</t>
  </si>
  <si>
    <t>تهيئة قصر البلدية (تجهيز قاعة الجلسات)</t>
  </si>
  <si>
    <t>تجميل المدينة (تهيئة مفترقات)</t>
  </si>
  <si>
    <t>APAL</t>
  </si>
  <si>
    <t>تهذيب حي الإمتياز</t>
  </si>
  <si>
    <t>المطوية</t>
  </si>
  <si>
    <t>تهذيب حي الماية</t>
  </si>
  <si>
    <t>شنني نحال</t>
  </si>
  <si>
    <t>تهيئة قصر البلدية (الشبكة الكهبائية)</t>
  </si>
  <si>
    <t xml:space="preserve">إقتناء عدد 2 جرار </t>
  </si>
  <si>
    <t>تهيئة حديقة الحيوانات</t>
  </si>
  <si>
    <t xml:space="preserve">إقتناء عقارات </t>
  </si>
  <si>
    <t>تهذيب حي الظهرة العليا</t>
  </si>
  <si>
    <t>مطماطة القديمة</t>
  </si>
  <si>
    <t>إقتناء حواجز حديدية</t>
  </si>
  <si>
    <t>تسييج أراضي بيضاء</t>
  </si>
  <si>
    <t>تبلبو</t>
  </si>
  <si>
    <t>صيانة الطرقات بكامل المنطقة البلدية</t>
  </si>
  <si>
    <t>التنوير العمومي (تبلبو والمدو)</t>
  </si>
  <si>
    <t>تجميل المدينة (مطرش)</t>
  </si>
  <si>
    <t>تهيئة دائرة بلدية بالمدو</t>
  </si>
  <si>
    <t>تهذيب حي المنارة تقسيم العبيدي</t>
  </si>
  <si>
    <t>تهذيب حي الفردوس</t>
  </si>
  <si>
    <t>بوشمّة</t>
  </si>
  <si>
    <t>تهيئة قباضة بلدية</t>
  </si>
  <si>
    <t>صفاقس</t>
  </si>
  <si>
    <t xml:space="preserve">تعبيد الطرقات ومد الأرصفة </t>
  </si>
  <si>
    <t xml:space="preserve">عمليات التهيئة والتجميل الاخرى </t>
  </si>
  <si>
    <t xml:space="preserve">دراسات واحداث ثلاث نقاط بيئية  </t>
  </si>
  <si>
    <t xml:space="preserve">معدات اعلامية ( تشبيك ) </t>
  </si>
  <si>
    <t>صيانة المسرح الصيفي</t>
  </si>
  <si>
    <t xml:space="preserve">صيانة البناءات الاقتصادية  </t>
  </si>
  <si>
    <t xml:space="preserve">المساهمة في قاعة رياضية </t>
  </si>
  <si>
    <t xml:space="preserve">تهيئة المركب الرياضي  2 مارس </t>
  </si>
  <si>
    <t xml:space="preserve">صيانة منشآت رياضية </t>
  </si>
  <si>
    <t xml:space="preserve"> تجميل المدينة (صيانة الحدائق)</t>
  </si>
  <si>
    <t xml:space="preserve">المسرح البلدي </t>
  </si>
  <si>
    <t xml:space="preserve">البناءات المتداعية للسقوط </t>
  </si>
  <si>
    <t xml:space="preserve">دراسات و مناظرات أفكار </t>
  </si>
  <si>
    <t xml:space="preserve">صيانة المباني </t>
  </si>
  <si>
    <t xml:space="preserve">مستودع الحجز </t>
  </si>
  <si>
    <t xml:space="preserve">اقتناء معدات اعلامية </t>
  </si>
  <si>
    <t xml:space="preserve">وسائل النقل ( سيارة لسيد رئيس البلدية وسيارة 7 مقاعد للسفر ) </t>
  </si>
  <si>
    <t xml:space="preserve">معدات النظافة </t>
  </si>
  <si>
    <t xml:space="preserve">تعبيد الطرقات وبناء الأرصفة ( تشاركي) </t>
  </si>
  <si>
    <t xml:space="preserve">التنوير العمومي ( تشاركي) </t>
  </si>
  <si>
    <t xml:space="preserve">توسيع دائرة حي الحبيب واحداث قباضة </t>
  </si>
  <si>
    <t xml:space="preserve">توسيع دائرة سيدي منصور </t>
  </si>
  <si>
    <t xml:space="preserve">تهيئة قصر البلدية (القسط الثاني) </t>
  </si>
  <si>
    <t xml:space="preserve">اقتناء معدات النظافة والطرقات </t>
  </si>
  <si>
    <t xml:space="preserve">تهيئة ضيعة بشكة </t>
  </si>
  <si>
    <t xml:space="preserve">صيانة المسبح البلدي </t>
  </si>
  <si>
    <t xml:space="preserve">دراسة تهيئة ضيعة ببشكة </t>
  </si>
  <si>
    <t xml:space="preserve">تهيئة السوق المركزي </t>
  </si>
  <si>
    <t xml:space="preserve">تهيئة ملاعب أحياء  </t>
  </si>
  <si>
    <t xml:space="preserve">اشارات ضوئية </t>
  </si>
  <si>
    <t xml:space="preserve">تهيئة سوق سيدي منصور والتعويضي تكملة </t>
  </si>
  <si>
    <t>صيانة التنوير العمومي ( التجربة النموذجية بـ LED )</t>
  </si>
  <si>
    <t xml:space="preserve">تهيئة المسرح البلدي ( اضافة ) </t>
  </si>
  <si>
    <t>اقتناء وسائل نقل ( سيارة وظيفية وعدد2 سيارة مصلحة و28 دراجة نارية )</t>
  </si>
  <si>
    <t xml:space="preserve">صيانة المسلخ البلدي </t>
  </si>
  <si>
    <t>انتاج الطاقة الشمسية  ( تهيئة مصب الميناء سابقا)</t>
  </si>
  <si>
    <t xml:space="preserve">برامج وتجهيزات اعلامية مختلفة </t>
  </si>
  <si>
    <t xml:space="preserve">صيانة المسرح الصيفي </t>
  </si>
  <si>
    <t xml:space="preserve">صيانة المنشآت الرياضية </t>
  </si>
  <si>
    <t>تهيئة سوق الربض (ملعب حي سابقا)</t>
  </si>
  <si>
    <t xml:space="preserve"> تجميل المدينة (الحديقة العمومية)</t>
  </si>
  <si>
    <t xml:space="preserve">المصب البلدي بطريق الميناء </t>
  </si>
  <si>
    <t xml:space="preserve">قصر البلدية </t>
  </si>
  <si>
    <t xml:space="preserve">مقر الحالة المدنية عزيزة عثمانة </t>
  </si>
  <si>
    <t xml:space="preserve">معدات اعلامية </t>
  </si>
  <si>
    <t xml:space="preserve">معدات النظافة والطرقات </t>
  </si>
  <si>
    <t xml:space="preserve">تهيئة سوق بلدي بسيدي منصور </t>
  </si>
  <si>
    <t xml:space="preserve">دراسة مثال التهيئة العمرانية  </t>
  </si>
  <si>
    <t>تعشيب ملعب 2 مارس 2</t>
  </si>
  <si>
    <t xml:space="preserve">وزارة الشباب والرياضة </t>
  </si>
  <si>
    <t>أشغال الانارة ملعب 2 مارس 2</t>
  </si>
  <si>
    <t>المحرس</t>
  </si>
  <si>
    <t xml:space="preserve">تهيئة قباضة بلدية وممر للأرشيف ومجموعة صحية </t>
  </si>
  <si>
    <t>صيانة البناءات الإدارية (صيانة الملعب البلدي)</t>
  </si>
  <si>
    <t>صيانة التنوير العمومي (مشروع مهيكل)</t>
  </si>
  <si>
    <t>تهذيب حي حومة الجرابة</t>
  </si>
  <si>
    <t>قصر البلدية (قسط2+ تهيئة خارجية)</t>
  </si>
  <si>
    <t>صيانة مجمع الأسواق</t>
  </si>
  <si>
    <t>ساقية الزيت</t>
  </si>
  <si>
    <t>صيانة المستودع البلدي</t>
  </si>
  <si>
    <t xml:space="preserve">تجميل مداخل المدن </t>
  </si>
  <si>
    <t xml:space="preserve">إزالة الطوابي وبناء اسيجة بالمنطقة البلدية </t>
  </si>
  <si>
    <t>دراسة أمثلة التهيئة العمرانية</t>
  </si>
  <si>
    <t>دراسة مخططات المرور</t>
  </si>
  <si>
    <t>ترشيد استهلاك الطاقة</t>
  </si>
  <si>
    <t>2016/2017</t>
  </si>
  <si>
    <t>تهيئة ملعب كرة اليد السدرة</t>
  </si>
  <si>
    <t xml:space="preserve">تهيئة ملعب معشب </t>
  </si>
  <si>
    <t xml:space="preserve">صيانة البناءات الادارية </t>
  </si>
  <si>
    <t>أشغال الصيانة والتعهد</t>
  </si>
  <si>
    <t xml:space="preserve">دهن حواشي الارصفة و احواض الغراسات </t>
  </si>
  <si>
    <t xml:space="preserve">بناء الارصفة </t>
  </si>
  <si>
    <t xml:space="preserve">دراسة مراجعة مثال التهيئة العمرانية </t>
  </si>
  <si>
    <t>و ت</t>
  </si>
  <si>
    <t xml:space="preserve">احداث مضمار اصطناعي </t>
  </si>
  <si>
    <t>و ش ر</t>
  </si>
  <si>
    <t>جبنيانة</t>
  </si>
  <si>
    <t>تهيئة وتعبيد الطرقات</t>
  </si>
  <si>
    <t>تهيئة تجميل الحدائق</t>
  </si>
  <si>
    <t>اقتناء معدات نظافة و الطرقات</t>
  </si>
  <si>
    <t>تهيئة السوق البلدي (سوق الدواب سابقا)</t>
  </si>
  <si>
    <t xml:space="preserve">تجميل المدينة </t>
  </si>
  <si>
    <t>تهيئة حجرات الملابس وملعب فرعي معشب (تهيئة مضمار الملعب البلدي سابقا)</t>
  </si>
  <si>
    <t xml:space="preserve">و ت </t>
  </si>
  <si>
    <t>تعشيب ملعب بدار الشباب بجبنيانة</t>
  </si>
  <si>
    <t>ساقية الداير</t>
  </si>
  <si>
    <t xml:space="preserve">تعبيد الطرقات و تهيئة المسالك </t>
  </si>
  <si>
    <t xml:space="preserve">تنوير عمومي (شبكة جديدة ) </t>
  </si>
  <si>
    <t xml:space="preserve">تهيئة الأزقة الحادة بالشراكة مع الواطنين </t>
  </si>
  <si>
    <t xml:space="preserve">تهيئة الفتحات حسب مثال التهيئة العمرانية </t>
  </si>
  <si>
    <t>تهيئة بمحيط المؤسسات التربوية للحفاظ على سلامة التلاميذ</t>
  </si>
  <si>
    <t>تهيئة  بالمستودع البلدي</t>
  </si>
  <si>
    <t xml:space="preserve">تسييج مقبرة بركالله </t>
  </si>
  <si>
    <t xml:space="preserve">الملعب البلدي  </t>
  </si>
  <si>
    <t xml:space="preserve">ملعب البدارنة  </t>
  </si>
  <si>
    <t xml:space="preserve">الدراسات </t>
  </si>
  <si>
    <t xml:space="preserve">الإعلامية </t>
  </si>
  <si>
    <t xml:space="preserve">اقتناء وسائل اللنقل </t>
  </si>
  <si>
    <t xml:space="preserve">التنوير العمومي شبكة  جديدة </t>
  </si>
  <si>
    <t xml:space="preserve">تعبيد و صيانة  الطرقات </t>
  </si>
  <si>
    <t xml:space="preserve">التنوير العمومي ( شبكة جديدة ) </t>
  </si>
  <si>
    <t xml:space="preserve">الدرسات </t>
  </si>
  <si>
    <t>تنوير عمومي (شبكة جديدة )</t>
  </si>
  <si>
    <t xml:space="preserve">الترصيف بالشراكة </t>
  </si>
  <si>
    <t xml:space="preserve">تهيئة ملعب معشب بدار الثقافة </t>
  </si>
  <si>
    <t xml:space="preserve">صيانة عشب الملعب البلدي </t>
  </si>
  <si>
    <t xml:space="preserve">تهيئة دار الشباب السلطنية </t>
  </si>
  <si>
    <t xml:space="preserve">وزارة  ش. ر </t>
  </si>
  <si>
    <t xml:space="preserve">تعصير أضواء الملعب البلدي </t>
  </si>
  <si>
    <t>العين</t>
  </si>
  <si>
    <t>تهيئة بناية إدارية</t>
  </si>
  <si>
    <t>معدات معدات</t>
  </si>
  <si>
    <t>قرقنة</t>
  </si>
  <si>
    <t>تهيئة طرقات</t>
  </si>
  <si>
    <t>تهيئة طرقات  (مشروع مهيكل)</t>
  </si>
  <si>
    <t xml:space="preserve">تهيئة سوق بلدي </t>
  </si>
  <si>
    <t>تهيئة سوق أسبوعي</t>
  </si>
  <si>
    <t>تهيئة ملعب بلدي</t>
  </si>
  <si>
    <t xml:space="preserve">صيانة قصر البلدية </t>
  </si>
  <si>
    <t>بناء مقر دائرة العطايا</t>
  </si>
  <si>
    <t>تهيئة فضاء دار الشباب بالقراطن</t>
  </si>
  <si>
    <t>تعشيب ملعب  بدار الشباب بالقراطن</t>
  </si>
  <si>
    <t xml:space="preserve">تهيئة الفسحة الشاطئية بالرملة أولاد بو علي الكلابين </t>
  </si>
  <si>
    <t xml:space="preserve">و  السياحة  </t>
  </si>
  <si>
    <t>دراسات (قاعة رياضية متعددة الاختصاصات)</t>
  </si>
  <si>
    <t>إحداث قاعة رياضية مغطاة متعددة الاختصاصات</t>
  </si>
  <si>
    <t>تهذيب حي القراطن والشرقي</t>
  </si>
  <si>
    <t>الحنشة</t>
  </si>
  <si>
    <t>تعبيد وصيانة الطرقات</t>
  </si>
  <si>
    <t>تهذيب حي الأجنة والفتح 2</t>
  </si>
  <si>
    <t>تهذيب حي الرياض والخراج</t>
  </si>
  <si>
    <t>بئر علي بن خليفة</t>
  </si>
  <si>
    <t>صيانة الطرقات والأرصفة</t>
  </si>
  <si>
    <t>صيانة ومد شبكة التنوير العمومي</t>
  </si>
  <si>
    <t>بناء مركب تجاري</t>
  </si>
  <si>
    <t>دراسة مرجعة مثال التهيئة العمرانية</t>
  </si>
  <si>
    <t>قرمدة</t>
  </si>
  <si>
    <t>تهيئة مجمع الأسواق</t>
  </si>
  <si>
    <t>تهيئة الملاعب الرياضية</t>
  </si>
  <si>
    <t>الشيحية</t>
  </si>
  <si>
    <t>تعهد وصيانة البناءات الإدارية (قصر البلدية)</t>
  </si>
  <si>
    <t>أشغال تهيئة مختلفة (صيانة مغازتين)</t>
  </si>
  <si>
    <t>برمجيات وتجهيزات إعلامية</t>
  </si>
  <si>
    <t>اقتناء معدات  وتجهيزات</t>
  </si>
  <si>
    <t>فتح الأنهج</t>
  </si>
  <si>
    <t>بناء سياج ملعب التنس</t>
  </si>
  <si>
    <t>تعهد وصيانة البناءات الإدارية</t>
  </si>
  <si>
    <t xml:space="preserve">تهيئة القاعة الرياضية </t>
  </si>
  <si>
    <t>و ش  ر</t>
  </si>
  <si>
    <t>دراسة (مراجعة مثال التهيئة العمرانية)</t>
  </si>
  <si>
    <t>و ت إ</t>
  </si>
  <si>
    <t>منزل شاكر</t>
  </si>
  <si>
    <t xml:space="preserve">تهيئة الاسوق </t>
  </si>
  <si>
    <t xml:space="preserve">تهيئة البناءات الادارية : مستودع بلدي + قاعة اجتماعات </t>
  </si>
  <si>
    <t>اشغال صيانة وتعهد للطرقات (مشروع مهيكل)</t>
  </si>
  <si>
    <t>اشغال صيانة  لشبكة التنوير (مشروع مهيكل)</t>
  </si>
  <si>
    <t>توسيع شبكة التنوير العمومي</t>
  </si>
  <si>
    <t>تهيئة توسيع المستودع البلدي</t>
  </si>
  <si>
    <t>دعم استثنائي</t>
  </si>
  <si>
    <t>تهيئة دار الشباب</t>
  </si>
  <si>
    <t>عقارب</t>
  </si>
  <si>
    <t>صيانة الطرقات (مشروع مهيكل)</t>
  </si>
  <si>
    <t>تهيئة قاعة الجلسات</t>
  </si>
  <si>
    <t>صيانة المناطق الخضراء (مشروع  مهيكل)</t>
  </si>
  <si>
    <t>شراء معدات ووسائل النقل</t>
  </si>
  <si>
    <t>تهيئة فضاء لإقامة حفلات</t>
  </si>
  <si>
    <t>دراسات (البرنامج البلدي للتصرف في النفايات)</t>
  </si>
  <si>
    <t>التعبيد و الترصيف</t>
  </si>
  <si>
    <t>ربط الملعب البلدي بشبكة الضغط المتوسط</t>
  </si>
  <si>
    <t>الصخيرة</t>
  </si>
  <si>
    <t>دار الخدمات</t>
  </si>
  <si>
    <t>اقتناء معدات (شاحنة ضاغطة 7 م3)</t>
  </si>
  <si>
    <t>تهيئة وتوسيع قصر البلدية</t>
  </si>
  <si>
    <t>تهيئة المستودع البلدي (قسط2)</t>
  </si>
  <si>
    <t>تعبيد طرقات المنطقة 1 +2</t>
  </si>
  <si>
    <t xml:space="preserve">تعبيد طريق الشاطئ </t>
  </si>
  <si>
    <t>إعداد  مثال تهيئة منطقة السواني</t>
  </si>
  <si>
    <t>و ت ت ت</t>
  </si>
  <si>
    <t>إعداد  مثال تهيئة منطقة صبيح و القنيطرة</t>
  </si>
  <si>
    <t>طينة</t>
  </si>
  <si>
    <t>تعصير الطرقات</t>
  </si>
  <si>
    <t>صيانة البنية الأساسية (مشروع مهيكل)</t>
  </si>
  <si>
    <t>تجهيزات إدارية وإعلامية</t>
  </si>
  <si>
    <t>تهيئة مقابر</t>
  </si>
  <si>
    <t>تعبيد وتعصير الطرقات</t>
  </si>
  <si>
    <t>اقتناء معدات النظافة والتعبيد</t>
  </si>
  <si>
    <t>صيانة محدودة للطرقات</t>
  </si>
  <si>
    <t>دراسة (الملعب البلدي)</t>
  </si>
  <si>
    <t>الغريبة</t>
  </si>
  <si>
    <t>صيانة الحمام البلدي</t>
  </si>
  <si>
    <t>صيانة السياج الخارجي لسوق الدواب</t>
  </si>
  <si>
    <t>تهيئة مأوى السيارات بقصر البلدية</t>
  </si>
  <si>
    <t>اقتناء معدات النظافة (شاحنة قالبة 3,5 طن)</t>
  </si>
  <si>
    <t>بناء قباضة بلدية</t>
  </si>
  <si>
    <t>تهذيب حي المنار</t>
  </si>
  <si>
    <t>نابل</t>
  </si>
  <si>
    <t>تعبيد وترصيف</t>
  </si>
  <si>
    <t>اقتناء تجهيزات إعلامية</t>
  </si>
  <si>
    <t>الطرقات والأرصفة برنامج 2016</t>
  </si>
  <si>
    <t>مشاريع مندمجة للإعلامية</t>
  </si>
  <si>
    <t>تركيز كاميرات مراقبة</t>
  </si>
  <si>
    <t>بناء أقواس بالمدينة العتيقة</t>
  </si>
  <si>
    <t>تنوير عمومي برنامج 2017</t>
  </si>
  <si>
    <t>تعبيد الطرقات برنامج 2017</t>
  </si>
  <si>
    <t>تهيئة ملعب الشلي</t>
  </si>
  <si>
    <t>تهيئة الملعب الفرعي</t>
  </si>
  <si>
    <t>تهيئة مسرح الهواء الطلق</t>
  </si>
  <si>
    <t>تهيئة محل ملحق لدائرة بئر شلوف</t>
  </si>
  <si>
    <t>اقتناء أجهزة اتصالات</t>
  </si>
  <si>
    <t>تنوير عمومي برنامج 2018</t>
  </si>
  <si>
    <t>الطرقات والأرصفة برنامج 2018</t>
  </si>
  <si>
    <t>تهيئة السوق</t>
  </si>
  <si>
    <t>تهيئة قاعة نابل سنتر وسيدي عمر</t>
  </si>
  <si>
    <t>اقتناء معدات نظافة برنامج 2018</t>
  </si>
  <si>
    <t>منزل بوزلفة</t>
  </si>
  <si>
    <t>تهيئة قاعة الأفراح البلدية</t>
  </si>
  <si>
    <t>تهيئة سوق بلدي</t>
  </si>
  <si>
    <t>بناء قاعة مغطاة</t>
  </si>
  <si>
    <t>قرمبالية</t>
  </si>
  <si>
    <t>معبر مائي</t>
  </si>
  <si>
    <t>دراسة مختلف المشاريع</t>
  </si>
  <si>
    <t>اقتناء معدات ومنظومات إعلامية</t>
  </si>
  <si>
    <t>اقتناء تجهيزات إدارية للدوائر وقاعة الجلسات</t>
  </si>
  <si>
    <t>اقتناء معدات صغيرة للنظافة</t>
  </si>
  <si>
    <t>إصلاح طرقات</t>
  </si>
  <si>
    <t>صيانة هياكل الماء الصالح للشراب</t>
  </si>
  <si>
    <t>تهيئة واجهة المسرح ودار الشباب</t>
  </si>
  <si>
    <t>تهيئة قصر البلدية قسط2</t>
  </si>
  <si>
    <t>دراسة مشاريع</t>
  </si>
  <si>
    <t>مراجعة مثال التهيئة</t>
  </si>
  <si>
    <t>تهيئة القاعة المغطاة</t>
  </si>
  <si>
    <t>تعبيد الطرقات بحي المندرة والكروم</t>
  </si>
  <si>
    <t>تركيز شبكة المياه المستعملة بعين طبرنق</t>
  </si>
  <si>
    <t>تهذيب حي هلال والشواشنة</t>
  </si>
  <si>
    <t>تهيئة وتوسيع مدارج بالمركب الرياضي</t>
  </si>
  <si>
    <t>منزل تميم</t>
  </si>
  <si>
    <t>اقتناء سيارة وظيفية</t>
  </si>
  <si>
    <t>مسرح الهواء الطلق</t>
  </si>
  <si>
    <t>الملعب البلدي</t>
  </si>
  <si>
    <t>صيانة الأسواق البلدية</t>
  </si>
  <si>
    <t>صيانة القاعة المغطاة</t>
  </si>
  <si>
    <t>صيانة المقبرة</t>
  </si>
  <si>
    <t>صيانة الحدائق</t>
  </si>
  <si>
    <t>تنوير مدخل المدينة (شارع ياسر عرفات)</t>
  </si>
  <si>
    <t>صيانة شبكة التنوير العمومي (شارع فرحات حشاد)</t>
  </si>
  <si>
    <t>مخفضات السرعة</t>
  </si>
  <si>
    <t>الأسواق البلدية</t>
  </si>
  <si>
    <t>القاعة الرياضية</t>
  </si>
  <si>
    <t>تنوير شارع البشير بن فضل</t>
  </si>
  <si>
    <t>الفسحة الشاطئية</t>
  </si>
  <si>
    <t>تهذيب الأحياء الشعبية (قسط 2)</t>
  </si>
  <si>
    <t>سليمان</t>
  </si>
  <si>
    <t>تجهيزات إعلامية</t>
  </si>
  <si>
    <t>تعهد وصيانة تنوير عمومي</t>
  </si>
  <si>
    <t>تعبيد وتهيئة طريق الشاطئ</t>
  </si>
  <si>
    <t>تهذيب حي سليمان الشمالية</t>
  </si>
  <si>
    <t>الدائرة البلدية</t>
  </si>
  <si>
    <t>تعبيد الطرقات برنامج 2016 (RG)</t>
  </si>
  <si>
    <t>تعبيد الطرقات برنامج 2017 (RG)</t>
  </si>
  <si>
    <t>تعبيد الطرقات برنامج 2018 (RG)</t>
  </si>
  <si>
    <t>تركيز شبكة قنوات مياه الأمطار (ختم نهائي)</t>
  </si>
  <si>
    <t>تعشيب ملعب بلدي</t>
  </si>
  <si>
    <t>تهيئة قاعة أفراح</t>
  </si>
  <si>
    <t>إنجاز شبكة إنارة بالملعب البلدي</t>
  </si>
  <si>
    <t>تننوير عمومي برنامج 2017</t>
  </si>
  <si>
    <t>بناء قاعة رياضية</t>
  </si>
  <si>
    <t>قليبية</t>
  </si>
  <si>
    <t>دائرة بلدية وادي الخطف (قسط2)</t>
  </si>
  <si>
    <t>تهيئة المسلخ البلدي (قسط 2)</t>
  </si>
  <si>
    <t>تهيئة الملعب البلدي والقاعة المغطاة</t>
  </si>
  <si>
    <t>اقتناء تجهيزات مختلفة وتجهيزات إعلامية</t>
  </si>
  <si>
    <t>تركيز شبكة قنوات المياه المستعملة بوادي الخطف وجبل شولاق</t>
  </si>
  <si>
    <t>تجهيزات أخرى للأشغال</t>
  </si>
  <si>
    <t>تعهد المستودع البلدي</t>
  </si>
  <si>
    <t>تعهد وصيانة المنشآت الثقافية</t>
  </si>
  <si>
    <t>تنوبر عمومي</t>
  </si>
  <si>
    <t>بناء سوق سمك يومية</t>
  </si>
  <si>
    <t>تهيئة دائرة بلدية وادي الخطف (قسط 1)</t>
  </si>
  <si>
    <t>تهيئة المسلخ البلدي (قسط 1)</t>
  </si>
  <si>
    <t>تهيئة الملعب البلدي والقاعة المغطاة (بناء وتعلية سور)</t>
  </si>
  <si>
    <t xml:space="preserve">تركيز شبكة قنوات المياه المستعملة بوادي الخطف </t>
  </si>
  <si>
    <t>تهذيب حي تاهرت</t>
  </si>
  <si>
    <t>الحمامات</t>
  </si>
  <si>
    <t>ركيزة إشهارية</t>
  </si>
  <si>
    <t>إصلاح الطرقات</t>
  </si>
  <si>
    <t>اقتناء آلة لغسل الحاويات</t>
  </si>
  <si>
    <t>اقتناء غربال</t>
  </si>
  <si>
    <t>إحداث ملعب حي</t>
  </si>
  <si>
    <t>تهيئة مقر دائرة براكة الساحل</t>
  </si>
  <si>
    <t>تهيئة مقر القباضة البلدية</t>
  </si>
  <si>
    <t>تسييج حديقة أمام نزل الرئيس</t>
  </si>
  <si>
    <t>مشاريع مختومة</t>
  </si>
  <si>
    <t>ملعب كرة القدم ببئر بورقبة</t>
  </si>
  <si>
    <t>تهيئة فسحة للمترجلين</t>
  </si>
  <si>
    <t>بقايا مشاريع محالة</t>
  </si>
  <si>
    <t>بناء مدارج وحجرات ملابس بملعب كرة القدم</t>
  </si>
  <si>
    <t>صيانة مناطق خضراء بياسمين الحمامات</t>
  </si>
  <si>
    <t>تهذيب حي وادي حسين رمان ووادي بلقائد</t>
  </si>
  <si>
    <t>دار شعبان الفهري</t>
  </si>
  <si>
    <t>اقتناء معدات (كاميرا مراقبة)</t>
  </si>
  <si>
    <t>اقتناء تجهيزات إدارية</t>
  </si>
  <si>
    <t>اقتناء swing fog</t>
  </si>
  <si>
    <t>تنوير طرقات رئيسية (مشروع مهيكل)</t>
  </si>
  <si>
    <t>توسيع شارع محمد السويسي (مشروع مهيكل)</t>
  </si>
  <si>
    <t>تعبيد طرقات (مشروع قرب)</t>
  </si>
  <si>
    <t>صيانة وإصلاح طرقات</t>
  </si>
  <si>
    <t>تهيئة ساحة الشهداء (مشروع مهيكل)</t>
  </si>
  <si>
    <t>دراسات (تهذيب حي البرنوصة)</t>
  </si>
  <si>
    <t>تهذيب حي البرنوصة</t>
  </si>
  <si>
    <t>تهيئة السوق البلدي (حي البرنوصة)</t>
  </si>
  <si>
    <t>بناء فضاء متعدد الاختصاصات (حي البرنوصة)</t>
  </si>
  <si>
    <t>دراسات مختلفة (2016 وما قبل)</t>
  </si>
  <si>
    <t>تعبيد طرقات (مشروع قرب) برنامج 2016</t>
  </si>
  <si>
    <t>برامج وتجهيزات إعلامية مختلفة</t>
  </si>
  <si>
    <t xml:space="preserve">اقتناء معدات نظافة وطرقات </t>
  </si>
  <si>
    <t>توسيع شارع الحبيب بورقيبة</t>
  </si>
  <si>
    <t>تعبيد طرقات (مشروع قرب) برنامج 2017</t>
  </si>
  <si>
    <t>تنوير عمومي (مشروع قرب)</t>
  </si>
  <si>
    <t>صيانة وتعهد تنوير عمومي</t>
  </si>
  <si>
    <t>صيانة وتعهد طرقات</t>
  </si>
  <si>
    <t>تهيئة المقابر وصيانتها</t>
  </si>
  <si>
    <t>بناء الأسواق والأحياء والمحلات التجارية وتهيئتها</t>
  </si>
  <si>
    <t>تهيئة قاعة رياضية</t>
  </si>
  <si>
    <t>تهيئة دار شباب</t>
  </si>
  <si>
    <t>تهذيب حي التقدم (تعبيد طرقات)</t>
  </si>
  <si>
    <t>تهذيب حي التقدم (تنوير عمومي)</t>
  </si>
  <si>
    <t>قربة</t>
  </si>
  <si>
    <t>تهيئة ملعب بوجريدة</t>
  </si>
  <si>
    <t>تهيئة الفسحة الشاطئية</t>
  </si>
  <si>
    <t>تعبيد الطرقات (برنامج 2017)</t>
  </si>
  <si>
    <t>تنوير عمومي (برنامج 2017)</t>
  </si>
  <si>
    <t>تسييج عقار بلدي بنهج مصر بقربة</t>
  </si>
  <si>
    <t>بناء منشأة مائية على مستوى وادي بوليدين</t>
  </si>
  <si>
    <t>تعبيد الطرقات (برنامج 2016)</t>
  </si>
  <si>
    <t>تنوير عمومي (برنامج 2016)</t>
  </si>
  <si>
    <t xml:space="preserve">اقتناء تجهيزات مختلفة </t>
  </si>
  <si>
    <t>تهيئة الشواطئ</t>
  </si>
  <si>
    <t>تهيئة المنتزهات (حديقة الحرية)</t>
  </si>
  <si>
    <t>تهيئة حجرات الملابس بملعب ألعاب القوى بقربة</t>
  </si>
  <si>
    <t>بناء مقر نادي تنس</t>
  </si>
  <si>
    <t>تهيئة ملعب ألعاب القوى</t>
  </si>
  <si>
    <t>تهذيب حي بئر الخمرة</t>
  </si>
  <si>
    <t>بني خيار</t>
  </si>
  <si>
    <t>اعتناء طرق رئيسية</t>
  </si>
  <si>
    <t>اقتناء شاحنة متعددة الاختصاصات</t>
  </si>
  <si>
    <t>اقتناء حاويات مطمورة</t>
  </si>
  <si>
    <t>تهيئة السوق اليومية والأسبوعية</t>
  </si>
  <si>
    <t>بناء سوق المقبرة</t>
  </si>
  <si>
    <t>صيانة القاعة الرياضية</t>
  </si>
  <si>
    <t>بني خلاد</t>
  </si>
  <si>
    <t>صيانة طرقات وأرصفة</t>
  </si>
  <si>
    <t>اقتناء شاحنة ضاغطة</t>
  </si>
  <si>
    <t>تهيئة محطات النقل</t>
  </si>
  <si>
    <t>دراسة (مستودع بلدي)</t>
  </si>
  <si>
    <t>الصمعة</t>
  </si>
  <si>
    <t>تعبيد حي الزهور</t>
  </si>
  <si>
    <t>ترصيف حي الشباب والبساتين</t>
  </si>
  <si>
    <t>تهذيب حي شفرادة بوجعفر</t>
  </si>
  <si>
    <t>تعبيد حي البيئة 2</t>
  </si>
  <si>
    <t>تعبيد حي البيئة 1</t>
  </si>
  <si>
    <t>تعبيد حي الملعب ودراسته</t>
  </si>
  <si>
    <t>تهذيب حي الشباب والبساتين ودراسته</t>
  </si>
  <si>
    <t>تازركة</t>
  </si>
  <si>
    <t>بناء فضاء للحالة المدنية</t>
  </si>
  <si>
    <t>فتح طريق الرابطة بين طريق بويوسف وشارع محمد الخامس</t>
  </si>
  <si>
    <t>بناء سور للمقبرة</t>
  </si>
  <si>
    <t>تهيئة مقهى الشاطئ ومحلات الاصطياف</t>
  </si>
  <si>
    <t>ربط الحي الشعبي بالمزرعة بشبكة التطهير</t>
  </si>
  <si>
    <t>اقتناء معدات (نظام انذار وdata show)</t>
  </si>
  <si>
    <t>تعبيد وتجميل مدخل المدينة</t>
  </si>
  <si>
    <t>تهيئة سوق الجملة والخضر والغلال</t>
  </si>
  <si>
    <t>تعبيد الطرقات (فرتونة)</t>
  </si>
  <si>
    <t>تعبيد الطرقات (البارودي)</t>
  </si>
  <si>
    <t>تجميل شارع البيئة</t>
  </si>
  <si>
    <t>تهيئة وتعشيب ملعب بلدي</t>
  </si>
  <si>
    <t>الهوارية</t>
  </si>
  <si>
    <t>صيانة طرقات وتركيز مخفضات سرعة</t>
  </si>
  <si>
    <t>تعهد وصيانة بنية أساسية</t>
  </si>
  <si>
    <t>تعهد مقر دائرة بلدية</t>
  </si>
  <si>
    <t>تهيئة محطة النقل</t>
  </si>
  <si>
    <t>المعمورة</t>
  </si>
  <si>
    <t>تهيئة فضاء السوق الأسبوعية</t>
  </si>
  <si>
    <t>تهيئة فضاء محطات التاكسيات</t>
  </si>
  <si>
    <t>تهذيب حي الحومة القبلية</t>
  </si>
  <si>
    <t>تهذيب بطحاء القصر</t>
  </si>
  <si>
    <t>تهذيب مدخل المدينة من الجهة الغربية</t>
  </si>
  <si>
    <t>تهذيب شارع الهادي شاكر وطريق الشاطئ</t>
  </si>
  <si>
    <t>بوعرقوب</t>
  </si>
  <si>
    <t>حمام الغزاز</t>
  </si>
  <si>
    <t>تعهد وصيانة منشآت بلدية</t>
  </si>
  <si>
    <t>تهيئة دار الشباب (دراسة وأشغال)</t>
  </si>
  <si>
    <t>تسييج القاعة الرياضية</t>
  </si>
  <si>
    <t>تهذيب حي سيدي عبد السلام</t>
  </si>
  <si>
    <t>قربص</t>
  </si>
  <si>
    <t>تهيئة وتجميل شاطئ سيدي الرايس</t>
  </si>
  <si>
    <t>تهيئة وتجميل حي سيدي عمارة وعين الفكرون</t>
  </si>
  <si>
    <t>تهذيب مسالك بتبان وغرس مراد وشعبة عون</t>
  </si>
  <si>
    <t>تننوير عمومي بتبان والمريسة وقربص وغرس مراد</t>
  </si>
  <si>
    <t>تجميل مدخل المريسة</t>
  </si>
  <si>
    <t>تنوير عمومي بتبان والمريسة</t>
  </si>
  <si>
    <t>تهيئة وتهذيب</t>
  </si>
  <si>
    <t>الميدة</t>
  </si>
  <si>
    <t>تهيئة الشريط الساحلي بلبنة</t>
  </si>
  <si>
    <t>بناء قاعة اجتماعات وقسم حالة مدنية</t>
  </si>
  <si>
    <t>تاكلسة</t>
  </si>
  <si>
    <t>الطرقات برنامج 2018</t>
  </si>
  <si>
    <t>الطرقات برنامج 2017</t>
  </si>
  <si>
    <t>اقتناء شاحنة مجهزة بسلم</t>
  </si>
  <si>
    <t>بناء دار الشباب</t>
  </si>
  <si>
    <t>دراسات (دار الشباب)</t>
  </si>
  <si>
    <t>منزل حر</t>
  </si>
  <si>
    <t>تعبيد طريق الشاطئ المريسة</t>
  </si>
  <si>
    <t>تنوير طريق الشاطئ المريسة</t>
  </si>
  <si>
    <t>تهيئة قصر البلدية والمستودع البلدي</t>
  </si>
  <si>
    <t>اقتناء تجهيزات إعلامية وتطبيقات</t>
  </si>
  <si>
    <t>تعبيد طرقات ومسالك</t>
  </si>
  <si>
    <t>بناء تجهيزات جماعية ثقافية شابية ورياضية</t>
  </si>
  <si>
    <t>أزمور</t>
  </si>
  <si>
    <t>تهيئة مسلك بوشة منزل بلقاسم وسيدي معاوية</t>
  </si>
  <si>
    <t>تنوير عمومي منزل بلقاسم وأم قصيص (قسط 2)</t>
  </si>
  <si>
    <t>تهيئة طرقات بوشة ومنزل بلقاسم والرابطة (قسط 2)</t>
  </si>
  <si>
    <t>تهيئة الطرقات الرئيسية والأرصفة برنامج 2018</t>
  </si>
  <si>
    <t>تهيئة وتهذيب أحياء منزل بلقاسم وبوشة وحي الرابطة</t>
  </si>
  <si>
    <t>تهيئة وتهذيب أحياء منزل بلقاسم وبوشة وأم قصيص</t>
  </si>
  <si>
    <t>تهيئة الملعب البلدي للكرة الطائرة</t>
  </si>
  <si>
    <t>زاوية الجديدي</t>
  </si>
  <si>
    <t>صيانة المنشآت الإدارية</t>
  </si>
  <si>
    <t>اقتناء معدات خفيفة</t>
  </si>
  <si>
    <t>دراسات 2018</t>
  </si>
  <si>
    <t>دراسات 2017</t>
  </si>
  <si>
    <t>تهية دار الشباب</t>
  </si>
  <si>
    <t>وزارة االشباب</t>
  </si>
  <si>
    <t>دار علوش</t>
  </si>
  <si>
    <t>تهذيب حي دار علوش المدينة</t>
  </si>
  <si>
    <t>زغوان</t>
  </si>
  <si>
    <t>بناء مستودع للحجز</t>
  </si>
  <si>
    <t>حي المعهد</t>
  </si>
  <si>
    <t>تهيئة السوق المركزي البلدي قسط عدد2</t>
  </si>
  <si>
    <t>تهيئة الملعب البلدي القديم</t>
  </si>
  <si>
    <t xml:space="preserve">وزاة الشباب </t>
  </si>
  <si>
    <t>الفحص</t>
  </si>
  <si>
    <t>تهيئة شارع البيئة</t>
  </si>
  <si>
    <t>تهذيب حي بوحميدة (عن طريق وكالة التهذيب)</t>
  </si>
  <si>
    <t>بناء مسرح الهواء الطلق</t>
  </si>
  <si>
    <t>تهذيب حي النصر (عن طريق وكالة التهذيب)</t>
  </si>
  <si>
    <t>تهذيب حي المستقبل (عن طريق وكالة التهذيب)</t>
  </si>
  <si>
    <t>الناظور</t>
  </si>
  <si>
    <t>تهيئة محطة النقل العمومي (قسط 2)</t>
  </si>
  <si>
    <t>تهيئة محطة النقل العمومي (قسط 1)</t>
  </si>
  <si>
    <t>تجميل مداخل المدينة</t>
  </si>
  <si>
    <t xml:space="preserve">إقتناء وسيلة النقل </t>
  </si>
  <si>
    <t>تهذيب حي المنارة والشمالي</t>
  </si>
  <si>
    <t>بئر مشارقة</t>
  </si>
  <si>
    <t>تهيئة ملعب حي بسمنجة</t>
  </si>
  <si>
    <t>بناء فضاء تجاري ببئر مشارقة مدينة</t>
  </si>
  <si>
    <t>إحداث ملعب كرة قدم مصغّر ببئر مشارقة</t>
  </si>
  <si>
    <t>أشغال تهيئة مختلفة (تعبيد وتنوير)</t>
  </si>
  <si>
    <t>بناء مركب اداري</t>
  </si>
  <si>
    <t>الزريبة</t>
  </si>
  <si>
    <t>تهيئة ساحة المحطة الاستشفائية بالزريبة حمام</t>
  </si>
  <si>
    <t>اقتناء معدات (جرار شافط)</t>
  </si>
  <si>
    <t>تعبيد وتهيئة الشارع الرئيسي بالزريبة حمام</t>
  </si>
  <si>
    <t>تهيئة وتجميل المفترق الدائري بالشارع الرئيسي بالزريبة</t>
  </si>
  <si>
    <t>تهذيب الحي السياحي (عن طريق وكالة التهذيب)</t>
  </si>
  <si>
    <t>جبل الوسط</t>
  </si>
  <si>
    <t xml:space="preserve">مشروع تصريف مياه الامطار </t>
  </si>
  <si>
    <t>تونس</t>
  </si>
  <si>
    <t>إقتناء معدات الأرشيف</t>
  </si>
  <si>
    <t>إقتناء معدات الإعلامية</t>
  </si>
  <si>
    <t>إقتناء معدات حفظ الصحة</t>
  </si>
  <si>
    <t>إقتناء معدات حماية المحيط</t>
  </si>
  <si>
    <t>إقتناء وسائل ومعدات النقل</t>
  </si>
  <si>
    <t>دراسة لمشاريع التهيئة والتهذيب</t>
  </si>
  <si>
    <t>دراسات مختلفة (البناءات)</t>
  </si>
  <si>
    <t>دراسة شاملة حول الوقوف ومواقف السيارات بمدينة تونس</t>
  </si>
  <si>
    <r>
      <t xml:space="preserve">إقتناء وتركيز علب أضواء مقتصدة للطاقة من نوع </t>
    </r>
    <r>
      <rPr>
        <sz val="14"/>
        <rFont val="Times New Roman"/>
        <family val="1"/>
      </rPr>
      <t>LED</t>
    </r>
  </si>
  <si>
    <t>ربط المفترقات بالحاسوب المركزي</t>
  </si>
  <si>
    <t>صيانة تجهيزات الأضواء الآلية المنظمة لحركة المرور</t>
  </si>
  <si>
    <t>إقتناء ووضع علامات المرور العمودية والأفقية</t>
  </si>
  <si>
    <t>دراسة تطوير المنابت</t>
  </si>
  <si>
    <t>إقتناء معدات المناطق الخضراء</t>
  </si>
  <si>
    <t>أشغال العناية بالمنابت</t>
  </si>
  <si>
    <t>إحداث آبار بمختلف المساحات الخضراء</t>
  </si>
  <si>
    <t>تهيئة السوق البلدي بجبل الجلود</t>
  </si>
  <si>
    <t>أشغال توسعة عمودية لسوق الخضر والغلال بالزهور</t>
  </si>
  <si>
    <t>إحداث ملعب حي بالكبارية</t>
  </si>
  <si>
    <t>إحداث ملاعب أحياء بالسيجومي</t>
  </si>
  <si>
    <t>تنوير عمومي بالدوائر البلدية</t>
  </si>
  <si>
    <t>الطرقات والأرصفة وتصريف مياه الأمطار</t>
  </si>
  <si>
    <t>بناء جدار ساند بنهج الساحل</t>
  </si>
  <si>
    <t>تهيئة مستودع الطرقات بمونبليزير</t>
  </si>
  <si>
    <t>دراسة بناء مقر جديد لدائرة الحرايرية</t>
  </si>
  <si>
    <t>تهيئة مستودع الخضراء</t>
  </si>
  <si>
    <t>دراسة مسبح العمران</t>
  </si>
  <si>
    <t>تهيئة حديقة البلفدير</t>
  </si>
  <si>
    <t>تهيئة سوق الزياتين</t>
  </si>
  <si>
    <t>تهيئة سوق حي هلال</t>
  </si>
  <si>
    <t>تهيئة سوق المنصف باي</t>
  </si>
  <si>
    <t>أشغال تكميلية بسوق سيدي السريديك</t>
  </si>
  <si>
    <t>تهيئة سوق المر</t>
  </si>
  <si>
    <t>تهيئة سوق الجبل الأحمر</t>
  </si>
  <si>
    <t>تهيئة سوق الزهور الثالث</t>
  </si>
  <si>
    <t>أشغال تكميلية بمراكز تحويل الفضلات (وادي السبعي)</t>
  </si>
  <si>
    <t>بناء جدار ساند بجانب ملعب حي التحرير</t>
  </si>
  <si>
    <t>دراسة تهيئة أسواق بلدية (الكبارية، ابن خلدون، الزهور)</t>
  </si>
  <si>
    <t xml:space="preserve">إقتناء وتركيز خزائن تحكم بالمفترقات </t>
  </si>
  <si>
    <t>تطبيق الدهن لممرات المترجلين والعلامات الأفقية</t>
  </si>
  <si>
    <t>إقتناء ووضع علامات المرور العمودية</t>
  </si>
  <si>
    <t>تهيئة سوق الشواشية</t>
  </si>
  <si>
    <t>دراسة تهيئة الصباطات بالمدينة العتيقة</t>
  </si>
  <si>
    <t>تهيئة المدرج المحاذي لمدرسة نهج الساحل</t>
  </si>
  <si>
    <t>تهيئة ثلاث ملاعب أحياء بالكبارية</t>
  </si>
  <si>
    <t>تهيئة المدارج وإقامة جدار واقي ببطحاء المصمودي</t>
  </si>
  <si>
    <t>تهيئة باب سعدون بالإنارة التجميلية</t>
  </si>
  <si>
    <t>تهيئة شبكة التنوير العمومي بمدينة تونس البرنامج</t>
  </si>
  <si>
    <t>الطرقات والأرصفة بالمنطقة الجنوبية (البرنامج التشاركي 2018)</t>
  </si>
  <si>
    <t>الطرقات والأرصفة بالمنطقة الوسطى (البرنامج التشاركي 2018)</t>
  </si>
  <si>
    <t>تهيئة المناطق الخضراء (البرنامج التشاركي 2018)</t>
  </si>
  <si>
    <t>تهذيب مقر دائرة المدينة</t>
  </si>
  <si>
    <t>تهيئة مقرات دوائر بلدية</t>
  </si>
  <si>
    <t>تهيئة مستودع النظافة وادي السبعي</t>
  </si>
  <si>
    <t>تهيئة مستودع النظافة بالتحرير</t>
  </si>
  <si>
    <t>تكييف عمارة شارع قرطاج</t>
  </si>
  <si>
    <t>ربط بعض المقرات بالغاز الطبيعي والماء الصالح للشرب</t>
  </si>
  <si>
    <t>تهيئة بعض المستودعات (النظافة والطرقات)</t>
  </si>
  <si>
    <t>أشغال تركيز باب دوار بمدخل حديقة الحيوانات</t>
  </si>
  <si>
    <t>البرامج والتجهيزات الإعلامية</t>
  </si>
  <si>
    <t>تهذيب شبكة التنوير العمومي بالدوائر البلدية</t>
  </si>
  <si>
    <t>تهذيب شبكة التنوير العمومي بشارع بورقيبة</t>
  </si>
  <si>
    <t>أشغال تجديد شبكة التنوير العمومي بالدوائر البلدية</t>
  </si>
  <si>
    <t>شبكة التنوير العمومي بشارع الحبيب بورقيبة</t>
  </si>
  <si>
    <t>إقتناء وتركيب قناديل مميزة بالمدينة العتيقة</t>
  </si>
  <si>
    <t>أشغال تجديد شبكة التنوير العمومي</t>
  </si>
  <si>
    <t>أشغال تجديد شبكة التنوير العمومي دوائر مختلفة</t>
  </si>
  <si>
    <t>إقتناء وتركيز وحدات تحكم في الأضواء الآلية المنظمة</t>
  </si>
  <si>
    <t>إشارات المرور (تشاركي 2017)</t>
  </si>
  <si>
    <t>تسمية وترقيم الأنهج</t>
  </si>
  <si>
    <t>إقتناء وتطبيق الدهن لممرات المترجلين</t>
  </si>
  <si>
    <t>تهيئة الطرقات والأرصفة برنامج تشاركي 2017</t>
  </si>
  <si>
    <t xml:space="preserve">تهيئة الطرقات والأرصفة  </t>
  </si>
  <si>
    <t>تهيئة الأقواس الصباطات</t>
  </si>
  <si>
    <t>تهذيب المركز الثقافي بئر الأحجار</t>
  </si>
  <si>
    <t>تعهد وتهذيب ساحة العملة</t>
  </si>
  <si>
    <t>توسيع مقبرة الجلاز</t>
  </si>
  <si>
    <t>تهيئة منطقة الجبل الأحمر</t>
  </si>
  <si>
    <t>تهيئة حدائق عمومية</t>
  </si>
  <si>
    <t>تهيئة حدائق عمومية برنامج تشاركي 2017</t>
  </si>
  <si>
    <t>تجميل المدينة (المناطق الخضراء)</t>
  </si>
  <si>
    <t>تهيئة بعض الحدائق العمومية</t>
  </si>
  <si>
    <t>تهيئة قاعة الملاكمة رأس الطابية</t>
  </si>
  <si>
    <t xml:space="preserve">تجديد ملعب الشاذلي زويتن </t>
  </si>
  <si>
    <t>أشغال تكميلية ببعض المنشآت الرياضية</t>
  </si>
  <si>
    <t>السوق البلدي بجبل الجلود</t>
  </si>
  <si>
    <t>تهيئة السوق البلدي نهج الكوميسار</t>
  </si>
  <si>
    <t>تهيئة ثلاث أسواق بلدية</t>
  </si>
  <si>
    <t>حفر آبار بالأسواق البلدية</t>
  </si>
  <si>
    <t>تهيئة فضاءات تجارية (المنجي سليم)</t>
  </si>
  <si>
    <r>
      <t xml:space="preserve">تهيئة وترميم معلم </t>
    </r>
    <r>
      <rPr>
        <sz val="14"/>
        <rFont val="Times New Roman"/>
        <family val="1"/>
      </rPr>
      <t>Sainte Croix</t>
    </r>
  </si>
  <si>
    <t>الحكومة الإيطالية</t>
  </si>
  <si>
    <t>حلق الوادي</t>
  </si>
  <si>
    <t>الترصيف بمنطقة خير الدين</t>
  </si>
  <si>
    <t>تجميل وتهيئة المساحات الخضراء بحلق الوادي</t>
  </si>
  <si>
    <t>تعبيد وترصيف وتصريف مياه الأمطار بالعوينة</t>
  </si>
  <si>
    <t>تجميل مدخل العوينة</t>
  </si>
  <si>
    <t>اقتناء معدات نظافة وطرقات ( صفقة مجمعة )</t>
  </si>
  <si>
    <t>السوق البلدي بالعوينة</t>
  </si>
  <si>
    <t>رواق الفنون بحلق الوادي</t>
  </si>
  <si>
    <t>المركب الشبابي والرياضي بالعوينة</t>
  </si>
  <si>
    <t xml:space="preserve">توسعة ملعب خير الدين </t>
  </si>
  <si>
    <t>تهذيب حي الشواش بالعوينة</t>
  </si>
  <si>
    <t>تهيئة الطرقات بحلق الوادي والعوينة</t>
  </si>
  <si>
    <t>الدائرة البلدية بالعوينة</t>
  </si>
  <si>
    <t>دائرة البحيرة</t>
  </si>
  <si>
    <t>طرقات وأرصفة بحلق الوادي والعوينة</t>
  </si>
  <si>
    <t>دار الثقافة الشاذلي خزندار</t>
  </si>
  <si>
    <t>وزارة الثقافة</t>
  </si>
  <si>
    <t>سيدي بوسعيد</t>
  </si>
  <si>
    <t>تجميل المدينة (تثمين الإطلالات البحرية)</t>
  </si>
  <si>
    <t>تصريف مياه الأمطار (نهج ابن خلدون ونهج الامام سحنون)</t>
  </si>
  <si>
    <t>تعبيد وترصيف (جزء من نهج أبو القاسم الشابي -نهج ابن رشد)</t>
  </si>
  <si>
    <t>تنوير عمومي (زنقة (الزيتونة-مقهى بدر-قبالة دار سويد) وشارع جون كندي)</t>
  </si>
  <si>
    <t>تهيئة السياج الخلفي لمقبرة سيدي بوسعيد</t>
  </si>
  <si>
    <t>تهيئة منتزه سيدي بوسعيد (تسييج فضاء الألعاب، اقتناء ألعاب وحاويلت وكراسي استراحة)</t>
  </si>
  <si>
    <t>تسقيف قصر البلدية</t>
  </si>
  <si>
    <t>دراسة المشاريع</t>
  </si>
  <si>
    <t xml:space="preserve">تصريف مياه الأمطار  </t>
  </si>
  <si>
    <t>2018/2019</t>
  </si>
  <si>
    <t>تهيئة طريق دار الباي</t>
  </si>
  <si>
    <t>تهيئة الطرقات (صيانة الزرس)</t>
  </si>
  <si>
    <t>تجميل المدينة (ساحة جون كيندي/ الناضور/ الشاطئ)</t>
  </si>
  <si>
    <t>التنوير العمومي بالمنتزه</t>
  </si>
  <si>
    <t>مواصلة تهيئة السوق البلدي</t>
  </si>
  <si>
    <t>دراسة شاملة لمشاريع اقتصادية</t>
  </si>
  <si>
    <t>تجهيزات جماعية (دار جمعيات وقاعة للمراجعة)</t>
  </si>
  <si>
    <t>تهيئة دار الشباب الجزء الثاني</t>
  </si>
  <si>
    <t>وزارة التنمية</t>
  </si>
  <si>
    <t>باردو</t>
  </si>
  <si>
    <r>
      <t xml:space="preserve">تركيز منظومة تحديد المواقع </t>
    </r>
    <r>
      <rPr>
        <sz val="14"/>
        <rFont val="Times New Roman"/>
        <family val="1"/>
      </rPr>
      <t>GPS وتركيز شبكة مراقبة</t>
    </r>
  </si>
  <si>
    <t>تبليط الأرصفة</t>
  </si>
  <si>
    <t>تسييج الواد</t>
  </si>
  <si>
    <t>اقتناء شاحنات صغيرة + شاحنة ذات سلم</t>
  </si>
  <si>
    <t>تهيئة سوق السعادة</t>
  </si>
  <si>
    <t>تعهد وصيانة الطرقات تعبيد الطرقات</t>
  </si>
  <si>
    <t>تعهد وصيانة الطرقات : تركيب أسماء الأنهج</t>
  </si>
  <si>
    <t xml:space="preserve">تهيئة المستودع </t>
  </si>
  <si>
    <t xml:space="preserve">تهيئة مستودع الحجز </t>
  </si>
  <si>
    <t>اعادة تهيئة دائرة باردو</t>
  </si>
  <si>
    <r>
      <t xml:space="preserve">تركيز كاميرات مراقبة بالمستودع البلدي وتركيز نظام </t>
    </r>
    <r>
      <rPr>
        <sz val="14"/>
        <rFont val="Times New Roman"/>
        <family val="1"/>
      </rPr>
      <t>GPS</t>
    </r>
  </si>
  <si>
    <t>اقتناء مكيفات</t>
  </si>
  <si>
    <t>اقتناء تجهيزات ادارية</t>
  </si>
  <si>
    <t>اقتناء سيارة ادارية</t>
  </si>
  <si>
    <t>اقتناء مضخة مازوط</t>
  </si>
  <si>
    <t>اقتناء معدات وتجهيزات</t>
  </si>
  <si>
    <t xml:space="preserve">اقتناء شاحنة صغيرة متعددة الإختصاصات + معدات </t>
  </si>
  <si>
    <t>تهيئة سوقي فطومة بورقيبة وقصر السعيد</t>
  </si>
  <si>
    <t>تهيئة قاعة الرياضة بخزندار</t>
  </si>
  <si>
    <t>اعادة تهيئة المسبح البلدي بباردو قسط السوائل</t>
  </si>
  <si>
    <t>اعادة تهيئة المسبح البلدي بباردو قسط الهندسة المدنية</t>
  </si>
  <si>
    <t>اعادة تهيئة المسبح البلدي بباردو قسط : كهرباء</t>
  </si>
  <si>
    <t>قرطاج</t>
  </si>
  <si>
    <t>صيانة شبكات التنوير العمومي</t>
  </si>
  <si>
    <t>صيانة وتهيئة الأرصفة وتعبيد بعض الطرقات</t>
  </si>
  <si>
    <t>مصاريف مكاتب الدراسات</t>
  </si>
  <si>
    <t>اقتناء صهريج مجهز بآلة ضخ</t>
  </si>
  <si>
    <t>صيانة شبكة التنوير العمومي بماوى السيارات بمنتزه قرطاج</t>
  </si>
  <si>
    <t>اقتناء شاحنة كنس</t>
  </si>
  <si>
    <t>صندوق حماية المناطق السياحية</t>
  </si>
  <si>
    <t>اقتناء تجهيزات حضرية لمنتزه قرطاج</t>
  </si>
  <si>
    <t>تهيئة الأرصفة وتعبيد بعض الطرقات</t>
  </si>
  <si>
    <t>توسعة حجرات الملابس</t>
  </si>
  <si>
    <t>المرسى</t>
  </si>
  <si>
    <t>تهيئة الروضة البلدية</t>
  </si>
  <si>
    <t>الصيانة والتعهد (الدوائر)</t>
  </si>
  <si>
    <t>معدات النظافة والطرقات</t>
  </si>
  <si>
    <t>معدات النظافة والطرقات ( صفقة مجمعة )</t>
  </si>
  <si>
    <t>معدات وتجهيزات أخرى</t>
  </si>
  <si>
    <t>وسائل النقل</t>
  </si>
  <si>
    <t>أشغال صيانة تصريف مياه الأمطار</t>
  </si>
  <si>
    <t>صيانة تنظيم حركة المرور</t>
  </si>
  <si>
    <t>تنظيم تهيئة الحدائق العمومية</t>
  </si>
  <si>
    <t>تهيئة المنتزهات</t>
  </si>
  <si>
    <t>تهيئة المقابر</t>
  </si>
  <si>
    <t>بناء وتهيئة مركب الكريمة</t>
  </si>
  <si>
    <t>تهيئة قاعة رجا حيدر</t>
  </si>
  <si>
    <t>تهيئة قاعة جلال غراب لكرة الطائرة</t>
  </si>
  <si>
    <t>المسبح البلدي</t>
  </si>
  <si>
    <t>انجاز ملاعب احياء</t>
  </si>
  <si>
    <t>السوق البلدي</t>
  </si>
  <si>
    <t>تهيئة الملعب المعشب بالشتيوي</t>
  </si>
  <si>
    <t xml:space="preserve">التنوير العمومي   </t>
  </si>
  <si>
    <t xml:space="preserve">الطرقات </t>
  </si>
  <si>
    <t>فضاء المواطنة</t>
  </si>
  <si>
    <t>الكرم</t>
  </si>
  <si>
    <t>بناء الجزء 2 من القسط الثاني لقصر البلدية</t>
  </si>
  <si>
    <t>2019/2020</t>
  </si>
  <si>
    <t>ترصيف الطرقات بالكرم الشرقي (تشاركية 2019)</t>
  </si>
  <si>
    <t>تهيئة بعض المناطق الخضراء بالكرم الشرقي (تشاركية 2019)</t>
  </si>
  <si>
    <t>تعبيد، ترصيف وتصريف مياه الأمطار بالكرم الغربي (بئر الحلو) (تشاركية 2019)</t>
  </si>
  <si>
    <t>تهيئة وتسييج المقبرة القديمة (مقبرة سيدي عمر) (تشاركية 2019)</t>
  </si>
  <si>
    <t>تهيئة مناطق خضراء بالكرم الغربي (تشاركية 2019)</t>
  </si>
  <si>
    <t>تهيئة مناطق خضراء عين زغوان (تشاركية 2019)</t>
  </si>
  <si>
    <t>ترصيف الطرقات بعين زغوان (تشاركية 2019)</t>
  </si>
  <si>
    <t>تهيئة شارع عصمان البحري وشارع قرطاج (ترصيف-تصريف مياه الأمطار...) (تشاركية 2019)</t>
  </si>
  <si>
    <t>احداث مناطق خضراء بكامل المنطقة البلدية</t>
  </si>
  <si>
    <t>2016/2020</t>
  </si>
  <si>
    <t>2013/2019</t>
  </si>
  <si>
    <t>بناء ورشات بالمستودع البلدي</t>
  </si>
  <si>
    <t>2016/2018</t>
  </si>
  <si>
    <t>ملحق انجاز ورشات بالمستودع البلدي</t>
  </si>
  <si>
    <t>صيانة المغازة ومحطة الوقود</t>
  </si>
  <si>
    <t>استشارة في خصوص الأشغال الإضافية لصيانة المغازة ومحطة الوقود</t>
  </si>
  <si>
    <t>صيانة المقرات البلدية</t>
  </si>
  <si>
    <t>أشغال التهيئة المختلفة (الفضاء الخارجي لقصر البلدية)</t>
  </si>
  <si>
    <t>أشغال التهيئة المختلفة (قاعة عقود الزواج)</t>
  </si>
  <si>
    <t>2017/2019</t>
  </si>
  <si>
    <t>تجهيزات إدارية مختلفة (للإدارة والدوائر)</t>
  </si>
  <si>
    <t>افتناء وسائل النقل (دراجات نارية)</t>
  </si>
  <si>
    <t>2017/2018</t>
  </si>
  <si>
    <t>اقتناء معدات وتجهيزات أخرى</t>
  </si>
  <si>
    <t>تركيز شبكة تصريف مياه الأمطار (المخطط الإستثماري 2016)</t>
  </si>
  <si>
    <t>2016/2019</t>
  </si>
  <si>
    <t>أشغال تعبيد بالكرم الغربي (مشروع مدرج بالمخطط الإستثماري التشاركي 2017)</t>
  </si>
  <si>
    <t>أشغال تعبيد بمنطقة الكرم (المخطط الإستثماري 2016)</t>
  </si>
  <si>
    <t xml:space="preserve">تهيئة المنتزه </t>
  </si>
  <si>
    <t xml:space="preserve">تهيئة ملعب التنس </t>
  </si>
  <si>
    <t>المجلس الجهوي+وزارة</t>
  </si>
  <si>
    <t>مشروع تهذيب حي الطرابلسية (تعبيد وتنوير) مخطط 2015</t>
  </si>
  <si>
    <t xml:space="preserve">دراسة تخص تهذيب حي الطرابلسية </t>
  </si>
  <si>
    <t xml:space="preserve">مشروع تعبيد الطرقات ومد الأرصفة بالكرم (تهذيب حي الطرابلسية الجرابة وأرض شقواي) </t>
  </si>
  <si>
    <t>2015/2018</t>
  </si>
  <si>
    <t>سيدي حسين</t>
  </si>
  <si>
    <t>تنوير العمومي</t>
  </si>
  <si>
    <t>تهيئة المناطق الخضراء وتجميل المدن</t>
  </si>
  <si>
    <t>بن عروس</t>
  </si>
  <si>
    <t xml:space="preserve">بن عروس </t>
  </si>
  <si>
    <t>تعبيد الطرقات والترصيف</t>
  </si>
  <si>
    <t>ملاعب أحياء</t>
  </si>
  <si>
    <t>تهيئة بعض الحدائق</t>
  </si>
  <si>
    <t>تهيئة بعض الحدائق بالمنطقة البلدية</t>
  </si>
  <si>
    <t>اقتناء معدات نظافة وطرقات وتجهيزات أخرى</t>
  </si>
  <si>
    <t>تهيئة مقبرة</t>
  </si>
  <si>
    <t>تهيئة الأسواق البلدية</t>
  </si>
  <si>
    <t>بناء المستودع البلدي</t>
  </si>
  <si>
    <t>مشروع تهيئة صيانة مباني ادارية</t>
  </si>
  <si>
    <t>جهر قنوات تصريف مياه الأمطار</t>
  </si>
  <si>
    <t>تعهد وصيانة البناءات المتاعية للسقوط</t>
  </si>
  <si>
    <t>بناء وتهيئة رياض الأطفال</t>
  </si>
  <si>
    <t>بناء مسرح الهواء الطلق ببن عروس</t>
  </si>
  <si>
    <t>بناء قاعة أفراح</t>
  </si>
  <si>
    <t>مساهمة البلدية في تهيئة وصيانة المناطق الصناعية</t>
  </si>
  <si>
    <t>بناء دائرة بن عروس الغربية</t>
  </si>
  <si>
    <t xml:space="preserve">تهيئة الأرصفة  </t>
  </si>
  <si>
    <t>دراسة المخطط المديري لتصريف مياه الأمطار</t>
  </si>
  <si>
    <t>بناء الدائرة البلدية سيدي مصباح</t>
  </si>
  <si>
    <t>بناء الدائرة البلدية المدينة الجديدة</t>
  </si>
  <si>
    <t>تهيئة ملاعب رياضية بالمدينة الجديدة</t>
  </si>
  <si>
    <t>حمام الأنف</t>
  </si>
  <si>
    <t xml:space="preserve">تعبيد وبناء جدار واقي </t>
  </si>
  <si>
    <t>تهيئة حديقة شارع الجمهورية</t>
  </si>
  <si>
    <t>تهيئة الكازينو</t>
  </si>
  <si>
    <t>رادس</t>
  </si>
  <si>
    <t>تجهيزات ورشات المستودع (تجهيزات مختلفة + آلات شفط مياه الأمطار)</t>
  </si>
  <si>
    <t>اقتناء تجهيزات ادارية ومكتبية</t>
  </si>
  <si>
    <t>تهيئة مفترق جحة</t>
  </si>
  <si>
    <t>تصريف مياه الأمطار بشارع فرحات حشاد</t>
  </si>
  <si>
    <t>تنظيف قنوات تصريف مياه الأمطار</t>
  </si>
  <si>
    <t>احداث ملعب فرعي بملعب الهادي بن رمضان</t>
  </si>
  <si>
    <t>احداث مأوى للسيارات</t>
  </si>
  <si>
    <t>مشروع رادس الذكية</t>
  </si>
  <si>
    <t>ترصيف بشارع فرحات حشاد ونهج مصر</t>
  </si>
  <si>
    <t>تصريف مياه الأمطار وتعبيد الطرقات 2019</t>
  </si>
  <si>
    <t>تكملة لمشروع التعبيد 2018</t>
  </si>
  <si>
    <t>مشروع تنوير عمومي 2019</t>
  </si>
  <si>
    <t>تهيئة أولية وصيانة الحفر وتركيز مخفضات السرعة</t>
  </si>
  <si>
    <r>
      <t xml:space="preserve">المساهمة في تمويل مشروع تصريف مياه الأمطار المنطقة الصناعية </t>
    </r>
    <r>
      <rPr>
        <sz val="14"/>
        <rFont val="TIc"/>
        <charset val="178"/>
      </rPr>
      <t>AFI</t>
    </r>
  </si>
  <si>
    <t>ترميم قصر البلدية الحالي (قسط أول)</t>
  </si>
  <si>
    <t>تركيز مأوى واتمام تسييج العقار الخلفي للبلدية</t>
  </si>
  <si>
    <t>تركيز محطة ضخ للسوق الأسبوعية</t>
  </si>
  <si>
    <t>تهيئة وتجميل ساحة الجمهورية وترصيف محيطها وتهيئة حديقة نادي التنس</t>
  </si>
  <si>
    <t>المساهمة في ترميم مقر المعتمدية الحالي لتوظيفه كفرع اصندوق التأمين على المرض</t>
  </si>
  <si>
    <t>المساهمة في تهيئة مسلك صحي بالحي الرياضي</t>
  </si>
  <si>
    <t>احداث مدارج جانبية بملعب الهادي العنابي</t>
  </si>
  <si>
    <t>تهيئة سوق لبيع السمك بشاطئ رادس</t>
  </si>
  <si>
    <t>احداث ملاعب للكرة الحديدية</t>
  </si>
  <si>
    <t>دراسات مشروع تعبيد حي السحايبي وأرض بن عياد وتقسيم المعلمين وأرض صولة</t>
  </si>
  <si>
    <t>تعبيد الطرقات أرض بن زيد-حي محمد علي-حي الياسمين- أرض بن عامر -نهج الأهرام والجبل والأحسان وبن تركية وحي الولجة</t>
  </si>
  <si>
    <t>دراسة المخطط المديري للمرور</t>
  </si>
  <si>
    <t>تهيئة وتوسعة مقر الحالة المدنية</t>
  </si>
  <si>
    <t>تصريف مياه الأمطار وتعبيد الطرقات نهج تونس ومحيط عمارات المنجي سليم</t>
  </si>
  <si>
    <t>مشروع تهذيب وتجديد شبكة التنوير العمومي حي محمد علي ومحيط السوق الأسبوعية</t>
  </si>
  <si>
    <t>احداث وتهيئة مساحات خضراء وملاعب حي بنهج جرجيس وبلال بن رياح</t>
  </si>
  <si>
    <t>تهيئة أرضية القاعة المغطاة المحاذية للبلدية</t>
  </si>
  <si>
    <t>تجهيزات ادارية مختلفة</t>
  </si>
  <si>
    <t>تصريف مياه الأمطار وتهيئة السوق الأسبوعية</t>
  </si>
  <si>
    <t>تجميل واحداث مناطق خضراء وتهيئة ملعب حي</t>
  </si>
  <si>
    <t>مشروع تطهير أرض بن عياد</t>
  </si>
  <si>
    <t>المساهمة في تهيئة واد مليان</t>
  </si>
  <si>
    <t>تهذيب حي بينوس</t>
  </si>
  <si>
    <t>الزهراء</t>
  </si>
  <si>
    <t>مشاريع إدارية (تجهيز الإدارة البلدية)</t>
  </si>
  <si>
    <t>تهيئة شارع فرحات حشاد</t>
  </si>
  <si>
    <t>تهيئة نهج الإخوان حفوز</t>
  </si>
  <si>
    <t>اقتناء معدات نظافة ( صفقة مجمعة )</t>
  </si>
  <si>
    <t>صيانة شبكة التنوير العمومي (شارع ح، ب، حي الحبيب، نهج أ، ح)</t>
  </si>
  <si>
    <t>تهيئة وصيانة عمارة الرملة</t>
  </si>
  <si>
    <t>دراسة تهيئة وصيانة عمارة الرملة</t>
  </si>
  <si>
    <t>استكمال تجميل شارع الحبيب بورقيبة (تعبيد)</t>
  </si>
  <si>
    <t>(100 أ.د الوزارة) و(80 أ.د + 150 أ.د المجلس الحهوي)</t>
  </si>
  <si>
    <t>تعبيد طرقات (حي العز)</t>
  </si>
  <si>
    <t>تعبيد طرقات (حي الطيب المهيري)</t>
  </si>
  <si>
    <t>ديوان التطهير</t>
  </si>
  <si>
    <t>تهذيب حي برج الوزير</t>
  </si>
  <si>
    <t>مقرين</t>
  </si>
  <si>
    <t>وكالة التحكم في الطاقة</t>
  </si>
  <si>
    <t>مجمع الصيانة: 50 أ.د + المجلس الجهوي: 100 أ.د</t>
  </si>
  <si>
    <t>المحمدية</t>
  </si>
  <si>
    <t>تعبيد الطرقات ببعض الأنهج بحي حشاد بالمحمدية</t>
  </si>
  <si>
    <t>تركيز شبكة التطهير وتصريف مياه الأمطار والمياه المستعملة بحي عامر بالمحمدية</t>
  </si>
  <si>
    <t>بناء مسكن وفضاء مواطن</t>
  </si>
  <si>
    <t>تعبيد الطرقات بالمنطقة البلدية</t>
  </si>
  <si>
    <t>أشغال  تعهد وصيانة الطرقات</t>
  </si>
  <si>
    <t>تعبيد الطرقت بالمنطقة البلدية</t>
  </si>
  <si>
    <t>تعهد وصيانة الطرقات بالمنطقة البلدية</t>
  </si>
  <si>
    <t>مد الأرصفة بالمحمدية</t>
  </si>
  <si>
    <t>تهيئة مقر الحالة المدنية بالمحمدية</t>
  </si>
  <si>
    <t>مرناق</t>
  </si>
  <si>
    <r>
      <t>معدات نظافة (</t>
    </r>
    <r>
      <rPr>
        <sz val="14"/>
        <rFont val="Times New Roman"/>
        <family val="1"/>
      </rPr>
      <t>4bennes tractées</t>
    </r>
    <r>
      <rPr>
        <sz val="14"/>
        <rFont val="Simplified Arabic"/>
        <family val="1"/>
      </rPr>
      <t>)</t>
    </r>
  </si>
  <si>
    <t>معدات وتجهيزات أخرى (حاويات صغيرة+motopompe)</t>
  </si>
  <si>
    <r>
      <t>تجهيزات إدارية (</t>
    </r>
    <r>
      <rPr>
        <sz val="14"/>
        <rFont val="Times New Roman"/>
        <family val="1"/>
      </rPr>
      <t>climatiseur+GPS+photocopieur</t>
    </r>
    <r>
      <rPr>
        <sz val="14"/>
        <rFont val="Simplified Arabic"/>
        <family val="1"/>
      </rPr>
      <t>)</t>
    </r>
  </si>
  <si>
    <r>
      <t>اقتناء وسائل النقل (سيارة رئيس البلدية+</t>
    </r>
    <r>
      <rPr>
        <sz val="14"/>
        <rFont val="Times New Roman"/>
        <family val="1"/>
      </rPr>
      <t>tricycle</t>
    </r>
    <r>
      <rPr>
        <sz val="14"/>
        <rFont val="Simplified Arabic"/>
        <family val="1"/>
      </rPr>
      <t>)</t>
    </r>
  </si>
  <si>
    <t>تعبيد الطرقات (حي الفهري +الحي الإداري+حي جابر +حي الحداد)</t>
  </si>
  <si>
    <t>تعبيد حي الشيخ</t>
  </si>
  <si>
    <r>
      <t>أشغال تهيئة مختلفة(</t>
    </r>
    <r>
      <rPr>
        <sz val="14"/>
        <rFont val="Times New Roman"/>
        <family val="1"/>
      </rPr>
      <t>BLOC SANITAIRE+MENAGEMENT DE 03 BUREAUX</t>
    </r>
    <r>
      <rPr>
        <sz val="14"/>
        <rFont val="Simplified Arabic"/>
        <family val="1"/>
      </rPr>
      <t>)</t>
    </r>
  </si>
  <si>
    <t>تعشيب الملعب الفرعي للملعب البلدي بمرناق</t>
  </si>
  <si>
    <t>الخليدية</t>
  </si>
  <si>
    <t>شراء تجهيزات إعلامية</t>
  </si>
  <si>
    <t>بناء قاعات الأفراح</t>
  </si>
  <si>
    <t>تهذيب حي السلام</t>
  </si>
  <si>
    <t>2015/2017</t>
  </si>
  <si>
    <t>المروج</t>
  </si>
  <si>
    <t>بناء دائرة بلدية</t>
  </si>
  <si>
    <t>تجهيزات مختلفة</t>
  </si>
  <si>
    <t>أشغال الصيانة والتعهد (صيانة شبكة تصريف مياه الأمطار</t>
  </si>
  <si>
    <t>أشغال الصيانة والتعهد للطرقات</t>
  </si>
  <si>
    <t>احداث وتهيئة مصبات مراقبة</t>
  </si>
  <si>
    <t>أشغال الصيانة والتعهد للبنايات</t>
  </si>
  <si>
    <t xml:space="preserve">تركيز شبكة تصريف مياه الأمطار </t>
  </si>
  <si>
    <t>سبرولس</t>
  </si>
  <si>
    <t>بناء المنشآت الرياضية وتهيئتها</t>
  </si>
  <si>
    <t>بومهل البساتين</t>
  </si>
  <si>
    <t>اقتناء معدات النظافة والطرقات ( صفقة مجمعة )</t>
  </si>
  <si>
    <t>أشغال صيانة وتعهد الإنارة العمومية</t>
  </si>
  <si>
    <t>تهيئة قاعة الأفراح</t>
  </si>
  <si>
    <t>تهذيب حي الخليج</t>
  </si>
  <si>
    <t>دراسة قاعة الرياضة</t>
  </si>
  <si>
    <t>2014/2019</t>
  </si>
  <si>
    <t>أشغال صيانة وتعهد قصر البلدية</t>
  </si>
  <si>
    <t>برامج وتجهيزات اعلامية</t>
  </si>
  <si>
    <t>تركيز شبكة قنوات المياه مستعملة</t>
  </si>
  <si>
    <t>المجلس الجهوي ببن عروس</t>
  </si>
  <si>
    <t>أشغال صيانة وتعهد البنية الأساسية</t>
  </si>
  <si>
    <t>حمام الشط</t>
  </si>
  <si>
    <t>الحدائق العمومية</t>
  </si>
  <si>
    <t>تهيئة سوق يومي للخضر والغلال</t>
  </si>
  <si>
    <t>صيانة شبكة تصريف مياه الأمطار</t>
  </si>
  <si>
    <t>تهذيب حي بالفالح</t>
  </si>
  <si>
    <t>فوشانة</t>
  </si>
  <si>
    <t>تركيز شبكات تصريف مياه الأمطار</t>
  </si>
  <si>
    <t xml:space="preserve">اقتناء معدات النظافة </t>
  </si>
  <si>
    <t xml:space="preserve">اقتناء وسائل نقل </t>
  </si>
  <si>
    <t xml:space="preserve">اقتناء عقارات </t>
  </si>
  <si>
    <t>أريانة</t>
  </si>
  <si>
    <t>دراسة لإحصاء الملك البلدي</t>
  </si>
  <si>
    <t>دراسة التدقيق والحوكمة الإدارية</t>
  </si>
  <si>
    <t>دراسة المدينة الذكية</t>
  </si>
  <si>
    <t>دراسة البنايات المفتوحة</t>
  </si>
  <si>
    <t>الربط مع المصالح الخارجية</t>
  </si>
  <si>
    <t>كاميرات مراقبة</t>
  </si>
  <si>
    <t>نظام التصرف في الإنتظار</t>
  </si>
  <si>
    <t>اقتناء تجهيزات اعلامية</t>
  </si>
  <si>
    <t>Talkie-Walki</t>
  </si>
  <si>
    <t>Cabine réseau mobile</t>
  </si>
  <si>
    <t>تركيز نظام شكاوي صوتية</t>
  </si>
  <si>
    <t>تركيز نظام استشعار بيئي</t>
  </si>
  <si>
    <t>تركيز نظام متابعة الأسعار</t>
  </si>
  <si>
    <t>التصرف في راديو واب</t>
  </si>
  <si>
    <t>كبالات</t>
  </si>
  <si>
    <t>دراسة لإحداث مسلك للدراجات ومنطقة للمترجلين</t>
  </si>
  <si>
    <t>دراسة احداث منبت</t>
  </si>
  <si>
    <t>دراسة برنامج إدخال الطاقة المتجددة</t>
  </si>
  <si>
    <t>دراسة صيانة المناطق الأثرية</t>
  </si>
  <si>
    <t>انجاز مشاريع تجميل وصيانة المباني (نقابات مالكي العمارات)</t>
  </si>
  <si>
    <t>تهيئة فضاءات شغل لفاقدي السند</t>
  </si>
  <si>
    <t>تهيئة المؤسسات التربوية</t>
  </si>
  <si>
    <t>صيانة المسرح البلدي بأريانة</t>
  </si>
  <si>
    <t>تهيئة مآوي السيارات</t>
  </si>
  <si>
    <t>دراسات خاصة بالمشاريع</t>
  </si>
  <si>
    <t>صيانة الأنهج بكامل الدوائر البلدية</t>
  </si>
  <si>
    <t>الطرقات والأرصفة حي النزهة</t>
  </si>
  <si>
    <t>الطرقات والأرصفة المنزه الخامس</t>
  </si>
  <si>
    <t>الطرقات والأرصفة رياض الأندلس</t>
  </si>
  <si>
    <t>الطرقات والأرصفة حي النصر</t>
  </si>
  <si>
    <t>المناطق الخضراء</t>
  </si>
  <si>
    <t>اقتناء وتركيز كاميرات مراقبة</t>
  </si>
  <si>
    <t>احداث قاعة مراقبة</t>
  </si>
  <si>
    <t>تطوير الشبكة الرقمية الربط مع المصالح الخارجية</t>
  </si>
  <si>
    <t>تهيئة الدائرة البلدية برياض النصر</t>
  </si>
  <si>
    <t>اقتناء معدات وتجهيزات : اقتناء شاحنة ضاغطة 20م3</t>
  </si>
  <si>
    <t>اقتناء معدات وتجهيزات : اقتناء شاحنة ضاغطة 7م3</t>
  </si>
  <si>
    <t>اقتناء معدات وتجهيزات : اقتناء آلة كنس ميكانيكي 2م3</t>
  </si>
  <si>
    <t>اقتناء معدات وتجهيزات : اقتناء آلة رسكلة المزيج المقطرن</t>
  </si>
  <si>
    <t>اقتناء معدات وتجهيزات : اقتناء معدات أشغال ونظافة</t>
  </si>
  <si>
    <t>المساهمة في انجاز مشروع اقتصادي القسط الثاني</t>
  </si>
  <si>
    <t>انجاز قاعة ألعاب فردية</t>
  </si>
  <si>
    <t>انجاز سياج فاصل بملعب عزيز تاج</t>
  </si>
  <si>
    <t>تهيئة فضاء منتزه بئر بلحسن</t>
  </si>
  <si>
    <t>تهيئة ساحة سلا</t>
  </si>
  <si>
    <t>تهيئة حديقة جودة الحياة المنزه الثامن</t>
  </si>
  <si>
    <t>تهيئة مسلك صحي برياض النصر</t>
  </si>
  <si>
    <t>دراسات المخطط</t>
  </si>
  <si>
    <t>تعبيد الطرقات وتهيئة شبكات تصريف مياه الأمطار</t>
  </si>
  <si>
    <t>الأرصفة</t>
  </si>
  <si>
    <t>ملاعب الأحياء</t>
  </si>
  <si>
    <t>بناء دائرة بلدية وفضاء المواطن</t>
  </si>
  <si>
    <t>صيانة المستودع البلدي (المغازة)</t>
  </si>
  <si>
    <t>اقتناء معدات وتجهيزات : اقتناء سلم كهربائي مجرور</t>
  </si>
  <si>
    <t>اقتناء معدات وتجهيزات : اقتناء حاملة معدات صغيرة (porte chariot)</t>
  </si>
  <si>
    <t>اقتناء معدات وتجهيزات : اقتناء شاحنة 4 أبواب</t>
  </si>
  <si>
    <t>اقتناء معدات وتجهيزات : اقتناء آلة شحن صغيرة</t>
  </si>
  <si>
    <t>تكملة تهيئة سوق الطيب المهيري</t>
  </si>
  <si>
    <t>تهيئة سوق ساحة سليمان اللمسي</t>
  </si>
  <si>
    <t>المساهمة في انجاز مشروع اقتصادي مشترك (قسط أول)</t>
  </si>
  <si>
    <t>مشروع تهيئة حجرات الملابس بملعب فرحات حشاد</t>
  </si>
  <si>
    <t>تهيئة حديقة المنزه السادس</t>
  </si>
  <si>
    <t>تهيئة مفترق دائري أو علامة مرورية بشارع العهد الجديد ونهج جلول فارس</t>
  </si>
  <si>
    <t>اقتناء مزهريات Bac à fleurs</t>
  </si>
  <si>
    <t>تعبيد الطرقات أريانة المدينة (المدينة والحي الشعبي)</t>
  </si>
  <si>
    <t>تعبيد الطرقات أريانة المدينة (أريانة الجديدة 1)</t>
  </si>
  <si>
    <t>تعبيد الطرقات أريانة المدينة (حي المستقبل 2+1)</t>
  </si>
  <si>
    <t>تعبيد الطرقات أريانة العليا (أريانة الجديدة 2)</t>
  </si>
  <si>
    <t>تعبيد الطرقات المنازه (حي الوفاق)</t>
  </si>
  <si>
    <t>تعبيد الطرقات كامل المنطقة البلدية *تكملة لبرنامج الطرقات 2014/2015</t>
  </si>
  <si>
    <t>تعبيد الطرقات كامل المنطقة البلدية *صيانة الأنهج بكامل المنطقة البلدية</t>
  </si>
  <si>
    <t>اقتناء عقار لقصر البلدية</t>
  </si>
  <si>
    <t>صيانة المقر الحالي للبلدية</t>
  </si>
  <si>
    <t>دراسة حول المخطط البلدي للتصرف في النفايات</t>
  </si>
  <si>
    <t>اقتناء معدات النظافة والطرقات : bt speciales</t>
  </si>
  <si>
    <t>اقتناء معدات النظافة والطرقات : bt 20m3</t>
  </si>
  <si>
    <t>اقتناء معدات النظافة والطرقات : tricycles avec benne basculante2</t>
  </si>
  <si>
    <t>دراسة تهيئة المسرح</t>
  </si>
  <si>
    <t>تعشيب ملعب فرحات حشاد</t>
  </si>
  <si>
    <t>تغطية قاعة السلة حي الأمير</t>
  </si>
  <si>
    <t>تهيئة القاعة الرياضية بأريانة</t>
  </si>
  <si>
    <t>بناء رياض الأطفال</t>
  </si>
  <si>
    <t>تهيئة المسرح الهواء الطلق</t>
  </si>
  <si>
    <t>دراسة انجاز مسبح بلدي</t>
  </si>
  <si>
    <t>أشغال انجاز مسبح بلدي</t>
  </si>
  <si>
    <t>تهيئة ساحة المنزه 6</t>
  </si>
  <si>
    <t>دراسة تهيئة منتزه بئر بلحسن</t>
  </si>
  <si>
    <t>تعبيد الطرقات الترصيف التنوير التطهير وتصريف مياه الأمطار : حي التعمير برج البكوش حي الملاعة حي البلدية وبرج التركي (كوشة الجير) المنزه السادس المنزه السابع النصر</t>
  </si>
  <si>
    <t>أشغال تهيئة المستودع البلدي</t>
  </si>
  <si>
    <t>اقتناء عدد 05 دراجات نارية ثلاثية العجلات</t>
  </si>
  <si>
    <t>تهيئة مقبرة سيدي الجبالي</t>
  </si>
  <si>
    <t>تعبيد الطرقات برنامج 2011</t>
  </si>
  <si>
    <t>تعبيد الطرقات برنامج 2012+2013+ ملحق</t>
  </si>
  <si>
    <t>دراسة ومراقبة تعبيد الطرقات 2014</t>
  </si>
  <si>
    <t>أشغال الصيانة والتعهد للبنايات الإدارية</t>
  </si>
  <si>
    <t>بناء أسيجة داخل المنطقة البلدية</t>
  </si>
  <si>
    <t>دراسة أشغال بناء مستودع الحجز</t>
  </si>
  <si>
    <t>تعبيد أرضية المستودع البلدي 2014-2015</t>
  </si>
  <si>
    <t>دراسة إعادة تعشب ملعب فرحات حشاد</t>
  </si>
  <si>
    <t>دراسة مشروع تغطية قاعة كرة السلة</t>
  </si>
  <si>
    <t>دراسة مشروع تهيئة قاعة كرة اليد عزيز تاج</t>
  </si>
  <si>
    <t>دراسة تغطية القاعة الرياضية فرحات حشاد</t>
  </si>
  <si>
    <t>صيانة القاعة المغطاة (قسط السوائل)</t>
  </si>
  <si>
    <t>أشغال تهيئة مفترق قصر تاج</t>
  </si>
  <si>
    <t>تعبيد الطرقات برنامج 2014/2015</t>
  </si>
  <si>
    <t>تعهد وصيانة البنية الأساسية برنامج 2015</t>
  </si>
  <si>
    <t>التنوير العمومي برنامج 2015</t>
  </si>
  <si>
    <t>تعبيد الطرقات وليد ابن رشد</t>
  </si>
  <si>
    <t>ولاية أريانة</t>
  </si>
  <si>
    <t>دراسة تهيئة حي برج التركي</t>
  </si>
  <si>
    <t>تهيئة طريق برج التركي</t>
  </si>
  <si>
    <t>دراسة أشغال حي طريق بنزرت</t>
  </si>
  <si>
    <t>أشغال حماية حي طريق بنزرت من مياه الأمطار</t>
  </si>
  <si>
    <t>مشروع تهيئة حي الصحة شراكة مع تعاونية الصحة برياض الأندلس</t>
  </si>
  <si>
    <t>تعاونية الصحة برياض الأندلس</t>
  </si>
  <si>
    <t>دراسة تهيئة حي تقسيم الصحة</t>
  </si>
  <si>
    <t>أشغال تغطية قاعة كرة اليد عزيز تاج</t>
  </si>
  <si>
    <t>التضامن</t>
  </si>
  <si>
    <t>تعبيد وتصريف مياه الأمطار</t>
  </si>
  <si>
    <t>تهيئة الساحات الخضراء</t>
  </si>
  <si>
    <t>تهذيب حي 18 جانفي</t>
  </si>
  <si>
    <t>قلعة الأندلس</t>
  </si>
  <si>
    <t>بناء الجدار الواقي وتهيئة نهج عبد الرحمان بن عبد العزيز بالمدينة العتيقة</t>
  </si>
  <si>
    <t>تهيئة حي طارق بن زياد وحي الشهداء</t>
  </si>
  <si>
    <t>سيدي ثابت</t>
  </si>
  <si>
    <t>سكرة</t>
  </si>
  <si>
    <t>انجاز محطتي ضخ</t>
  </si>
  <si>
    <t>الإعتناء بالمنشآت الشبابية</t>
  </si>
  <si>
    <t>الإعتناء بالمنشآت الرياضية</t>
  </si>
  <si>
    <t>انجاز مستودع بلدي</t>
  </si>
  <si>
    <t>اقتناء معدات نظافة وطرقات (صفقة مجمعة)</t>
  </si>
  <si>
    <t>اقتناء دراجات نارية</t>
  </si>
  <si>
    <t>صيانة قنوات تصريف مياه الأمطار</t>
  </si>
  <si>
    <t>مصاريف الإشهار</t>
  </si>
  <si>
    <t>اقتناء تجهيزات ادارية واعلامية وتجهيزات مختلفة</t>
  </si>
  <si>
    <t>أشغال صيانة وتهيئة مختلفة</t>
  </si>
  <si>
    <r>
      <t xml:space="preserve">تهيئة شارع مصطفى محسن (القسط </t>
    </r>
    <r>
      <rPr>
        <sz val="14"/>
        <rFont val="Times New Roman"/>
        <family val="1"/>
      </rPr>
      <t>II</t>
    </r>
    <r>
      <rPr>
        <sz val="14"/>
        <rFont val="Simplified Arabic"/>
        <family val="1"/>
      </rPr>
      <t>)</t>
    </r>
  </si>
  <si>
    <t>تهيئة شارع المركب الرياضي</t>
  </si>
  <si>
    <t>تعبيد الطرقات بمختلف المناطق</t>
  </si>
  <si>
    <t>تهيئة شارع جامع الروضة</t>
  </si>
  <si>
    <t>تهيئة عدد05 ملاعب أحياء</t>
  </si>
  <si>
    <t>صيانة القاعة المغطاة ببرج الوزير</t>
  </si>
  <si>
    <t>صيانة مقابر (احداث مكتب تسجيل وفايات)</t>
  </si>
  <si>
    <r>
      <t xml:space="preserve">تهيئة شارع مصطفى محسن (قسط </t>
    </r>
    <r>
      <rPr>
        <sz val="14"/>
        <rFont val="Times New Roman"/>
        <family val="1"/>
      </rPr>
      <t>1</t>
    </r>
    <r>
      <rPr>
        <sz val="14"/>
        <rFont val="Simplified Arabic"/>
        <family val="1"/>
      </rPr>
      <t>)</t>
    </r>
  </si>
  <si>
    <t>تهذيب حي الفاتح 2 و3</t>
  </si>
  <si>
    <t>تعبيد الطرقات لسنة 2017</t>
  </si>
  <si>
    <t>روضة بلدية حي النسيم</t>
  </si>
  <si>
    <t>تهذيب حي الكلاثجية</t>
  </si>
  <si>
    <t>تهذيب حي الزيتون</t>
  </si>
  <si>
    <t>تهيئة منتزه</t>
  </si>
  <si>
    <t>اعتناء بالمنشآت الرياضية</t>
  </si>
  <si>
    <t>اعتناء بالمنشآت الشبابية</t>
  </si>
  <si>
    <t>رواد</t>
  </si>
  <si>
    <t>تعبيد الطرقات برنامج 2019</t>
  </si>
  <si>
    <t>اقتناء ارض السوق الأسبوعية -قسط 2019</t>
  </si>
  <si>
    <t>مساهمة البلدية في تعبيد نهج الجوهرة تعبيد طرقات</t>
  </si>
  <si>
    <t>ربط نهج النخيلات بطريق شطرانة تعبيد طرقات</t>
  </si>
  <si>
    <t>اقتناء معدات لمقاومة الحشرات</t>
  </si>
  <si>
    <t>دراسة المستودع البلدي</t>
  </si>
  <si>
    <t>دراسة مشروع بعث فضاء للمواطنة</t>
  </si>
  <si>
    <t>دراسة مشروع بعث فضائي المواطنة وأشغال</t>
  </si>
  <si>
    <t>مراقبة مشروع تهيئة قصر البلدية</t>
  </si>
  <si>
    <t>دراسة مشروع بناء مستودع الحجز البلدي</t>
  </si>
  <si>
    <t>مراقبة بناء مكاتب ادارية بمستودع الحجز ومقبرة سيدي عمر</t>
  </si>
  <si>
    <t>دراسات خاصة ببعث فضائي المواطن بالإدارة ودائرة الغزالة</t>
  </si>
  <si>
    <t>تهيئة فضاء المواطنة بالدائرة البلدية سيدي عمر</t>
  </si>
  <si>
    <t>تهيئة مستودع الحجز البلدي</t>
  </si>
  <si>
    <t>اقتناء تجهيزات اعلامية مختلفة</t>
  </si>
  <si>
    <t>تجهيزات ادارية : تجهيز قاعة الإجتماعات وادارة الأشغال</t>
  </si>
  <si>
    <t>معدات النظافة والطرقات وتجهيزات مختلفة</t>
  </si>
  <si>
    <t>اقتناء معدات تجهيزات مختلفة</t>
  </si>
  <si>
    <t>بناء مقر مصلحة المعاليم</t>
  </si>
  <si>
    <t>دراسة استشارة تصريف مياه الأمطار بنهج جزيرة</t>
  </si>
  <si>
    <t>دراسة تهيئة الطرقات</t>
  </si>
  <si>
    <t>دراسة متابعة تهيئة الطرقات برنامج 2013</t>
  </si>
  <si>
    <r>
      <t xml:space="preserve">دراسة تعبيد الطرقات </t>
    </r>
    <r>
      <rPr>
        <sz val="14"/>
        <rFont val="Times New Roman"/>
        <family val="1"/>
      </rPr>
      <t>PRD برنامج 2013</t>
    </r>
  </si>
  <si>
    <t>تقييم وقتي لأشغال ارجاع 3 علامات في رسم عقاري</t>
  </si>
  <si>
    <t>مسح طوبوغرافي لمنطقة عيشوشة</t>
  </si>
  <si>
    <t>دراسة مثال مروري لبلدية رواد</t>
  </si>
  <si>
    <t>اشغال مسح للرسم العقاري 54743 تونس</t>
  </si>
  <si>
    <t>اعداد مسح للبناءات الفوضوية بنهج جزيرة جالطة</t>
  </si>
  <si>
    <t>دراسة فنية لمشروع تعبيد الطرقات 2016</t>
  </si>
  <si>
    <t>رسم الحدود الترابية لبلدية رواد</t>
  </si>
  <si>
    <t>اعداد مسح طوبوغرافي لعقارات مختلفة</t>
  </si>
  <si>
    <t>دراسة مراقبة ومتابعة مشروع الطرقات برنامج 2016</t>
  </si>
  <si>
    <t>دراسة مشروع الطرقات برنامج 2016</t>
  </si>
  <si>
    <t>دراسة الطرقات ومسح طوبوغرافي</t>
  </si>
  <si>
    <t>متابعة مشروع تعبيد الطرقات برنامج 2017</t>
  </si>
  <si>
    <t>دراسة مشروع تعبيد الطرقات برنامج 2018</t>
  </si>
  <si>
    <t>مسح طوبوغرافي لقطعة أرض مجاورة للدائرة البلدية بالغزالة</t>
  </si>
  <si>
    <t>دراسات : بقايا اعتمادات 2018</t>
  </si>
  <si>
    <t>الإنارة العمومية: برنامج 2008</t>
  </si>
  <si>
    <t>الإنارة العمومية: برنامج 2012</t>
  </si>
  <si>
    <t>الإنارة العمومية: نقاط ضوئية جديدة</t>
  </si>
  <si>
    <t>تركيز شبكة تصريف مياه الأمطار + أشغال صيانة</t>
  </si>
  <si>
    <t xml:space="preserve">أشغال صيانة شبكة تصريف مياه الأمطار </t>
  </si>
  <si>
    <t>صفقة تعبيد الطرقات برنامج 2009</t>
  </si>
  <si>
    <t>صفقة تعبيد الطرقات برنامج 2012</t>
  </si>
  <si>
    <t>صفقة تعبيد الطرقات برنامج 2013</t>
  </si>
  <si>
    <t>تعبيد الطرقات برنامج 2017 قسط 1</t>
  </si>
  <si>
    <t>تعبيد الطرقات برنامج 2017 قسط 2</t>
  </si>
  <si>
    <t>تعبيد وصيانة الطرقات برنامج 2018</t>
  </si>
  <si>
    <r>
      <t xml:space="preserve">تحديد حرمة الطرقات بالتهيئة العمرانية: </t>
    </r>
    <r>
      <rPr>
        <sz val="14"/>
        <rFont val="Times New Roman"/>
        <family val="1"/>
      </rPr>
      <t>les balises</t>
    </r>
  </si>
  <si>
    <t>تجميل مدخل الغزالة</t>
  </si>
  <si>
    <t>تهيئة ساحة الوفاء</t>
  </si>
  <si>
    <t>تهيئة المحلات الصناعية</t>
  </si>
  <si>
    <t>دراسة مشروع تهيئة المقبرة الإسلامية</t>
  </si>
  <si>
    <t>تهيئة الأسواق</t>
  </si>
  <si>
    <t>اقتناء العقار المخصص للسوق اليومية والأسبوعية</t>
  </si>
  <si>
    <t xml:space="preserve">نادي أطفال </t>
  </si>
  <si>
    <t>وزارة المرأة والطفولة</t>
  </si>
  <si>
    <t>المنيهلة</t>
  </si>
  <si>
    <t>تهيئة سوق أسبوعية</t>
  </si>
  <si>
    <t>اقتناء برامج وتجهيزات اعلامية</t>
  </si>
  <si>
    <t>تنوير عمومي بحي الجمهورية</t>
  </si>
  <si>
    <t>تهيئة دار الشباب بوادي الرومي</t>
  </si>
  <si>
    <t>تهيئة دار الشباب بحي البساتين</t>
  </si>
  <si>
    <t>تهيئة حجرات الملابس بالملعب البلدي</t>
  </si>
  <si>
    <t>تهيئة قاعة الألعاب الفردية بالبساتين</t>
  </si>
  <si>
    <t>بنزرت</t>
  </si>
  <si>
    <t>مشاريع ومعدات إعلامية</t>
  </si>
  <si>
    <t>طرقات وأرصفة وتهيئة</t>
  </si>
  <si>
    <t>أشغال تعبيد جزء من مشاريع الحبيب بورقيبة</t>
  </si>
  <si>
    <t>تعهد وصيانة مختلفة</t>
  </si>
  <si>
    <t>تعبيد الطرقات وتصريف مياه الأمطار بجزء من شارع حسن النوري</t>
  </si>
  <si>
    <t>تأهيل سوق حي العمال بجرزونة</t>
  </si>
  <si>
    <t>طرقات 2017</t>
  </si>
  <si>
    <t>التنوير العمومي 2017</t>
  </si>
  <si>
    <t>برنامج الطرقات لسنة 2018</t>
  </si>
  <si>
    <t>منظومة الحاويات تحت الأرضية</t>
  </si>
  <si>
    <t>إدارة بلدية</t>
  </si>
  <si>
    <t>دعم شبكة تصريف مياه الأمطار بوسط المدينة</t>
  </si>
  <si>
    <t>تجديد التنوير التجميلي لطريق الكرنيش</t>
  </si>
  <si>
    <t>إعادة تهيئة قاعة حسين الباز بجرزونة</t>
  </si>
  <si>
    <t>إعلدة تهيئة ملعب القسطنطينية</t>
  </si>
  <si>
    <t>إعادة تهيئة قاعة الفطناسي</t>
  </si>
  <si>
    <t>تهيئة قاعة تنس الطاولة</t>
  </si>
  <si>
    <t>تهيئة قاعة الجمباز ملعب البصري</t>
  </si>
  <si>
    <t>مواصلة تهيئة ملعب الشمال</t>
  </si>
  <si>
    <t>تجديد العشب ملعب 15 أكتوبر</t>
  </si>
  <si>
    <t>تهيئة ملعب التمارين</t>
  </si>
  <si>
    <t>تجديد معدات التسخين ملعب 15 أكتوبر</t>
  </si>
  <si>
    <t xml:space="preserve">تجديد حجرات الملابس ملعب 15 أكتوبر </t>
  </si>
  <si>
    <t>دراسة ومتابعة أشغال تهذيب حي برج غماز</t>
  </si>
  <si>
    <t>ماطر</t>
  </si>
  <si>
    <t>أشغال صيانة وتعهد البناءات الإدارية</t>
  </si>
  <si>
    <t>منظومات وتجهيزات إعلامية</t>
  </si>
  <si>
    <t>إقتناء معدات النظافة وطرقات</t>
  </si>
  <si>
    <t>التطهير العام</t>
  </si>
  <si>
    <t>طرقات وتصريف مياه الأمطار وتنوير عمومي</t>
  </si>
  <si>
    <t>دراسة مشروع دار شباب</t>
  </si>
  <si>
    <t>دراسة تهيئة محيط المركب الرياضي</t>
  </si>
  <si>
    <t>دراسة تهيئة الطرقات وتصريف مياه الأمطار(مشاريع القرب 2016)</t>
  </si>
  <si>
    <t>دراسة تصريف مياه الأمطار(ختم نهائي)</t>
  </si>
  <si>
    <t>دراسة تهيئة الطرقات (مشروع إستثنائي)</t>
  </si>
  <si>
    <t>متابعة ومراقبة أشغال إعادة تعشيب المركب</t>
  </si>
  <si>
    <t>أشغال صيانة وتعهد التنوير العمومي</t>
  </si>
  <si>
    <t>طرقات وأرصفة حي الصداقة</t>
  </si>
  <si>
    <t>إتمام تعبيد الطرقات وتبليط الأرصفة (2014)</t>
  </si>
  <si>
    <t xml:space="preserve">طرقات وتصريف مياه الأمطار </t>
  </si>
  <si>
    <t>تعبيد نهج الرباط وتبليط الأرصفة المحاذية للأسواق</t>
  </si>
  <si>
    <t>مواصلة تهيئة المركب الرياضي</t>
  </si>
  <si>
    <t>تركيز نوافذ وأبواب بالمركب الرياضي</t>
  </si>
  <si>
    <t>مواصلة تهيئة دار الشباب</t>
  </si>
  <si>
    <t>تهيئة ملعب الطيب المهيري</t>
  </si>
  <si>
    <t>تعشيب المركب الرياضي</t>
  </si>
  <si>
    <t>منزل بورقيبة</t>
  </si>
  <si>
    <t>دراسة مشروع تعبيد الطرقات</t>
  </si>
  <si>
    <t>مشروع تهيئة وتعبيد الطرقات</t>
  </si>
  <si>
    <t>دراسة مشروع تهيئة سوق الطاهر صفر</t>
  </si>
  <si>
    <t>مشروع تهيئة سوق الطاهر صفر</t>
  </si>
  <si>
    <t xml:space="preserve">دراسة مشروع بناء دائرة بلدية بحي النجاح </t>
  </si>
  <si>
    <t xml:space="preserve">مشروع بناء دائرة بلدية بحي النجاح </t>
  </si>
  <si>
    <t>دراسة مشروع تهيئة دائرة حي الثورة</t>
  </si>
  <si>
    <t>مشروع تهيئة دائرة حي الثورة</t>
  </si>
  <si>
    <t>إقتناء معدات نظافة وطرقات ( صفقة مجمعة )</t>
  </si>
  <si>
    <t>إقتناء معدات إعلامية ومكتبية</t>
  </si>
  <si>
    <t>مشروع تعهد وصيانة البنية الأساسية</t>
  </si>
  <si>
    <t>دراسة مشروع التنوير العمومي</t>
  </si>
  <si>
    <t>مشروع التنوير العمومي</t>
  </si>
  <si>
    <t>مشروع تهذيب حي الشلاغمية 1</t>
  </si>
  <si>
    <t>مشروع تعبيد الطرقات2017</t>
  </si>
  <si>
    <t>مشروع تهيئة المستودع البلدي</t>
  </si>
  <si>
    <t>دراسة مشروع تعبيد الطرقات (2018)</t>
  </si>
  <si>
    <t>مشروع تهيئة وتعبيد الطرقات (2018)</t>
  </si>
  <si>
    <t>مشروع تبليط الأرصفة</t>
  </si>
  <si>
    <t>مشروع إقتناء معدات نظافة وطرقات (2018)</t>
  </si>
  <si>
    <t>مشروع إقتناء معدات (صفقة إطارية)</t>
  </si>
  <si>
    <t>مشروع تعشيب الملعب الرئيسي بالعشب الطبيعي</t>
  </si>
  <si>
    <t>رأس الجبل</t>
  </si>
  <si>
    <t>الصيانة بالمسلخ</t>
  </si>
  <si>
    <t>أشغال التهيئة بالملعب البلدي</t>
  </si>
  <si>
    <t>أشغال التعهد والصيانة (البناءات الإدارية)</t>
  </si>
  <si>
    <t>إقتناء سيارة</t>
  </si>
  <si>
    <t>إقتناء معدات مختلفة</t>
  </si>
  <si>
    <t>أشغال الصيانة بالمسلخ</t>
  </si>
  <si>
    <t>أشغال الصيانة والتعهد بالأسواق</t>
  </si>
  <si>
    <t>العالية</t>
  </si>
  <si>
    <t>إقتناء اراضي</t>
  </si>
  <si>
    <t>برامج وتجهيزات الإعلامية</t>
  </si>
  <si>
    <t xml:space="preserve">تعهد البناءات المتادعية لسقوط </t>
  </si>
  <si>
    <t>تعهد وصيانة المنشآت الإقتصادية</t>
  </si>
  <si>
    <t>2010/2018</t>
  </si>
  <si>
    <t>غار الملح</t>
  </si>
  <si>
    <t>تعهد شبكة التطهير العمومي</t>
  </si>
  <si>
    <t>التهيئة والتجميل</t>
  </si>
  <si>
    <t>سجنان</t>
  </si>
  <si>
    <t>الماتلين</t>
  </si>
  <si>
    <t>صيانة الطرقات والإعتناء بالحدائق (خلاص عملة عرضيين)</t>
  </si>
  <si>
    <t>تهذيب حي وسط البلدة ( الدراسات)</t>
  </si>
  <si>
    <t>تهذيب حي وسط البلدة (المشروع)</t>
  </si>
  <si>
    <t xml:space="preserve">المساهمة في بناء دور شباب </t>
  </si>
  <si>
    <t>عوسجة</t>
  </si>
  <si>
    <t>صيانة شبكة التطهير</t>
  </si>
  <si>
    <t>صيانة وتعهد البناءات الإدارية</t>
  </si>
  <si>
    <t>إقتناء برامج وتجهيزات إعلامية</t>
  </si>
  <si>
    <t>إقتناء معدات النظافة ( صفقة مجمعة )</t>
  </si>
  <si>
    <t>إقتناء معدات النظافة جرار فلاحي</t>
  </si>
  <si>
    <t>تعبيد طرقات نهج بن الخطاب</t>
  </si>
  <si>
    <t>تعبيد طرقات نهج محمد سلامة</t>
  </si>
  <si>
    <t>تعبيد الطرقات نهج 2 مارس</t>
  </si>
  <si>
    <t xml:space="preserve">دراسة مثال التهيئة </t>
  </si>
  <si>
    <t>منزل جميل</t>
  </si>
  <si>
    <t>تعبيد الطرقات ( مقاربة تشاركية)</t>
  </si>
  <si>
    <t>الإنارة العمومية (مقاربة تشاركية)</t>
  </si>
  <si>
    <t>إقتناء معدات نظافة ( صفقة مجمعة )</t>
  </si>
  <si>
    <t>دراسات (مراجعة مثال التهيئة)</t>
  </si>
  <si>
    <t>صيانة دائرة العزيب</t>
  </si>
  <si>
    <t>تعبيد الطرقات (صيانة)</t>
  </si>
  <si>
    <t>تعبيد الطرقات ( إرجاع ض نهائي )</t>
  </si>
  <si>
    <t>رفراف</t>
  </si>
  <si>
    <t>إقتناء أرض</t>
  </si>
  <si>
    <t>إقتناء معدات إدارية</t>
  </si>
  <si>
    <t>إقتناء تجهيزات</t>
  </si>
  <si>
    <t>تهذيب منطقة صونين</t>
  </si>
  <si>
    <t>مشروع بناء الأرصفة</t>
  </si>
  <si>
    <t>منزل عبد الرحمان</t>
  </si>
  <si>
    <t>أشغال صيانة وتعهد ( بناءات إدارية )</t>
  </si>
  <si>
    <t>إقتناء تجهيزات ومعدات إعلامية</t>
  </si>
  <si>
    <t>إشهار</t>
  </si>
  <si>
    <t>أشغال صيانة وتعهد (تطهير)</t>
  </si>
  <si>
    <t>أشغال صيانة وتعهد ( إنارة)</t>
  </si>
  <si>
    <t>أشغال الصيانة والتعهد (تعبيد الطرقات)</t>
  </si>
  <si>
    <t>بناء وتهيئة المنشآت الرياضية</t>
  </si>
  <si>
    <t>نفقات مختلفة</t>
  </si>
  <si>
    <t>الرياضة  + الولاية</t>
  </si>
  <si>
    <t>تينجة</t>
  </si>
  <si>
    <t>تعبيد الطرقات (نهج الدينار ,طبرقة ,الكرة الحديدية ,الديوانة، نهج غاندي)</t>
  </si>
  <si>
    <t>تهذيب حي الحرية - دوار الشط</t>
  </si>
  <si>
    <t>تعبيد حي الأمل , نهج المغرب , نهج الدستور</t>
  </si>
  <si>
    <t>تصريف مياه الأمطار بحي الفتح والملعب البلدي</t>
  </si>
  <si>
    <t>إقتناء شاحنة</t>
  </si>
  <si>
    <t>منوبة</t>
  </si>
  <si>
    <t xml:space="preserve">بناء فضاء المواطن </t>
  </si>
  <si>
    <t>تعبيد وتصريف الطرقات</t>
  </si>
  <si>
    <t>تهيئة وتصريف شارع الهادي شاكر والحبيب بورقيبة</t>
  </si>
  <si>
    <t>تعبيد وتصريف الطرقات برنامج 2017 ( نهج العقاد , نهج المساواة , نهج البرتقال )</t>
  </si>
  <si>
    <t>تهيئة تقسيم المقرونة وتقسيم برج قرع</t>
  </si>
  <si>
    <t>تجميل شارعي الهادي شاكر والحبيب بورقيبة</t>
  </si>
  <si>
    <t>تهيئة حي الشريف</t>
  </si>
  <si>
    <t>طبربة</t>
  </si>
  <si>
    <t>تهيئة قصر البلدية (قسط ثاني)</t>
  </si>
  <si>
    <t>تهيئة القاعة البلدية</t>
  </si>
  <si>
    <t>تهذيب حي الشلبي</t>
  </si>
  <si>
    <t>الدندان</t>
  </si>
  <si>
    <t>تهيئة وصيانة المستودع البلدي ومقر البلدية</t>
  </si>
  <si>
    <t>تعبيد الطرقات برنامج 2018</t>
  </si>
  <si>
    <t>تهيئة وصيانة المستودع البلدي 2018</t>
  </si>
  <si>
    <t>وادي الليل</t>
  </si>
  <si>
    <t>إقتناء سيارة لفائدة رئيس البلدية</t>
  </si>
  <si>
    <t>تهيأة مأوى سيارات للإدارة البلدية</t>
  </si>
  <si>
    <t>تهيئة أرضية المستودع البلدي</t>
  </si>
  <si>
    <t>تهيئة المنتزهات العمومية</t>
  </si>
  <si>
    <t>تهيئة مأوى سيارات للإدارة البلدية</t>
  </si>
  <si>
    <t>تهذيب منطقة القباعة وبنصر</t>
  </si>
  <si>
    <t>برنامج تهذيب الأحياء الشعبية</t>
  </si>
  <si>
    <t>الجديدة</t>
  </si>
  <si>
    <t>بناء حجرات الملابس تحت المدارج بالملعب البلدي</t>
  </si>
  <si>
    <t>بناء حجرات الملابس فتيات</t>
  </si>
  <si>
    <t xml:space="preserve">تهذيب حي النجاة 2 </t>
  </si>
  <si>
    <t>تهذيب حي الجبل بوقرة</t>
  </si>
  <si>
    <t>البطان</t>
  </si>
  <si>
    <t>مقر البلدية (تكملة)</t>
  </si>
  <si>
    <t>إقتناء شاحنة خفيفة</t>
  </si>
  <si>
    <t>المرناقية</t>
  </si>
  <si>
    <t>تعبيد بعض الأحياء بالمدينة</t>
  </si>
  <si>
    <t>تعبيد حي الرياض</t>
  </si>
  <si>
    <t>تعبيد حي السعاة</t>
  </si>
  <si>
    <t>صيانة الطرقات وتنظيف مجاري المياه</t>
  </si>
  <si>
    <t>برج العامري</t>
  </si>
  <si>
    <t>تهذيب حي الإنطلاقة</t>
  </si>
  <si>
    <t>تطهير شبكة التنوير العمومي</t>
  </si>
  <si>
    <t>تهذيب حي الشوارفية</t>
  </si>
  <si>
    <t>دوار هيشر</t>
  </si>
  <si>
    <t>مشروع التنوير العمومي بحي شاكر</t>
  </si>
  <si>
    <t>إقتناء معدات نظفة وطرقات ( صفقة مجمعة )</t>
  </si>
  <si>
    <t>دراسة مختلفة (تنوير+صيانة+تعبيد+تجميل+تصريف مياه)</t>
  </si>
  <si>
    <t>مشروع تعبيد الطرقات</t>
  </si>
  <si>
    <t>مشروع تهيئة مستودع بلدي (قسط ثاني)</t>
  </si>
  <si>
    <t>مشروع تصريف مياه الأمطاربمدينة دوار هيشر</t>
  </si>
  <si>
    <t>دراسات السوق البلدي</t>
  </si>
  <si>
    <t>مشروع تهيئة وتهذيب حي النسيم</t>
  </si>
  <si>
    <t>القيروان</t>
  </si>
  <si>
    <t>إقتناء مباني</t>
  </si>
  <si>
    <t>التنوير العمومي 2019</t>
  </si>
  <si>
    <t>تهيئة مقرات إدارية</t>
  </si>
  <si>
    <t>اقتناء معدات (صفقة مجمعة)</t>
  </si>
  <si>
    <t>تهيئة المقرات البلدية</t>
  </si>
  <si>
    <t>تهيئة المنشآت الشبابية</t>
  </si>
  <si>
    <t>تهيئة الاسواق والمسالخ</t>
  </si>
  <si>
    <t>الدائرة البلدية(القبلية)</t>
  </si>
  <si>
    <t>بناء المستودع</t>
  </si>
  <si>
    <t>تعشيب ملاعب حمدة العواني</t>
  </si>
  <si>
    <t>تهيئة ملعب علي الزواوي</t>
  </si>
  <si>
    <t>تهيئة قاعة عزيز ميلاد</t>
  </si>
  <si>
    <t>تهيئة نافورة المغرب العربي</t>
  </si>
  <si>
    <t>تهييئة أرضية علي الزواوي</t>
  </si>
  <si>
    <t>تهذيب حي الشباب بالقبلية</t>
  </si>
  <si>
    <t>تهذيب حي إشبيليا</t>
  </si>
  <si>
    <t>حاجب العيون</t>
  </si>
  <si>
    <t>بناء مكتب لحفظ الأرشيف</t>
  </si>
  <si>
    <t>توسعة المستودع البلدي</t>
  </si>
  <si>
    <t>إقتناء آلة رافعة صغيرة</t>
  </si>
  <si>
    <t>إقتناء رافعة حاويات</t>
  </si>
  <si>
    <t>صيانة الطرقات وتهيئة مخفضات السرعة</t>
  </si>
  <si>
    <t>حفر بئر سطحية بفضاء منتزه العائلة والطفل</t>
  </si>
  <si>
    <t>حماية محيط معهد أبو القاسم الشابي من الإنجراف</t>
  </si>
  <si>
    <t>تعهد وصيانة شبكة التنوير العمومي</t>
  </si>
  <si>
    <t>المركب الرياضي (سياج بالملعب البلدي)</t>
  </si>
  <si>
    <t>المستودع البلدي (إدخال بعض التحسينات)</t>
  </si>
  <si>
    <t>تهيئة محطة المسافرين</t>
  </si>
  <si>
    <t>إقتناء حاويات بلاستيكية</t>
  </si>
  <si>
    <t>الوسلاتية</t>
  </si>
  <si>
    <t>تهيئة سوق اليومية للخضر</t>
  </si>
  <si>
    <t>إقتناء شاحنة ضاغطة (ص.م)</t>
  </si>
  <si>
    <t>بوحجلة</t>
  </si>
  <si>
    <t>إقتناء آلة ماسحة</t>
  </si>
  <si>
    <t>إقتناء عقارات (قطع أرض)</t>
  </si>
  <si>
    <t>إقتناء آلة جارفة</t>
  </si>
  <si>
    <t>إقتناء شاحنة مجهزة بصهريج لإفراغ الخنادق</t>
  </si>
  <si>
    <t>تهيئة المسلخ</t>
  </si>
  <si>
    <t>السبيخة</t>
  </si>
  <si>
    <t>تعبيد الطرقات(بحي المنجي سليم وتقسيم الفزاني)</t>
  </si>
  <si>
    <t>مشروع تهيئة سوق البلدي قسط1</t>
  </si>
  <si>
    <t>تعبيد الطرقات (حي النور وحي الروضة والزهور)</t>
  </si>
  <si>
    <t>مشروع تعبيد الطرقات ببلدية السبيخة</t>
  </si>
  <si>
    <t>نصر الله</t>
  </si>
  <si>
    <t>اقتناء معدات (ص م)</t>
  </si>
  <si>
    <t xml:space="preserve">تهذيب حي الدشرة </t>
  </si>
  <si>
    <t>حفوز</t>
  </si>
  <si>
    <t>تهيئة وصيانة المستودع البلدي</t>
  </si>
  <si>
    <t>تركيز نظم مراقبة للبناءات الإدارية</t>
  </si>
  <si>
    <t>مشروع تهيئة السوق البلدي</t>
  </si>
  <si>
    <t>العلا</t>
  </si>
  <si>
    <t>بناء قاعة متعددة الإختصاصات</t>
  </si>
  <si>
    <t>تهذيب مداخل المدينة</t>
  </si>
  <si>
    <t>إقتناء آلة جارفة صغيرة</t>
  </si>
  <si>
    <t>إحداث منتزه للعائلة والطفل</t>
  </si>
  <si>
    <t>عين جلولة</t>
  </si>
  <si>
    <t>تهيئة سوق الخضر والغلال</t>
  </si>
  <si>
    <t>تمديد شبكة الماء الصالح للشراب بحي النور وحي الآثار</t>
  </si>
  <si>
    <t>تسييج المدارس الإبتدائية (مقرة- النحالة-الحسيان-الطفيفيلة-عين جلولة) وصيانة دورة المياه بالمدرسة الإبتدائية بالحسيان</t>
  </si>
  <si>
    <t>منزل المهيري</t>
  </si>
  <si>
    <t>تهيئة السوق البلدي اليومي</t>
  </si>
  <si>
    <t>إقتناء معدات نظافة وطرقات(ص.مجمعة)</t>
  </si>
  <si>
    <t>تهيئة السوق الأسبوعية وسوق الدواب</t>
  </si>
  <si>
    <t>تهذيب حي الرياض وابن الجزار</t>
  </si>
  <si>
    <t>الشبيكة</t>
  </si>
  <si>
    <t>بناء قصر البلدية (قسط1و2)</t>
  </si>
  <si>
    <t>الشراردة</t>
  </si>
  <si>
    <t>صيانة وتوسعة شبكة التنوير العمومي</t>
  </si>
  <si>
    <t>دراسة مثال التهيئة</t>
  </si>
  <si>
    <t>المهدية</t>
  </si>
  <si>
    <t>اقتناء الة رافعة</t>
  </si>
  <si>
    <t>تركيز معدات انتاج الطاقة المتجددة</t>
  </si>
  <si>
    <t>تنوير مدخل بومرداس</t>
  </si>
  <si>
    <t>تهذيب الطرقات</t>
  </si>
  <si>
    <t>حي الروضة  2 (تنفيذ عن طريق ARRU)</t>
  </si>
  <si>
    <t>قصور الساف</t>
  </si>
  <si>
    <t>اقتناء معدات نظافة ص م</t>
  </si>
  <si>
    <t>تهيئة وتأهيل المستودع البلدي</t>
  </si>
  <si>
    <t>تهيئة الفسحة الساطئية</t>
  </si>
  <si>
    <t>apal</t>
  </si>
  <si>
    <t>تهذيب حي الحرابة</t>
  </si>
  <si>
    <t>الجم</t>
  </si>
  <si>
    <t>تهيئة مقر الحالة المدنية</t>
  </si>
  <si>
    <t xml:space="preserve">تهيئة محطة نقل بري </t>
  </si>
  <si>
    <t>الشابة</t>
  </si>
  <si>
    <t>اقتناء معدات ص م</t>
  </si>
  <si>
    <t>تهيئة محطة سيارات الاجرة</t>
  </si>
  <si>
    <t>اقتناء سيارة</t>
  </si>
  <si>
    <t>تهيئة السوق اليومي</t>
  </si>
  <si>
    <t>دراسة القاعة المغطاة</t>
  </si>
  <si>
    <t>بناء القاعة المغطاة</t>
  </si>
  <si>
    <t>بومرداس</t>
  </si>
  <si>
    <t>تهيئة المستودع</t>
  </si>
  <si>
    <t>تهيئة محطة نقل</t>
  </si>
  <si>
    <t>تهذيب حي الباردية</t>
  </si>
  <si>
    <t>السواسي</t>
  </si>
  <si>
    <t>تهئية حدائق عمومية</t>
  </si>
  <si>
    <t>تهذيب حي الزياتين</t>
  </si>
  <si>
    <t>سيدي علوان</t>
  </si>
  <si>
    <t>صيانة البناءلت الادارية</t>
  </si>
  <si>
    <t>تهيئة محطة النقل الجماعي</t>
  </si>
  <si>
    <t>نهذيب حي الدوحة الشاوش</t>
  </si>
  <si>
    <t>شربان</t>
  </si>
  <si>
    <t>تهيئة المصب النهائي</t>
  </si>
  <si>
    <t>تهيئة الاسواق</t>
  </si>
  <si>
    <t>الارصفة</t>
  </si>
  <si>
    <t>تهذيب حي الجنوبي</t>
  </si>
  <si>
    <t>كركر</t>
  </si>
  <si>
    <t>بناء ارصفة</t>
  </si>
  <si>
    <t xml:space="preserve">المستودع البلدي </t>
  </si>
  <si>
    <t xml:space="preserve">اقتناء معدات </t>
  </si>
  <si>
    <t>توسعة شيكة التنوير العمومي</t>
  </si>
  <si>
    <t>أولاد الشامخ</t>
  </si>
  <si>
    <t>تهذيب الاحياء الشعبية Ettadhamen</t>
  </si>
  <si>
    <t>البرادعة</t>
  </si>
  <si>
    <t>وزارة ش م بيئة</t>
  </si>
  <si>
    <t>التجهيز</t>
  </si>
  <si>
    <t>تهطيب حي البرادعة</t>
  </si>
  <si>
    <t>هبيرة</t>
  </si>
  <si>
    <t>اقتناء شاحنة ظاغطة ( ص م )</t>
  </si>
  <si>
    <t>اقتناء كاميرات مراقبة</t>
  </si>
  <si>
    <t>تهيئة المنتزه</t>
  </si>
  <si>
    <t>اقتناء أرض</t>
  </si>
  <si>
    <t>تهيئة مسرح بلدي</t>
  </si>
  <si>
    <t>تهيئة محطات وقوف</t>
  </si>
  <si>
    <t>تهذيب حي الرياض</t>
  </si>
  <si>
    <t>إنجاز القسط الثاني من السوق البلدي</t>
  </si>
  <si>
    <t>ملولش</t>
  </si>
  <si>
    <t>بناء حي إداري</t>
  </si>
  <si>
    <t>تهيئة الشاطئ</t>
  </si>
  <si>
    <t>تهيئة البلدية</t>
  </si>
  <si>
    <t>اعتماد إضافي لتهيئة عقار بالحي التجاري</t>
  </si>
  <si>
    <t>تهيئة الحي التجاري</t>
  </si>
  <si>
    <t>تهيئة محطة النقل الريفي قسط2</t>
  </si>
  <si>
    <t>تهذيب حي المندرة</t>
  </si>
  <si>
    <t>رجيش</t>
  </si>
  <si>
    <t>تعبيد وتصريف مياه الأمطار بحي النصر</t>
  </si>
  <si>
    <t>تهيئة مقر البلدية</t>
  </si>
  <si>
    <t>اقتناء معدات نظافة (ص م)</t>
  </si>
  <si>
    <t>تهذيب حي المصلي</t>
  </si>
  <si>
    <t>المنستير</t>
  </si>
  <si>
    <t>احداث منطقة خضراء</t>
  </si>
  <si>
    <t>دراسات اخرى</t>
  </si>
  <si>
    <t>تركيز خزان وقود</t>
  </si>
  <si>
    <t>معدات اعلامية</t>
  </si>
  <si>
    <t>صيانة المدينة العتيقة</t>
  </si>
  <si>
    <t>صيانة سياج المركب الرياضي</t>
  </si>
  <si>
    <t>تهيئة حجرات الملابس بملاعب التنس</t>
  </si>
  <si>
    <t>تعهد وصيانة القاعة الرياضية</t>
  </si>
  <si>
    <t>تهيئة أرصفة بالمدينة</t>
  </si>
  <si>
    <t>تجهيز قاعة أرشيف وفضاء الحالة المدنية</t>
  </si>
  <si>
    <t>بناء دائرة بلدية (سقانص)</t>
  </si>
  <si>
    <t>تهيئة بناءات إدارية (المسلخ وسوق الجملة للخضر والغلال)</t>
  </si>
  <si>
    <t>المساهمة في بناء قاعة مبارزة بالسيف</t>
  </si>
  <si>
    <t>تهيئة ملاعب كرة السلة</t>
  </si>
  <si>
    <t>تهيئة قاعة أرشيف وقصر البلدية</t>
  </si>
  <si>
    <t>تجديد شبكة التنوير العمومي</t>
  </si>
  <si>
    <t>تجميل الطرقات و مداخل المدن</t>
  </si>
  <si>
    <t>تأهيل المسلخ البلدي</t>
  </si>
  <si>
    <t>جمال</t>
  </si>
  <si>
    <t>صيانة البناءات الاقتصادية</t>
  </si>
  <si>
    <t>المكنين</t>
  </si>
  <si>
    <t>تعبيد الطرقات وتصريف مياه الامطار وتطهير</t>
  </si>
  <si>
    <t>تهيئة وصيانة السوق المركزية</t>
  </si>
  <si>
    <t>تهذيب سوق الصاغة</t>
  </si>
  <si>
    <t>حجرات ملابس وادواش بقاعة رفع الاثقال</t>
  </si>
  <si>
    <t>تعبيد الطرقات ةتصريف مياه الامطار</t>
  </si>
  <si>
    <t>تعبيد و صيانة الطرقات</t>
  </si>
  <si>
    <t>تصريف مياه مستعملة</t>
  </si>
  <si>
    <t>بناء قاعة الرياضة</t>
  </si>
  <si>
    <t>تهذيب حي رأس الواد وساقية خديجة</t>
  </si>
  <si>
    <t>قصر هلال</t>
  </si>
  <si>
    <t>تهيئة الساحة الخلفية لقصر البلدية</t>
  </si>
  <si>
    <t>تجهبزات ادارية</t>
  </si>
  <si>
    <t>برامج وتجهيزات اعلامية مختلفة</t>
  </si>
  <si>
    <t>اقتناء معدات النظافة والطرقات ص م</t>
  </si>
  <si>
    <t>اقتنداء معدات وتجهيزات ص م</t>
  </si>
  <si>
    <t>اقتناء عقار دار الحزب</t>
  </si>
  <si>
    <t>الانارة العمومية</t>
  </si>
  <si>
    <t>جهر وتنظيف قنوات مياه الامطار</t>
  </si>
  <si>
    <t>صيانة المقابر</t>
  </si>
  <si>
    <t>تعبيد الطرقات والتطهير</t>
  </si>
  <si>
    <t>تنوير شارع المغرب العربي</t>
  </si>
  <si>
    <t>تطهيرعمومي</t>
  </si>
  <si>
    <t>انجاز ملعب رياضي  بمعهد 2 مارس</t>
  </si>
  <si>
    <t>صيانة المركب الرياضي قسط2018</t>
  </si>
  <si>
    <t>صيانة السوق المركزية قسط2018</t>
  </si>
  <si>
    <t>صيانة عقار (دار الحزب)</t>
  </si>
  <si>
    <t>صيانة عقارات بلدية</t>
  </si>
  <si>
    <t>بناء مقر لدائرة البلدية</t>
  </si>
  <si>
    <t>تهيئة الملعب البلدي وتعشيب ملعب الرقبي</t>
  </si>
  <si>
    <t>تعبيد الطرقات و تصريف مياه الامطار</t>
  </si>
  <si>
    <t>صيانة المركب الرياضي</t>
  </si>
  <si>
    <t>ش ورياضة</t>
  </si>
  <si>
    <t>الوردانين</t>
  </si>
  <si>
    <t>تهيئة مسلح بلدي</t>
  </si>
  <si>
    <t>تهيئة سوق يومية</t>
  </si>
  <si>
    <t>تهيئة دار خدمات</t>
  </si>
  <si>
    <t>انارة الملعب البلدي</t>
  </si>
  <si>
    <t>تهيئة مفترق المعتمدية</t>
  </si>
  <si>
    <t>تهيئة زاوية سيدي عثمان</t>
  </si>
  <si>
    <t>تهيئة المدخل الشمالي لمنزل خير</t>
  </si>
  <si>
    <t>تهيئة وترصيف نهج بوادي الجبش</t>
  </si>
  <si>
    <t>اقتناء معدات (شاحنة مجهزة بسلم)</t>
  </si>
  <si>
    <t>اقتناء معدات نظافة (شاحنة ضاغطة)</t>
  </si>
  <si>
    <t>طبلبة</t>
  </si>
  <si>
    <t>مقابر</t>
  </si>
  <si>
    <t>اقتناء مواد حديدية</t>
  </si>
  <si>
    <t xml:space="preserve">مساحات خضراء </t>
  </si>
  <si>
    <t>تجميل الطرقات ومداخل المدن</t>
  </si>
  <si>
    <t>دراسة سوق التفصيل</t>
  </si>
  <si>
    <t>دراسة مخطط استراتيجي للمدينة</t>
  </si>
  <si>
    <t xml:space="preserve">طبلبة </t>
  </si>
  <si>
    <t>تهيئة وتجميل النافورة</t>
  </si>
  <si>
    <t>تعهد وصيانة</t>
  </si>
  <si>
    <t>تهذيب حي الطاهر معرف</t>
  </si>
  <si>
    <t>علامات مرورية و إشارات الإتجاه</t>
  </si>
  <si>
    <t xml:space="preserve">تجميل الطرقات و مداخل المدن و الواجهات </t>
  </si>
  <si>
    <t xml:space="preserve">الأجهزة الإعلامية </t>
  </si>
  <si>
    <t xml:space="preserve">بناء سوق الجملة للخضر و الغلال </t>
  </si>
  <si>
    <t xml:space="preserve">دراسة مشروع سوق الجملة للخضر و الغلال </t>
  </si>
  <si>
    <t xml:space="preserve">دراسة مشروع بناء قصر البلدية </t>
  </si>
  <si>
    <t>البقالطة</t>
  </si>
  <si>
    <t>تسييج وصيانة سوق الجملة</t>
  </si>
  <si>
    <t>تهذيب حي السباخ</t>
  </si>
  <si>
    <t>صيانة مقر الادارة البلدية</t>
  </si>
  <si>
    <t>صيانة وتوسعة شبكة التنوير</t>
  </si>
  <si>
    <t>قصيبة المديوني</t>
  </si>
  <si>
    <t>اقتناء معدات نظافة وطرقات ص م</t>
  </si>
  <si>
    <t>خنيس</t>
  </si>
  <si>
    <t>توسعة مقر البلدية</t>
  </si>
  <si>
    <t>2015/2016</t>
  </si>
  <si>
    <t>بني حسان</t>
  </si>
  <si>
    <t>تهيئة وتسييج قصر البلدية</t>
  </si>
  <si>
    <t>بنبلة المنارة</t>
  </si>
  <si>
    <t>طوزة</t>
  </si>
  <si>
    <t>تهيئة حي الملعب</t>
  </si>
  <si>
    <t>الساحلين معتمر</t>
  </si>
  <si>
    <t>تهيئة بناءات ادارية</t>
  </si>
  <si>
    <t>اصلاح طرقات</t>
  </si>
  <si>
    <t>مناطق خضراء وتجميل مداخل المدن</t>
  </si>
  <si>
    <t>اقتناء مباني</t>
  </si>
  <si>
    <t>تطهير وتحسين شبكة التنوير</t>
  </si>
  <si>
    <t xml:space="preserve">اقتناء جرار </t>
  </si>
  <si>
    <t>تسييج قطعة ارض</t>
  </si>
  <si>
    <t>صيانة المستودع</t>
  </si>
  <si>
    <t>تعهد البناءات</t>
  </si>
  <si>
    <t>تهيئة و تهذيب حي سالم بشير بالساحلين</t>
  </si>
  <si>
    <t xml:space="preserve"> - </t>
  </si>
  <si>
    <t>زرمدين</t>
  </si>
  <si>
    <t>بناء مستودع</t>
  </si>
  <si>
    <t>بناء محطة لغسل وتشحيم المعدات</t>
  </si>
  <si>
    <t>تهذيب حي الفرش راس المرج</t>
  </si>
  <si>
    <t>بنان بوضر</t>
  </si>
  <si>
    <t>اقتناء 2 دراجة نارية</t>
  </si>
  <si>
    <t>زاوية قنطش</t>
  </si>
  <si>
    <t>منظومات ادارية</t>
  </si>
  <si>
    <t>تهذيب حي القديم</t>
  </si>
  <si>
    <t>تعبيد حي الخضراء</t>
  </si>
  <si>
    <t>عميرة الحجاج</t>
  </si>
  <si>
    <t>اقتناء معدات وتجهيزات ادارية</t>
  </si>
  <si>
    <t>تهذيب حي الضياف والزهيرات</t>
  </si>
  <si>
    <t>عميرة الفحول</t>
  </si>
  <si>
    <t>بناء حي تجاري فسط2</t>
  </si>
  <si>
    <t>دراسة مشروع بناء حي تجاري قسط2</t>
  </si>
  <si>
    <t>بناء حي تجاري قسط1</t>
  </si>
  <si>
    <t>دراسة حي تجاري قسط1</t>
  </si>
  <si>
    <t>مصدور منزل حرب</t>
  </si>
  <si>
    <t>لمطة</t>
  </si>
  <si>
    <t>اقتناء شاحنة</t>
  </si>
  <si>
    <t>بوحجر</t>
  </si>
  <si>
    <t>سيدي بنور</t>
  </si>
  <si>
    <t>بناء دار خدمات</t>
  </si>
  <si>
    <t>بناء محل تجاري</t>
  </si>
  <si>
    <t>الشراحيل</t>
  </si>
  <si>
    <t>نعبيد الطرقات</t>
  </si>
  <si>
    <t>اقتناء معدات النظافة (ص م)</t>
  </si>
  <si>
    <t>سيدي عامر مسجد عيسى</t>
  </si>
  <si>
    <t>حجرات ملابس بالملعب البلدي</t>
  </si>
  <si>
    <t>تطهير حي عيسى</t>
  </si>
  <si>
    <t>تهذيب حي النصر</t>
  </si>
  <si>
    <t>تعشيب الملعب البلدي</t>
  </si>
  <si>
    <t>وش ر</t>
  </si>
  <si>
    <t>تهيئة ساحة (القصر وسيدي مفرج)</t>
  </si>
  <si>
    <t>استكمال تسييج الملعب البلدي</t>
  </si>
  <si>
    <t>تجميل مدخل مدينة مسجد عيسى</t>
  </si>
  <si>
    <t>دراسة وانجاز قسط أول من مشروع مندمج ثقافي وسياحي</t>
  </si>
  <si>
    <t>عميرة التوازرة</t>
  </si>
  <si>
    <t>تمديد شبكة التنوير</t>
  </si>
  <si>
    <t>احداث مخفظات سرعة</t>
  </si>
  <si>
    <t>تسييج ارض</t>
  </si>
  <si>
    <t>احداث قاعة افراح</t>
  </si>
  <si>
    <t>احداث ملعب بلدي</t>
  </si>
  <si>
    <t>صيانة مقر البلدية</t>
  </si>
  <si>
    <t>تهذيب حي السميرات</t>
  </si>
  <si>
    <t>الغنادة</t>
  </si>
  <si>
    <t>تعبيد وترصيف وصيانة</t>
  </si>
  <si>
    <t>صيانة مناطق خضراء</t>
  </si>
  <si>
    <t>منزل النور</t>
  </si>
  <si>
    <t>تهذيب حي الوسطية</t>
  </si>
  <si>
    <t>منزل فارسي</t>
  </si>
  <si>
    <t>بناءات ادارية قسط2</t>
  </si>
  <si>
    <t>بناء الارصفة</t>
  </si>
  <si>
    <t>صيانة مقبرة الشواشين</t>
  </si>
  <si>
    <t>تهذيب حي التطور</t>
  </si>
  <si>
    <t>بناءات ادارية</t>
  </si>
  <si>
    <t>اشغال صيانة وتعهد (طرقات ومسالك)</t>
  </si>
  <si>
    <t>منزل كامل</t>
  </si>
  <si>
    <t>صيانة وتعهد</t>
  </si>
  <si>
    <t>صيادة</t>
  </si>
  <si>
    <t>صيانة منشآت رياضية</t>
  </si>
  <si>
    <t>دراسة مشروع سوق يومية</t>
  </si>
  <si>
    <t>منزل حياة</t>
  </si>
  <si>
    <t>فتح الشوارع والطرقات بالتقاسيم</t>
  </si>
  <si>
    <t>سوسة</t>
  </si>
  <si>
    <t>بناء دائرة جوهرة</t>
  </si>
  <si>
    <t>اقتناء معدات ( صفقة مجمعة)</t>
  </si>
  <si>
    <t>صيانة دورية للتنوير الهمومي 2019</t>
  </si>
  <si>
    <t xml:space="preserve">العناية بالمناطق الخضراء </t>
  </si>
  <si>
    <t xml:space="preserve">احداث و تهيئة ملاعب أحياء </t>
  </si>
  <si>
    <t xml:space="preserve">بناء الأرصفة </t>
  </si>
  <si>
    <t>تجميل المدينة ( احداث مفترقات دائرية )</t>
  </si>
  <si>
    <t xml:space="preserve">شبكات تصريف مياه الأمطار </t>
  </si>
  <si>
    <t xml:space="preserve">تهيئة أسواق التفصيل </t>
  </si>
  <si>
    <t xml:space="preserve">احداث محطة ضخ بالحي الأولمبي </t>
  </si>
  <si>
    <t xml:space="preserve">تهيئة قاعتين بالطابق العلوي للمسرح البلدي </t>
  </si>
  <si>
    <t xml:space="preserve">تهيئة قسط أول لملعب بورابورا </t>
  </si>
  <si>
    <t xml:space="preserve">توسعة الملعب الأولمبي بسوسة </t>
  </si>
  <si>
    <t xml:space="preserve">تهيئة المسلك الصحي بالملعب الأولمبي </t>
  </si>
  <si>
    <t xml:space="preserve">بناء قاعة جلسات بدائرة حي الرياض </t>
  </si>
  <si>
    <t xml:space="preserve">اقتناء معدات للحدائق </t>
  </si>
  <si>
    <t xml:space="preserve">اقتناء أراضي </t>
  </si>
  <si>
    <t xml:space="preserve">نفقات الإشهار </t>
  </si>
  <si>
    <t xml:space="preserve">تعويضات مختلفة </t>
  </si>
  <si>
    <t xml:space="preserve">اقتناء وسائل النقل معدات  وتجهيزات اخرى </t>
  </si>
  <si>
    <t>إقتناء حاويات  بلاستيكية</t>
  </si>
  <si>
    <t xml:space="preserve">تهيئة قاعتي المجلس و الأفراح بقصر البلدية </t>
  </si>
  <si>
    <t xml:space="preserve">تعهد وصيانة رياض الأطفال </t>
  </si>
  <si>
    <t xml:space="preserve">تهيئة فضاء بدائرة المدينة   </t>
  </si>
  <si>
    <t xml:space="preserve">تهيئة فضاء بالدائرة الجنوبية  </t>
  </si>
  <si>
    <t xml:space="preserve">تعهد و صيانة البناءات الإدارية </t>
  </si>
  <si>
    <t xml:space="preserve">تهيئة نادي أطفال بجبانة الغربة </t>
  </si>
  <si>
    <t xml:space="preserve">اقتناء تجهيزات و ألعاب لرياض الأطفال </t>
  </si>
  <si>
    <t xml:space="preserve">نهيئة السوق المركزية ببئر الشبّاك </t>
  </si>
  <si>
    <t>تنوير عمومي 2017</t>
  </si>
  <si>
    <t>صيانة و تعهد شبكات التنوير بالمدينة العتيقة (قسط أول )</t>
  </si>
  <si>
    <t>بناء الأرصفة 2017</t>
  </si>
  <si>
    <t xml:space="preserve">تنوير سور الرباط </t>
  </si>
  <si>
    <t>تهيئة المساحات الخضراء 2017</t>
  </si>
  <si>
    <t>تهيئة المساحات الخضراء 2018</t>
  </si>
  <si>
    <t>تهيئة المساحات الخضراء 2018( تشاركي )</t>
  </si>
  <si>
    <t xml:space="preserve">تهيئة مقرات بلدية </t>
  </si>
  <si>
    <t>تعهد وصيانة مقر الإدارة البلدية</t>
  </si>
  <si>
    <t xml:space="preserve">تأهيل شبكات الكهرباء بالمنشآت البلديّة </t>
  </si>
  <si>
    <t xml:space="preserve">إقتنا معدات </t>
  </si>
  <si>
    <t>تركيز مضخة بنزين وخزان</t>
  </si>
  <si>
    <t>إقتناء معدات وتجهيزات للإدارة الفرعية للحدائق</t>
  </si>
  <si>
    <t>صيانة دورية لشبكة التنوير العمومي 2018</t>
  </si>
  <si>
    <t>بناء الأرصفة 2018</t>
  </si>
  <si>
    <t>تعبيد الطرقات 2013</t>
  </si>
  <si>
    <t>2013/2017</t>
  </si>
  <si>
    <t>تعبيد الطرقات 2014</t>
  </si>
  <si>
    <t>2014/2015</t>
  </si>
  <si>
    <t>تهيئة البناءات المتداعية للسقوط</t>
  </si>
  <si>
    <t>تركيز لوحات لتسمية أنهج</t>
  </si>
  <si>
    <t>فوهات إطفاء بالمدينة العتيقة</t>
  </si>
  <si>
    <t>تهيئة منبت بلدي بسهلول</t>
  </si>
  <si>
    <t>تهيئة وتعشيب ملعب العوينات</t>
  </si>
  <si>
    <t>بناء قاعة ملاكمة</t>
  </si>
  <si>
    <t>إقتناء تجهيزات ضوئية للركح</t>
  </si>
  <si>
    <t>المسبح البلدي (تكملة)</t>
  </si>
  <si>
    <t xml:space="preserve">وزارة الرياضة </t>
  </si>
  <si>
    <t>صيانة المعالم والاثار</t>
  </si>
  <si>
    <t xml:space="preserve"> والبالوعات وأحواض لتسييق الشوارع واحداث ابار</t>
  </si>
  <si>
    <t xml:space="preserve">صيانة و تعهد المنشآت الرياضية </t>
  </si>
  <si>
    <t>تهيئة المستودعات البلدية</t>
  </si>
  <si>
    <t xml:space="preserve">تهيئة المسلخ البلدي </t>
  </si>
  <si>
    <t>بناء مآوي السيارات</t>
  </si>
  <si>
    <t>اقتناء معدات  وتجهيزات اخرى ووسائل النقل</t>
  </si>
  <si>
    <t>مساكن</t>
  </si>
  <si>
    <t xml:space="preserve">مناطق خضراء </t>
  </si>
  <si>
    <t>تهيئة مسلخ</t>
  </si>
  <si>
    <t>تهيئة وحدات صحية</t>
  </si>
  <si>
    <t>احداث وتهيئة مقرات ادارية</t>
  </si>
  <si>
    <t>اقتناء سيارات ادارية</t>
  </si>
  <si>
    <t>أشغال تهيئة مختلفة: المستودع البلدي قسط2+ صيانة عقار بلدي (منطقة الأمن)</t>
  </si>
  <si>
    <t>توسعة دار الشباب</t>
  </si>
  <si>
    <t>القلعة الكبرى</t>
  </si>
  <si>
    <t>تهيئة منشآت رياضية</t>
  </si>
  <si>
    <t>بناء مستودع بلدي (قسط أول)</t>
  </si>
  <si>
    <t>تهذيب حس صلاح بوشوشة</t>
  </si>
  <si>
    <t>القلعة الصغرى</t>
  </si>
  <si>
    <t>تهبئة مفترقات دائرية</t>
  </si>
  <si>
    <t>أكودة</t>
  </si>
  <si>
    <t>صيانة طرقات</t>
  </si>
  <si>
    <t>تهيئة واد بشط الرمان</t>
  </si>
  <si>
    <t>تهذيب حي قبيصة</t>
  </si>
  <si>
    <t>بناء القسط الثاني من المستودع البلدي</t>
  </si>
  <si>
    <t>تعشيب ملعب كرة قدم وتهيأة مضمار</t>
  </si>
  <si>
    <t>تهيئة شارع فرج قرطاس</t>
  </si>
  <si>
    <t>النفيضة</t>
  </si>
  <si>
    <t>تعهد وصيانة بناية</t>
  </si>
  <si>
    <t>بناء فضاء تجاري</t>
  </si>
  <si>
    <t>حمام سوسة</t>
  </si>
  <si>
    <t>تهيئة مجاز طرابلس</t>
  </si>
  <si>
    <t>اقناء عقارات</t>
  </si>
  <si>
    <t>تطهير نهج قليبية</t>
  </si>
  <si>
    <t>تهيئة النفق الارضي بالغرابي</t>
  </si>
  <si>
    <t>تهيئة سوق الجنان</t>
  </si>
  <si>
    <t>تغيير ابواب سوق السبت</t>
  </si>
  <si>
    <t>تصريف مياه الامطار (مفترق البيئة)</t>
  </si>
  <si>
    <t>تنوير عمومي (واقيات لاعمدة التنوير)</t>
  </si>
  <si>
    <t>اقتناء وسائل نقل ودراجات نارية</t>
  </si>
  <si>
    <t>تهيئة مركز الإقامة بدار الشباب سهلول</t>
  </si>
  <si>
    <t>بناء دار الشباب المدينة</t>
  </si>
  <si>
    <t>تصريف مياه الامطار بنهج مارس</t>
  </si>
  <si>
    <t>تركيز منظومة GPS</t>
  </si>
  <si>
    <t>دراسة فرز النفايات</t>
  </si>
  <si>
    <t>تركيز منظومة مراقبة بالكاميرا</t>
  </si>
  <si>
    <t>تجديد شبكة التنوير العمومي بالطريق السياحية</t>
  </si>
  <si>
    <t>هرقلة</t>
  </si>
  <si>
    <t>تجمبل المدينة والمناطق الخضراء</t>
  </si>
  <si>
    <t>دراسة تعشيب الملعب</t>
  </si>
  <si>
    <t>تهذيب الحي الضحوي</t>
  </si>
  <si>
    <t>بوفيشة</t>
  </si>
  <si>
    <t>سيدي بوعلي</t>
  </si>
  <si>
    <t>دراسة احداث ملعب</t>
  </si>
  <si>
    <t>الطرقات والمسالك</t>
  </si>
  <si>
    <t>تهيئة السوق البلدي قسط2</t>
  </si>
  <si>
    <t>دراسة مشروع تهيئة فسحة شاطئية</t>
  </si>
  <si>
    <t>وزارة البيئة</t>
  </si>
  <si>
    <t>تهيئة المستودع البلدي قسط2</t>
  </si>
  <si>
    <t>القصيبة والثريات</t>
  </si>
  <si>
    <t>المسعدين</t>
  </si>
  <si>
    <t>تهيئة مدخل المدينة</t>
  </si>
  <si>
    <t>استكمال المنتزه الحضرى</t>
  </si>
  <si>
    <t>اقتناء ارض</t>
  </si>
  <si>
    <t>تنظيف واد الديك وتصريف مياه الامطار</t>
  </si>
  <si>
    <t>اشغال بناء محول كهربائي بالملعب البلدي</t>
  </si>
  <si>
    <t>اشغال تهيئة الطرقات وتصريف مياه الامطار</t>
  </si>
  <si>
    <t>إقتناء قطعة أرض لبناء مستودع بلدي</t>
  </si>
  <si>
    <t>دراسة مشروع بناء مستودع بلدي للمعدات والحجز</t>
  </si>
  <si>
    <t>زاوية سوسة</t>
  </si>
  <si>
    <t>منطقة خضراء</t>
  </si>
  <si>
    <t>اقتناء وزسائل نقل</t>
  </si>
  <si>
    <t>تهيئة و توسعة قصر البلدية</t>
  </si>
  <si>
    <t>برنامج تهذيب الأحياء الشعبية حي الإزدهار 2</t>
  </si>
  <si>
    <t xml:space="preserve">ملعب حي </t>
  </si>
  <si>
    <t>سيدي الهاني</t>
  </si>
  <si>
    <t>تجهيزات وبرامج اعلامية</t>
  </si>
  <si>
    <t>اقتناء للشباب والثقافة</t>
  </si>
  <si>
    <t>منشآت اقتصادية</t>
  </si>
  <si>
    <t>بناء عدد2 اكشاك</t>
  </si>
  <si>
    <t>تهذيب حي أولاد عمر</t>
  </si>
  <si>
    <t>كندار</t>
  </si>
  <si>
    <t>تهيئة قصر بلدية</t>
  </si>
  <si>
    <t>بناء سوق يومي</t>
  </si>
  <si>
    <t xml:space="preserve">عدد01 Bob cat وعدد01 -(mini -combine) </t>
  </si>
  <si>
    <t>دراسة المخطط المروري 
دراسة احداث وسائل نقل عمومي سريع داخل المنطقة البلدية
دراسة لإحداث مسلك للدراجات ومنطقة للمترجلين</t>
  </si>
  <si>
    <t>قاعة متعددة الإختصاصت للأنشطة الشبابية
روضة أطفال</t>
  </si>
  <si>
    <t xml:space="preserve">البرنامج السنوي للاستثمار لسنة 2019 </t>
  </si>
  <si>
    <t>تركيز طبقة عازلة لقاعة مصطفى بن جناة</t>
  </si>
  <si>
    <t>صيانة وتهيئة البناءات الإدارية والمنشآت البلدية</t>
  </si>
  <si>
    <t>مراقبة الإدارة والمستودع البلدي</t>
  </si>
  <si>
    <t xml:space="preserve"> ديوان تربية الماشية</t>
  </si>
  <si>
    <t>بناء الأرصفة (المدو)</t>
  </si>
  <si>
    <t>2015 وما قبل</t>
  </si>
  <si>
    <t>تهذيب حي البرارجة</t>
  </si>
  <si>
    <t>تهذيب حي الأمل 2 ( تكملة )</t>
  </si>
  <si>
    <t>تهذيب حي سيدي عمر</t>
  </si>
  <si>
    <t>2012/2016</t>
  </si>
  <si>
    <t xml:space="preserve">  الدراسات   تهذيب حي النصر </t>
  </si>
  <si>
    <t>2012/2013</t>
  </si>
  <si>
    <t>2014/2018</t>
  </si>
  <si>
    <t>تهذيب حي النوار</t>
  </si>
  <si>
    <t>تهذيب حي الدويمسي والدوكالي</t>
  </si>
  <si>
    <t>تهذيب الأحياء الشعبية السلامة واللواتة والصقالبة</t>
  </si>
  <si>
    <t>تهذيب حي وسط المدينة</t>
  </si>
  <si>
    <t>تهيئة الأسواق الأسبوعية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</si>
</sst>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_-* #,##0\-;_-* &quot;-&quot;_-;_-@_-"/>
    <numFmt numFmtId="165" formatCode="#\ ###\ ###"/>
    <numFmt numFmtId="166" formatCode="#,##0.000"/>
    <numFmt numFmtId="167" formatCode="#,##0\ _€"/>
    <numFmt numFmtId="168" formatCode="#,##0.00\ _€"/>
    <numFmt numFmtId="169" formatCode="0.000"/>
    <numFmt numFmtId="170" formatCode="General\ &quot;مشروعا&quot;"/>
  </numFmts>
  <fonts count="70">
    <font>
      <sz val="10"/>
      <name val="Arial"/>
      <charset val="178"/>
    </font>
    <font>
      <b/>
      <sz val="13"/>
      <color indexed="12"/>
      <name val="Simplified Arabic"/>
      <family val="1"/>
    </font>
    <font>
      <sz val="13"/>
      <name val="Simplified Arabic"/>
      <family val="1"/>
    </font>
    <font>
      <sz val="10"/>
      <name val="Simplified Arabic"/>
      <family val="1"/>
    </font>
    <font>
      <sz val="10"/>
      <color indexed="14"/>
      <name val="Simplified Arabic"/>
      <family val="1"/>
    </font>
    <font>
      <b/>
      <sz val="13"/>
      <name val="Simplified Arabic"/>
      <family val="1"/>
    </font>
    <font>
      <b/>
      <sz val="13"/>
      <color indexed="14"/>
      <name val="Simplified Arabic"/>
      <family val="1"/>
    </font>
    <font>
      <b/>
      <sz val="14"/>
      <name val="Simplified Arabic"/>
      <family val="1"/>
    </font>
    <font>
      <sz val="13"/>
      <color indexed="12"/>
      <name val="Simplified Arabic"/>
      <family val="1"/>
    </font>
    <font>
      <sz val="13"/>
      <color indexed="17"/>
      <name val="Simplified Arabic"/>
      <family val="1"/>
    </font>
    <font>
      <b/>
      <sz val="16"/>
      <name val="Simplified Arabic"/>
      <family val="1"/>
    </font>
    <font>
      <b/>
      <sz val="18"/>
      <name val="Simplified Arabic"/>
      <family val="1"/>
    </font>
    <font>
      <b/>
      <sz val="24"/>
      <name val="Simplified Arabic"/>
      <family val="1"/>
    </font>
    <font>
      <b/>
      <sz val="28"/>
      <name val="Simplified Arabic"/>
      <family val="1"/>
    </font>
    <font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sz val="13"/>
      <color indexed="14"/>
      <name val="Simplified Arabic"/>
      <family val="1"/>
    </font>
    <font>
      <sz val="10"/>
      <name val="Arial"/>
      <family val="2"/>
    </font>
    <font>
      <sz val="10"/>
      <color indexed="64"/>
      <name val="Arial"/>
      <family val="2"/>
    </font>
    <font>
      <sz val="14"/>
      <color indexed="10"/>
      <name val="Simplified Arabic"/>
      <family val="1"/>
    </font>
    <font>
      <sz val="14"/>
      <color indexed="12"/>
      <name val="Simplified Arabic"/>
      <family val="1"/>
    </font>
    <font>
      <sz val="14"/>
      <color indexed="14"/>
      <name val="Simplified Arabic"/>
      <family val="1"/>
    </font>
    <font>
      <sz val="14"/>
      <color indexed="17"/>
      <name val="Simplified Arabic"/>
      <family val="1"/>
    </font>
    <font>
      <b/>
      <sz val="14"/>
      <color indexed="12"/>
      <name val="Simplified Arabi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3"/>
      <color indexed="17"/>
      <name val="Simplified Arabic"/>
      <family val="1"/>
    </font>
    <font>
      <sz val="14"/>
      <name val="Times New Roman"/>
      <family val="1"/>
    </font>
    <font>
      <b/>
      <sz val="12"/>
      <color indexed="12"/>
      <name val="Simplified Arabic"/>
      <family val="1"/>
    </font>
    <font>
      <sz val="14"/>
      <name val="TIc"/>
      <charset val="178"/>
    </font>
    <font>
      <sz val="11"/>
      <name val="Simplified Arabic"/>
      <family val="1"/>
    </font>
    <font>
      <sz val="10"/>
      <color indexed="12"/>
      <name val="Simplified Arabic"/>
      <family val="1"/>
    </font>
    <font>
      <sz val="10"/>
      <color indexed="17"/>
      <name val="Simplified Arabic"/>
      <family val="1"/>
    </font>
    <font>
      <u/>
      <sz val="14"/>
      <name val="Simplified Arabic"/>
      <family val="1"/>
    </font>
    <font>
      <u/>
      <sz val="13"/>
      <name val="Simplified Arabic"/>
      <family val="1"/>
    </font>
    <font>
      <b/>
      <u/>
      <sz val="13"/>
      <name val="Simplified Arabic"/>
      <family val="1"/>
    </font>
    <font>
      <u/>
      <sz val="10"/>
      <name val="Simplified Arabic"/>
      <family val="1"/>
    </font>
    <font>
      <sz val="12"/>
      <name val="Simplified Arabic"/>
      <family val="1"/>
    </font>
    <font>
      <sz val="16"/>
      <name val="Simplified Arabic"/>
      <family val="1"/>
    </font>
    <font>
      <sz val="11"/>
      <color theme="1"/>
      <name val="Calibri"/>
      <family val="2"/>
      <charset val="178"/>
      <scheme val="minor"/>
    </font>
    <font>
      <sz val="13"/>
      <color rgb="FFFF0000"/>
      <name val="Simplified Arabic"/>
      <family val="1"/>
    </font>
    <font>
      <sz val="14"/>
      <color rgb="FF00B050"/>
      <name val="Simplified Arabic"/>
      <family val="1"/>
    </font>
    <font>
      <sz val="14"/>
      <color theme="1"/>
      <name val="Simplified Arabic"/>
      <family val="1"/>
    </font>
    <font>
      <sz val="13"/>
      <color rgb="FF0000CC"/>
      <name val="Simplified Arabic"/>
      <family val="1"/>
    </font>
    <font>
      <sz val="14"/>
      <color rgb="FF008000"/>
      <name val="Simplified Arabic"/>
      <family val="1"/>
    </font>
    <font>
      <b/>
      <sz val="14"/>
      <color rgb="FF008000"/>
      <name val="Simplified Arabic"/>
      <family val="1"/>
    </font>
    <font>
      <sz val="14"/>
      <color rgb="FFFF0000"/>
      <name val="Simplified Arabic"/>
      <family val="1"/>
    </font>
    <font>
      <b/>
      <sz val="13"/>
      <color rgb="FF0000CC"/>
      <name val="Simplified Arabic"/>
      <family val="1"/>
    </font>
    <font>
      <b/>
      <sz val="13"/>
      <color rgb="FF0000FF"/>
      <name val="Simplified Arabic"/>
      <family val="1"/>
    </font>
    <font>
      <b/>
      <sz val="14"/>
      <color rgb="FF0000FF"/>
      <name val="Times New Roman"/>
      <family val="1"/>
    </font>
    <font>
      <sz val="13"/>
      <color theme="9" tint="-0.499984740745262"/>
      <name val="Simplified Arabic"/>
      <family val="1"/>
    </font>
    <font>
      <sz val="13"/>
      <color theme="1"/>
      <name val="Simplified Arabic"/>
      <family val="1"/>
    </font>
    <font>
      <sz val="12"/>
      <color rgb="FF000000"/>
      <name val="Times New Roman"/>
      <family val="1"/>
    </font>
    <font>
      <sz val="10"/>
      <color theme="1"/>
      <name val="Simplified Arabic"/>
      <family val="1"/>
    </font>
    <font>
      <sz val="13"/>
      <color rgb="FF0A0AB6"/>
      <name val="Simplified Arabic"/>
      <family val="1"/>
    </font>
    <font>
      <b/>
      <sz val="13"/>
      <color rgb="FFFF0000"/>
      <name val="Simplified Arabic"/>
      <family val="1"/>
    </font>
    <font>
      <b/>
      <sz val="13"/>
      <color rgb="FF3333CC"/>
      <name val="Simplified Arabic"/>
      <family val="1"/>
    </font>
    <font>
      <sz val="14"/>
      <name val="Cambria"/>
      <family val="1"/>
      <scheme val="major"/>
    </font>
    <font>
      <b/>
      <sz val="13"/>
      <color rgb="FF0A0AB6"/>
      <name val="Simplified Arabic"/>
      <family val="1"/>
    </font>
    <font>
      <b/>
      <sz val="13"/>
      <color theme="1"/>
      <name val="Simplified Arabic"/>
      <family val="1"/>
    </font>
    <font>
      <sz val="10"/>
      <color rgb="FFFF0000"/>
      <name val="Simplified Arabic"/>
      <family val="1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4"/>
      <color theme="1"/>
      <name val="Simplified Arabic"/>
      <family val="1"/>
    </font>
    <font>
      <sz val="12"/>
      <color rgb="FFFF0000"/>
      <name val="Times New Roman"/>
      <family val="1"/>
    </font>
    <font>
      <b/>
      <sz val="30"/>
      <name val="Simplified Arabic"/>
      <family val="1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rgb="FF92D050"/>
      </patternFill>
    </fill>
    <fill>
      <patternFill patternType="gray125">
        <bgColor rgb="FF92D050"/>
      </patternFill>
    </fill>
    <fill>
      <patternFill patternType="gray125"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41" fillId="0" borderId="0"/>
    <xf numFmtId="0" fontId="19" fillId="0" borderId="0"/>
    <xf numFmtId="0" fontId="18" fillId="0" borderId="0"/>
    <xf numFmtId="0" fontId="18" fillId="0" borderId="0"/>
    <xf numFmtId="0" fontId="41" fillId="0" borderId="0"/>
    <xf numFmtId="0" fontId="18" fillId="0" borderId="0"/>
  </cellStyleXfs>
  <cellXfs count="10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readingOrder="2"/>
    </xf>
    <xf numFmtId="3" fontId="1" fillId="3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166" fontId="3" fillId="4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167" fontId="42" fillId="4" borderId="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5" borderId="0" xfId="0" applyFont="1" applyFill="1" applyAlignment="1">
      <alignment vertical="center"/>
    </xf>
    <xf numFmtId="3" fontId="3" fillId="5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14" fillId="4" borderId="1" xfId="0" applyNumberFormat="1" applyFont="1" applyFill="1" applyBorder="1" applyAlignment="1">
      <alignment horizontal="right" vertical="center" wrapText="1" readingOrder="2"/>
    </xf>
    <xf numFmtId="49" fontId="14" fillId="0" borderId="1" xfId="0" applyNumberFormat="1" applyFont="1" applyFill="1" applyBorder="1" applyAlignment="1">
      <alignment horizontal="center" vertical="center" readingOrder="2"/>
    </xf>
    <xf numFmtId="0" fontId="2" fillId="4" borderId="6" xfId="0" applyFont="1" applyFill="1" applyBorder="1" applyAlignment="1">
      <alignment vertical="center"/>
    </xf>
    <xf numFmtId="167" fontId="5" fillId="4" borderId="7" xfId="0" applyNumberFormat="1" applyFont="1" applyFill="1" applyBorder="1" applyAlignment="1">
      <alignment vertical="center"/>
    </xf>
    <xf numFmtId="167" fontId="5" fillId="4" borderId="1" xfId="0" applyNumberFormat="1" applyFont="1" applyFill="1" applyBorder="1" applyAlignment="1">
      <alignment vertical="center"/>
    </xf>
    <xf numFmtId="167" fontId="2" fillId="4" borderId="2" xfId="0" applyNumberFormat="1" applyFont="1" applyFill="1" applyBorder="1" applyAlignment="1">
      <alignment vertical="center"/>
    </xf>
    <xf numFmtId="167" fontId="2" fillId="4" borderId="1" xfId="0" applyNumberFormat="1" applyFont="1" applyFill="1" applyBorder="1" applyAlignment="1">
      <alignment horizontal="right" vertical="center"/>
    </xf>
    <xf numFmtId="167" fontId="2" fillId="4" borderId="5" xfId="0" applyNumberFormat="1" applyFont="1" applyFill="1" applyBorder="1" applyAlignment="1">
      <alignment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2" fillId="4" borderId="1" xfId="0" applyNumberFormat="1" applyFont="1" applyFill="1" applyBorder="1" applyAlignment="1">
      <alignment vertical="center" readingOrder="2"/>
    </xf>
    <xf numFmtId="167" fontId="2" fillId="4" borderId="0" xfId="0" applyNumberFormat="1" applyFont="1" applyFill="1" applyAlignment="1">
      <alignment vertical="center"/>
    </xf>
    <xf numFmtId="167" fontId="2" fillId="4" borderId="7" xfId="0" applyNumberFormat="1" applyFont="1" applyFill="1" applyBorder="1" applyAlignment="1">
      <alignment vertical="center"/>
    </xf>
    <xf numFmtId="167" fontId="2" fillId="4" borderId="1" xfId="0" applyNumberFormat="1" applyFont="1" applyFill="1" applyBorder="1" applyAlignment="1">
      <alignment vertical="center"/>
    </xf>
    <xf numFmtId="167" fontId="5" fillId="4" borderId="6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3" fontId="3" fillId="4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right" vertical="center" readingOrder="2"/>
    </xf>
    <xf numFmtId="0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horizontal="right" vertical="center" wrapText="1" readingOrder="2"/>
    </xf>
    <xf numFmtId="167" fontId="2" fillId="5" borderId="1" xfId="0" applyNumberFormat="1" applyFont="1" applyFill="1" applyBorder="1" applyAlignment="1">
      <alignment horizontal="right" vertical="center"/>
    </xf>
    <xf numFmtId="167" fontId="2" fillId="5" borderId="5" xfId="0" applyNumberFormat="1" applyFont="1" applyFill="1" applyBorder="1" applyAlignment="1">
      <alignment vertical="center"/>
    </xf>
    <xf numFmtId="167" fontId="5" fillId="5" borderId="1" xfId="0" applyNumberFormat="1" applyFont="1" applyFill="1" applyBorder="1" applyAlignment="1">
      <alignment horizontal="right" vertical="center"/>
    </xf>
    <xf numFmtId="167" fontId="2" fillId="5" borderId="1" xfId="0" applyNumberFormat="1" applyFont="1" applyFill="1" applyBorder="1" applyAlignment="1">
      <alignment vertical="center" readingOrder="2"/>
    </xf>
    <xf numFmtId="167" fontId="5" fillId="5" borderId="6" xfId="0" applyNumberFormat="1" applyFont="1" applyFill="1" applyBorder="1" applyAlignment="1">
      <alignment vertical="center"/>
    </xf>
    <xf numFmtId="166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49" fontId="7" fillId="6" borderId="1" xfId="0" applyNumberFormat="1" applyFont="1" applyFill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readingOrder="2"/>
    </xf>
    <xf numFmtId="49" fontId="14" fillId="0" borderId="1" xfId="7" applyNumberFormat="1" applyFont="1" applyFill="1" applyBorder="1" applyAlignment="1">
      <alignment horizontal="right" vertical="center" wrapText="1" readingOrder="2"/>
    </xf>
    <xf numFmtId="0" fontId="14" fillId="0" borderId="6" xfId="7" applyFont="1" applyFill="1" applyBorder="1" applyAlignment="1">
      <alignment vertical="center"/>
    </xf>
    <xf numFmtId="3" fontId="21" fillId="0" borderId="1" xfId="7" applyNumberFormat="1" applyFont="1" applyFill="1" applyBorder="1" applyAlignment="1">
      <alignment horizontal="center" vertical="center"/>
    </xf>
    <xf numFmtId="3" fontId="21" fillId="0" borderId="2" xfId="7" applyNumberFormat="1" applyFont="1" applyFill="1" applyBorder="1" applyAlignment="1">
      <alignment horizontal="center" vertical="center"/>
    </xf>
    <xf numFmtId="3" fontId="14" fillId="0" borderId="1" xfId="7" applyNumberFormat="1" applyFont="1" applyFill="1" applyBorder="1" applyAlignment="1">
      <alignment horizontal="center" vertical="center"/>
    </xf>
    <xf numFmtId="3" fontId="14" fillId="0" borderId="5" xfId="7" applyNumberFormat="1" applyFont="1" applyFill="1" applyBorder="1" applyAlignment="1">
      <alignment horizontal="center" vertical="center"/>
    </xf>
    <xf numFmtId="49" fontId="14" fillId="0" borderId="1" xfId="7" applyNumberFormat="1" applyFont="1" applyFill="1" applyBorder="1" applyAlignment="1">
      <alignment horizontal="center" vertical="center" readingOrder="2"/>
    </xf>
    <xf numFmtId="0" fontId="22" fillId="0" borderId="0" xfId="7" applyFont="1" applyAlignment="1">
      <alignment horizontal="center" vertical="center"/>
    </xf>
    <xf numFmtId="3" fontId="21" fillId="0" borderId="8" xfId="7" applyNumberFormat="1" applyFont="1" applyFill="1" applyBorder="1" applyAlignment="1">
      <alignment horizontal="center" vertical="center"/>
    </xf>
    <xf numFmtId="3" fontId="14" fillId="0" borderId="6" xfId="7" applyNumberFormat="1" applyFont="1" applyFill="1" applyBorder="1" applyAlignment="1">
      <alignment horizontal="center" vertical="center"/>
    </xf>
    <xf numFmtId="3" fontId="14" fillId="0" borderId="1" xfId="7" applyNumberFormat="1" applyFont="1" applyBorder="1" applyAlignment="1">
      <alignment horizontal="center" vertical="center"/>
    </xf>
    <xf numFmtId="3" fontId="7" fillId="0" borderId="6" xfId="7" applyNumberFormat="1" applyFont="1" applyFill="1" applyBorder="1" applyAlignment="1">
      <alignment vertical="center"/>
    </xf>
    <xf numFmtId="3" fontId="14" fillId="0" borderId="1" xfId="7" applyNumberFormat="1" applyFont="1" applyBorder="1" applyAlignment="1">
      <alignment horizontal="right" vertical="center"/>
    </xf>
    <xf numFmtId="3" fontId="23" fillId="0" borderId="7" xfId="7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right" vertical="center" wrapText="1" readingOrder="2"/>
    </xf>
    <xf numFmtId="0" fontId="14" fillId="0" borderId="6" xfId="2" applyFont="1" applyFill="1" applyBorder="1" applyAlignment="1">
      <alignment vertical="center"/>
    </xf>
    <xf numFmtId="3" fontId="21" fillId="0" borderId="1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readingOrder="2"/>
    </xf>
    <xf numFmtId="0" fontId="22" fillId="0" borderId="0" xfId="2" applyFont="1" applyAlignment="1">
      <alignment horizontal="center" vertical="center"/>
    </xf>
    <xf numFmtId="3" fontId="23" fillId="0" borderId="8" xfId="2" applyNumberFormat="1" applyFont="1" applyFill="1" applyBorder="1" applyAlignment="1">
      <alignment horizontal="center" vertical="center"/>
    </xf>
    <xf numFmtId="3" fontId="14" fillId="0" borderId="6" xfId="2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3" fontId="7" fillId="0" borderId="6" xfId="2" applyNumberFormat="1" applyFont="1" applyFill="1" applyBorder="1" applyAlignment="1">
      <alignment vertical="center"/>
    </xf>
    <xf numFmtId="3" fontId="14" fillId="0" borderId="1" xfId="2" applyNumberFormat="1" applyFont="1" applyBorder="1" applyAlignment="1">
      <alignment horizontal="right" vertical="center"/>
    </xf>
    <xf numFmtId="3" fontId="23" fillId="0" borderId="7" xfId="2" applyNumberFormat="1" applyFont="1" applyFill="1" applyBorder="1" applyAlignment="1">
      <alignment horizontal="center" vertical="center"/>
    </xf>
    <xf numFmtId="3" fontId="21" fillId="0" borderId="7" xfId="7" applyNumberFormat="1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vertical="center"/>
    </xf>
    <xf numFmtId="3" fontId="2" fillId="0" borderId="1" xfId="7" applyNumberFormat="1" applyFont="1" applyBorder="1" applyAlignment="1">
      <alignment horizontal="right" vertical="center"/>
    </xf>
    <xf numFmtId="3" fontId="21" fillId="0" borderId="8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vertical="center"/>
    </xf>
    <xf numFmtId="3" fontId="2" fillId="0" borderId="1" xfId="2" applyNumberFormat="1" applyFont="1" applyBorder="1" applyAlignment="1">
      <alignment horizontal="right" vertical="center"/>
    </xf>
    <xf numFmtId="49" fontId="43" fillId="0" borderId="1" xfId="2" applyNumberFormat="1" applyFont="1" applyFill="1" applyBorder="1" applyAlignment="1">
      <alignment horizontal="center" vertical="center" readingOrder="2"/>
    </xf>
    <xf numFmtId="3" fontId="21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23" fillId="0" borderId="7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right" vertical="center" wrapText="1" readingOrder="2"/>
    </xf>
    <xf numFmtId="0" fontId="14" fillId="0" borderId="6" xfId="0" applyFont="1" applyFill="1" applyBorder="1" applyAlignment="1">
      <alignment vertical="center"/>
    </xf>
    <xf numFmtId="3" fontId="21" fillId="0" borderId="2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4" fillId="0" borderId="2" xfId="7" applyFont="1" applyFill="1" applyBorder="1" applyAlignment="1">
      <alignment vertical="center"/>
    </xf>
    <xf numFmtId="49" fontId="14" fillId="0" borderId="1" xfId="5" applyNumberFormat="1" applyFont="1" applyFill="1" applyBorder="1" applyAlignment="1">
      <alignment horizontal="right" vertical="center" wrapText="1" readingOrder="2"/>
    </xf>
    <xf numFmtId="0" fontId="14" fillId="0" borderId="6" xfId="5" applyFont="1" applyFill="1" applyBorder="1" applyAlignment="1">
      <alignment vertical="center"/>
    </xf>
    <xf numFmtId="3" fontId="21" fillId="0" borderId="1" xfId="5" applyNumberFormat="1" applyFont="1" applyFill="1" applyBorder="1" applyAlignment="1">
      <alignment horizontal="center" vertical="center"/>
    </xf>
    <xf numFmtId="3" fontId="21" fillId="0" borderId="2" xfId="5" applyNumberFormat="1" applyFont="1" applyFill="1" applyBorder="1" applyAlignment="1">
      <alignment horizontal="center" vertical="center"/>
    </xf>
    <xf numFmtId="3" fontId="14" fillId="0" borderId="1" xfId="5" applyNumberFormat="1" applyFont="1" applyFill="1" applyBorder="1" applyAlignment="1">
      <alignment horizontal="center" vertical="center"/>
    </xf>
    <xf numFmtId="3" fontId="14" fillId="0" borderId="5" xfId="5" applyNumberFormat="1" applyFont="1" applyFill="1" applyBorder="1" applyAlignment="1">
      <alignment horizontal="center" vertical="center"/>
    </xf>
    <xf numFmtId="49" fontId="14" fillId="0" borderId="1" xfId="5" applyNumberFormat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/>
    </xf>
    <xf numFmtId="3" fontId="21" fillId="0" borderId="8" xfId="5" applyNumberFormat="1" applyFont="1" applyFill="1" applyBorder="1" applyAlignment="1">
      <alignment horizontal="center" vertical="center"/>
    </xf>
    <xf numFmtId="3" fontId="14" fillId="0" borderId="6" xfId="5" applyNumberFormat="1" applyFont="1" applyFill="1" applyBorder="1" applyAlignment="1">
      <alignment horizontal="center" vertical="center"/>
    </xf>
    <xf numFmtId="3" fontId="14" fillId="0" borderId="1" xfId="5" applyNumberFormat="1" applyFont="1" applyBorder="1" applyAlignment="1">
      <alignment horizontal="center" vertical="center"/>
    </xf>
    <xf numFmtId="3" fontId="7" fillId="0" borderId="6" xfId="5" applyNumberFormat="1" applyFont="1" applyFill="1" applyBorder="1" applyAlignment="1">
      <alignment vertical="center"/>
    </xf>
    <xf numFmtId="3" fontId="14" fillId="0" borderId="1" xfId="5" applyNumberFormat="1" applyFont="1" applyBorder="1" applyAlignment="1">
      <alignment horizontal="right" vertical="center"/>
    </xf>
    <xf numFmtId="3" fontId="23" fillId="0" borderId="7" xfId="5" applyNumberFormat="1" applyFont="1" applyFill="1" applyBorder="1" applyAlignment="1">
      <alignment horizontal="center" vertical="center"/>
    </xf>
    <xf numFmtId="3" fontId="44" fillId="0" borderId="1" xfId="2" applyNumberFormat="1" applyFont="1" applyFill="1" applyBorder="1" applyAlignment="1">
      <alignment horizontal="center" vertical="center"/>
    </xf>
    <xf numFmtId="3" fontId="44" fillId="0" borderId="5" xfId="2" applyNumberFormat="1" applyFont="1" applyFill="1" applyBorder="1" applyAlignment="1">
      <alignment horizontal="center" vertical="center"/>
    </xf>
    <xf numFmtId="3" fontId="21" fillId="0" borderId="5" xfId="2" applyNumberFormat="1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3" fontId="5" fillId="0" borderId="1" xfId="2" applyNumberFormat="1" applyFont="1" applyFill="1" applyBorder="1" applyAlignment="1">
      <alignment horizontal="right" vertical="center"/>
    </xf>
    <xf numFmtId="3" fontId="43" fillId="0" borderId="8" xfId="2" applyNumberFormat="1" applyFont="1" applyFill="1" applyBorder="1" applyAlignment="1">
      <alignment horizontal="center" vertical="center"/>
    </xf>
    <xf numFmtId="3" fontId="14" fillId="0" borderId="6" xfId="2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right" vertical="center" wrapText="1" readingOrder="2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center" vertical="center"/>
    </xf>
    <xf numFmtId="3" fontId="44" fillId="0" borderId="1" xfId="0" applyNumberFormat="1" applyFont="1" applyFill="1" applyBorder="1" applyAlignment="1">
      <alignment horizontal="center" vertical="center"/>
    </xf>
    <xf numFmtId="49" fontId="14" fillId="0" borderId="11" xfId="2" applyNumberFormat="1" applyFont="1" applyFill="1" applyBorder="1" applyAlignment="1">
      <alignment horizontal="right" vertical="center" wrapText="1" readingOrder="2"/>
    </xf>
    <xf numFmtId="3" fontId="21" fillId="7" borderId="1" xfId="0" applyNumberFormat="1" applyFont="1" applyFill="1" applyBorder="1" applyAlignment="1">
      <alignment horizontal="center" vertical="center"/>
    </xf>
    <xf numFmtId="3" fontId="21" fillId="0" borderId="6" xfId="2" applyNumberFormat="1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 readingOrder="2"/>
    </xf>
    <xf numFmtId="0" fontId="22" fillId="0" borderId="6" xfId="2" applyFont="1" applyBorder="1" applyAlignment="1">
      <alignment horizontal="center" vertical="center"/>
    </xf>
    <xf numFmtId="3" fontId="43" fillId="7" borderId="1" xfId="0" applyNumberFormat="1" applyFont="1" applyFill="1" applyBorder="1" applyAlignment="1">
      <alignment horizontal="center" vertical="center"/>
    </xf>
    <xf numFmtId="3" fontId="44" fillId="7" borderId="1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vertical="center"/>
    </xf>
    <xf numFmtId="49" fontId="14" fillId="0" borderId="7" xfId="2" applyNumberFormat="1" applyFont="1" applyFill="1" applyBorder="1" applyAlignment="1">
      <alignment horizontal="right" vertical="center" wrapText="1" readingOrder="2"/>
    </xf>
    <xf numFmtId="3" fontId="21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readingOrder="2"/>
    </xf>
    <xf numFmtId="3" fontId="43" fillId="0" borderId="3" xfId="0" applyNumberFormat="1" applyFont="1" applyFill="1" applyBorder="1" applyAlignment="1">
      <alignment horizontal="center" vertical="center"/>
    </xf>
    <xf numFmtId="3" fontId="44" fillId="0" borderId="3" xfId="0" applyNumberFormat="1" applyFont="1" applyFill="1" applyBorder="1" applyAlignment="1">
      <alignment horizontal="center" vertical="center"/>
    </xf>
    <xf numFmtId="49" fontId="14" fillId="0" borderId="13" xfId="2" applyNumberFormat="1" applyFont="1" applyFill="1" applyBorder="1" applyAlignment="1">
      <alignment horizontal="right" vertical="center" wrapText="1" readingOrder="2"/>
    </xf>
    <xf numFmtId="3" fontId="43" fillId="0" borderId="8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3" fontId="43" fillId="0" borderId="7" xfId="5" applyNumberFormat="1" applyFont="1" applyFill="1" applyBorder="1" applyAlignment="1">
      <alignment horizontal="center" vertical="center"/>
    </xf>
    <xf numFmtId="3" fontId="43" fillId="0" borderId="8" xfId="5" applyNumberFormat="1" applyFont="1" applyFill="1" applyBorder="1" applyAlignment="1">
      <alignment horizontal="center" vertical="center"/>
    </xf>
    <xf numFmtId="3" fontId="14" fillId="0" borderId="6" xfId="5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3" fontId="43" fillId="0" borderId="7" xfId="2" applyNumberFormat="1" applyFont="1" applyFill="1" applyBorder="1" applyAlignment="1">
      <alignment horizontal="center" vertical="center"/>
    </xf>
    <xf numFmtId="3" fontId="14" fillId="0" borderId="6" xfId="2" applyNumberFormat="1" applyFont="1" applyFill="1" applyBorder="1" applyAlignment="1">
      <alignment horizontal="right" vertical="center"/>
    </xf>
    <xf numFmtId="0" fontId="14" fillId="0" borderId="1" xfId="5" applyFont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4" fillId="0" borderId="8" xfId="0" applyNumberFormat="1" applyFont="1" applyFill="1" applyBorder="1" applyAlignment="1">
      <alignment vertical="center"/>
    </xf>
    <xf numFmtId="3" fontId="21" fillId="0" borderId="2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vertical="center" readingOrder="2"/>
    </xf>
    <xf numFmtId="0" fontId="22" fillId="0" borderId="0" xfId="0" applyFont="1" applyAlignment="1">
      <alignment vertical="center"/>
    </xf>
    <xf numFmtId="3" fontId="42" fillId="0" borderId="1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24" fillId="0" borderId="1" xfId="0" applyNumberFormat="1" applyFont="1" applyFill="1" applyBorder="1" applyAlignment="1">
      <alignment vertical="center"/>
    </xf>
    <xf numFmtId="3" fontId="23" fillId="0" borderId="7" xfId="0" applyNumberFormat="1" applyFont="1" applyFill="1" applyBorder="1" applyAlignment="1">
      <alignment vertical="center"/>
    </xf>
    <xf numFmtId="3" fontId="45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 wrapText="1" readingOrder="2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 readingOrder="2"/>
    </xf>
    <xf numFmtId="3" fontId="9" fillId="0" borderId="7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vertical="center"/>
    </xf>
    <xf numFmtId="3" fontId="46" fillId="0" borderId="1" xfId="0" applyNumberFormat="1" applyFont="1" applyFill="1" applyBorder="1" applyAlignment="1">
      <alignment vertical="center"/>
    </xf>
    <xf numFmtId="3" fontId="46" fillId="0" borderId="7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47" fillId="0" borderId="7" xfId="0" applyNumberFormat="1" applyFont="1" applyFill="1" applyBorder="1" applyAlignment="1">
      <alignment vertical="center"/>
    </xf>
    <xf numFmtId="3" fontId="24" fillId="0" borderId="5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49" fontId="48" fillId="0" borderId="1" xfId="0" applyNumberFormat="1" applyFont="1" applyFill="1" applyBorder="1" applyAlignment="1">
      <alignment horizontal="right" vertical="center" wrapText="1" readingOrder="2"/>
    </xf>
    <xf numFmtId="3" fontId="49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vertical="center"/>
    </xf>
    <xf numFmtId="49" fontId="14" fillId="7" borderId="1" xfId="0" applyNumberFormat="1" applyFont="1" applyFill="1" applyBorder="1" applyAlignment="1">
      <alignment horizontal="right" vertical="center" wrapText="1" readingOrder="2"/>
    </xf>
    <xf numFmtId="3" fontId="9" fillId="0" borderId="7" xfId="0" applyNumberFormat="1" applyFont="1" applyFill="1" applyBorder="1" applyAlignment="1">
      <alignment horizontal="right" vertical="center"/>
    </xf>
    <xf numFmtId="3" fontId="50" fillId="0" borderId="1" xfId="0" applyNumberFormat="1" applyFont="1" applyFill="1" applyBorder="1" applyAlignment="1">
      <alignment vertical="center"/>
    </xf>
    <xf numFmtId="3" fontId="5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3" fontId="23" fillId="0" borderId="8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readingOrder="2"/>
    </xf>
    <xf numFmtId="3" fontId="5" fillId="0" borderId="3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right" vertical="center" wrapText="1" readingOrder="2"/>
    </xf>
    <xf numFmtId="3" fontId="52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3" fontId="52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right" vertical="center" wrapText="1" readingOrder="2"/>
    </xf>
    <xf numFmtId="49" fontId="53" fillId="0" borderId="1" xfId="0" applyNumberFormat="1" applyFont="1" applyFill="1" applyBorder="1" applyAlignment="1">
      <alignment horizontal="right" vertical="center" wrapText="1" readingOrder="2"/>
    </xf>
    <xf numFmtId="0" fontId="27" fillId="0" borderId="14" xfId="5" applyFont="1" applyBorder="1" applyAlignment="1">
      <alignment vertical="center"/>
    </xf>
    <xf numFmtId="0" fontId="27" fillId="0" borderId="14" xfId="5" applyFont="1" applyBorder="1" applyAlignment="1">
      <alignment horizontal="center" vertical="center"/>
    </xf>
    <xf numFmtId="49" fontId="27" fillId="0" borderId="1" xfId="9" applyNumberFormat="1" applyFont="1" applyFill="1" applyBorder="1" applyAlignment="1">
      <alignment horizontal="right" vertical="center" wrapText="1" readingOrder="2"/>
    </xf>
    <xf numFmtId="0" fontId="2" fillId="0" borderId="6" xfId="9" applyFont="1" applyFill="1" applyBorder="1" applyAlignment="1">
      <alignment vertical="center"/>
    </xf>
    <xf numFmtId="3" fontId="2" fillId="0" borderId="1" xfId="9" applyNumberFormat="1" applyFont="1" applyFill="1" applyBorder="1" applyAlignment="1">
      <alignment horizontal="right" vertical="center"/>
    </xf>
    <xf numFmtId="49" fontId="5" fillId="6" borderId="1" xfId="9" applyNumberFormat="1" applyFont="1" applyFill="1" applyBorder="1" applyAlignment="1">
      <alignment horizontal="right" vertical="center" wrapText="1" readingOrder="2"/>
    </xf>
    <xf numFmtId="3" fontId="2" fillId="0" borderId="3" xfId="9" applyNumberFormat="1" applyFont="1" applyFill="1" applyBorder="1" applyAlignment="1">
      <alignment horizontal="right" vertical="center"/>
    </xf>
    <xf numFmtId="0" fontId="27" fillId="0" borderId="1" xfId="5" applyFont="1" applyBorder="1" applyAlignment="1">
      <alignment vertical="center"/>
    </xf>
    <xf numFmtId="0" fontId="27" fillId="0" borderId="14" xfId="5" applyFont="1" applyBorder="1" applyAlignment="1">
      <alignment horizontal="right"/>
    </xf>
    <xf numFmtId="49" fontId="27" fillId="0" borderId="1" xfId="3" applyNumberFormat="1" applyFont="1" applyFill="1" applyBorder="1" applyAlignment="1">
      <alignment horizontal="right" vertical="center" wrapText="1" readingOrder="2"/>
    </xf>
    <xf numFmtId="0" fontId="2" fillId="0" borderId="6" xfId="3" applyFont="1" applyFill="1" applyBorder="1" applyAlignment="1">
      <alignment vertical="center"/>
    </xf>
    <xf numFmtId="49" fontId="2" fillId="0" borderId="1" xfId="3" applyNumberFormat="1" applyFont="1" applyFill="1" applyBorder="1" applyAlignment="1">
      <alignment horizontal="right" vertical="center" wrapText="1" readingOrder="2"/>
    </xf>
    <xf numFmtId="49" fontId="2" fillId="0" borderId="6" xfId="3" applyNumberFormat="1" applyFont="1" applyFill="1" applyBorder="1" applyAlignment="1">
      <alignment horizontal="right" vertical="center" wrapText="1" readingOrder="2"/>
    </xf>
    <xf numFmtId="3" fontId="2" fillId="0" borderId="1" xfId="9" applyNumberFormat="1" applyFont="1" applyFill="1" applyBorder="1" applyAlignment="1">
      <alignment horizontal="center" vertical="center"/>
    </xf>
    <xf numFmtId="49" fontId="27" fillId="0" borderId="3" xfId="5" applyNumberFormat="1" applyFont="1" applyFill="1" applyBorder="1" applyAlignment="1">
      <alignment horizontal="right" vertical="center" wrapText="1" readingOrder="2"/>
    </xf>
    <xf numFmtId="0" fontId="2" fillId="0" borderId="6" xfId="5" applyFont="1" applyFill="1" applyBorder="1" applyAlignment="1">
      <alignment vertical="center"/>
    </xf>
    <xf numFmtId="49" fontId="27" fillId="0" borderId="1" xfId="5" applyNumberFormat="1" applyFont="1" applyFill="1" applyBorder="1" applyAlignment="1">
      <alignment horizontal="right" vertical="center" wrapText="1" readingOrder="2"/>
    </xf>
    <xf numFmtId="3" fontId="2" fillId="0" borderId="15" xfId="9" applyNumberFormat="1" applyFont="1" applyFill="1" applyBorder="1" applyAlignment="1">
      <alignment horizontal="right" vertical="center"/>
    </xf>
    <xf numFmtId="3" fontId="2" fillId="0" borderId="16" xfId="9" applyNumberFormat="1" applyFont="1" applyFill="1" applyBorder="1" applyAlignment="1">
      <alignment horizontal="right" vertical="center"/>
    </xf>
    <xf numFmtId="49" fontId="27" fillId="0" borderId="3" xfId="3" applyNumberFormat="1" applyFont="1" applyFill="1" applyBorder="1" applyAlignment="1">
      <alignment horizontal="right" vertical="center" wrapText="1" readingOrder="2"/>
    </xf>
    <xf numFmtId="3" fontId="2" fillId="0" borderId="3" xfId="9" applyNumberFormat="1" applyFont="1" applyFill="1" applyBorder="1" applyAlignment="1">
      <alignment horizontal="center" vertical="center"/>
    </xf>
    <xf numFmtId="49" fontId="27" fillId="0" borderId="1" xfId="4" applyNumberFormat="1" applyFont="1" applyFill="1" applyBorder="1" applyAlignment="1">
      <alignment horizontal="right" vertical="center" wrapText="1" readingOrder="2"/>
    </xf>
    <xf numFmtId="0" fontId="2" fillId="0" borderId="6" xfId="4" applyFont="1" applyFill="1" applyBorder="1" applyAlignment="1">
      <alignment vertical="center"/>
    </xf>
    <xf numFmtId="49" fontId="27" fillId="0" borderId="16" xfId="3" applyNumberFormat="1" applyFont="1" applyFill="1" applyBorder="1" applyAlignment="1">
      <alignment horizontal="right" vertical="center" wrapText="1" readingOrder="2"/>
    </xf>
    <xf numFmtId="0" fontId="2" fillId="0" borderId="17" xfId="3" applyFont="1" applyFill="1" applyBorder="1" applyAlignment="1">
      <alignment vertical="center"/>
    </xf>
    <xf numFmtId="49" fontId="27" fillId="7" borderId="1" xfId="3" applyNumberFormat="1" applyFont="1" applyFill="1" applyBorder="1" applyAlignment="1">
      <alignment horizontal="right" vertical="center" wrapText="1" readingOrder="2"/>
    </xf>
    <xf numFmtId="0" fontId="2" fillId="0" borderId="4" xfId="3" applyFont="1" applyFill="1" applyBorder="1" applyAlignment="1">
      <alignment vertical="center"/>
    </xf>
    <xf numFmtId="49" fontId="27" fillId="0" borderId="5" xfId="3" applyNumberFormat="1" applyFont="1" applyFill="1" applyBorder="1" applyAlignment="1">
      <alignment horizontal="right" vertical="center" wrapText="1" readingOrder="2"/>
    </xf>
    <xf numFmtId="0" fontId="2" fillId="7" borderId="6" xfId="3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49" fontId="27" fillId="0" borderId="14" xfId="3" applyNumberFormat="1" applyFont="1" applyFill="1" applyBorder="1" applyAlignment="1">
      <alignment horizontal="right" vertical="center" wrapText="1" readingOrder="2"/>
    </xf>
    <xf numFmtId="0" fontId="2" fillId="0" borderId="14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3" fontId="2" fillId="0" borderId="10" xfId="9" applyNumberFormat="1" applyFont="1" applyFill="1" applyBorder="1" applyAlignment="1">
      <alignment horizontal="right" vertical="center"/>
    </xf>
    <xf numFmtId="49" fontId="2" fillId="0" borderId="1" xfId="3" applyNumberFormat="1" applyFont="1" applyFill="1" applyBorder="1" applyAlignment="1">
      <alignment horizontal="right"/>
    </xf>
    <xf numFmtId="49" fontId="54" fillId="0" borderId="15" xfId="3" applyNumberFormat="1" applyFont="1" applyFill="1" applyBorder="1" applyAlignment="1">
      <alignment horizontal="right" vertical="center" wrapText="1" readingOrder="2"/>
    </xf>
    <xf numFmtId="3" fontId="2" fillId="0" borderId="9" xfId="9" applyNumberFormat="1" applyFont="1" applyFill="1" applyBorder="1" applyAlignment="1">
      <alignment horizontal="right" vertical="center"/>
    </xf>
    <xf numFmtId="3" fontId="53" fillId="0" borderId="3" xfId="5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>
      <alignment vertical="center"/>
    </xf>
    <xf numFmtId="3" fontId="53" fillId="0" borderId="12" xfId="5" applyNumberFormat="1" applyFont="1" applyFill="1" applyBorder="1" applyAlignment="1">
      <alignment horizontal="center" vertical="center"/>
    </xf>
    <xf numFmtId="3" fontId="53" fillId="0" borderId="12" xfId="5" applyNumberFormat="1" applyFont="1" applyFill="1" applyBorder="1" applyAlignment="1">
      <alignment vertical="center"/>
    </xf>
    <xf numFmtId="167" fontId="17" fillId="0" borderId="0" xfId="5" applyNumberFormat="1" applyFont="1" applyFill="1" applyBorder="1" applyAlignment="1">
      <alignment vertical="center"/>
    </xf>
    <xf numFmtId="167" fontId="2" fillId="0" borderId="6" xfId="5" applyNumberFormat="1" applyFont="1" applyFill="1" applyBorder="1" applyAlignment="1">
      <alignment vertical="center"/>
    </xf>
    <xf numFmtId="167" fontId="2" fillId="0" borderId="3" xfId="5" applyNumberFormat="1" applyFont="1" applyFill="1" applyBorder="1" applyAlignment="1">
      <alignment horizontal="right" vertical="center"/>
    </xf>
    <xf numFmtId="167" fontId="2" fillId="0" borderId="18" xfId="5" applyNumberFormat="1" applyFont="1" applyFill="1" applyBorder="1" applyAlignment="1">
      <alignment vertical="center"/>
    </xf>
    <xf numFmtId="167" fontId="2" fillId="0" borderId="14" xfId="5" applyNumberFormat="1" applyFont="1" applyFill="1" applyBorder="1" applyAlignment="1">
      <alignment horizontal="right" vertical="center"/>
    </xf>
    <xf numFmtId="49" fontId="27" fillId="7" borderId="1" xfId="5" applyNumberFormat="1" applyFont="1" applyFill="1" applyBorder="1" applyAlignment="1">
      <alignment horizontal="right" vertical="center" wrapText="1" readingOrder="2"/>
    </xf>
    <xf numFmtId="0" fontId="2" fillId="7" borderId="6" xfId="5" applyFont="1" applyFill="1" applyBorder="1" applyAlignment="1">
      <alignment vertical="center"/>
    </xf>
    <xf numFmtId="3" fontId="53" fillId="7" borderId="1" xfId="5" applyNumberFormat="1" applyFont="1" applyFill="1" applyBorder="1" applyAlignment="1">
      <alignment horizontal="center" vertical="center"/>
    </xf>
    <xf numFmtId="167" fontId="8" fillId="7" borderId="2" xfId="5" applyNumberFormat="1" applyFont="1" applyFill="1" applyBorder="1" applyAlignment="1">
      <alignment vertical="center"/>
    </xf>
    <xf numFmtId="3" fontId="53" fillId="7" borderId="5" xfId="5" applyNumberFormat="1" applyFont="1" applyFill="1" applyBorder="1" applyAlignment="1">
      <alignment horizontal="center" vertical="center"/>
    </xf>
    <xf numFmtId="3" fontId="53" fillId="7" borderId="5" xfId="5" applyNumberFormat="1" applyFont="1" applyFill="1" applyBorder="1" applyAlignment="1">
      <alignment vertical="center"/>
    </xf>
    <xf numFmtId="167" fontId="17" fillId="7" borderId="0" xfId="5" applyNumberFormat="1" applyFont="1" applyFill="1" applyAlignment="1">
      <alignment vertical="center"/>
    </xf>
    <xf numFmtId="167" fontId="2" fillId="7" borderId="6" xfId="5" applyNumberFormat="1" applyFont="1" applyFill="1" applyBorder="1" applyAlignment="1">
      <alignment vertical="center"/>
    </xf>
    <xf numFmtId="167" fontId="2" fillId="7" borderId="1" xfId="5" applyNumberFormat="1" applyFont="1" applyFill="1" applyBorder="1" applyAlignment="1">
      <alignment horizontal="right" vertical="center"/>
    </xf>
    <xf numFmtId="3" fontId="53" fillId="0" borderId="1" xfId="5" applyNumberFormat="1" applyFont="1" applyFill="1" applyBorder="1" applyAlignment="1">
      <alignment horizontal="center" vertical="center"/>
    </xf>
    <xf numFmtId="3" fontId="53" fillId="0" borderId="5" xfId="5" applyNumberFormat="1" applyFont="1" applyFill="1" applyBorder="1" applyAlignment="1">
      <alignment horizontal="center" vertical="center"/>
    </xf>
    <xf numFmtId="3" fontId="53" fillId="0" borderId="5" xfId="5" applyNumberFormat="1" applyFont="1" applyFill="1" applyBorder="1" applyAlignment="1">
      <alignment vertical="center"/>
    </xf>
    <xf numFmtId="167" fontId="17" fillId="0" borderId="0" xfId="5" applyNumberFormat="1" applyFont="1" applyFill="1" applyAlignment="1">
      <alignment vertical="center"/>
    </xf>
    <xf numFmtId="167" fontId="2" fillId="0" borderId="1" xfId="5" applyNumberFormat="1" applyFont="1" applyFill="1" applyBorder="1" applyAlignment="1">
      <alignment horizontal="right" vertical="center"/>
    </xf>
    <xf numFmtId="49" fontId="53" fillId="7" borderId="1" xfId="5" applyNumberFormat="1" applyFont="1" applyFill="1" applyBorder="1" applyAlignment="1">
      <alignment vertical="center" readingOrder="2"/>
    </xf>
    <xf numFmtId="3" fontId="53" fillId="7" borderId="7" xfId="5" applyNumberFormat="1" applyFont="1" applyFill="1" applyBorder="1" applyAlignment="1">
      <alignment horizontal="center" vertical="center"/>
    </xf>
    <xf numFmtId="0" fontId="55" fillId="7" borderId="1" xfId="5" applyFont="1" applyFill="1" applyBorder="1" applyAlignment="1">
      <alignment horizontal="center" vertical="center"/>
    </xf>
    <xf numFmtId="0" fontId="53" fillId="0" borderId="1" xfId="5" applyFont="1" applyBorder="1" applyAlignment="1">
      <alignment horizontal="center" vertical="center"/>
    </xf>
    <xf numFmtId="3" fontId="53" fillId="0" borderId="1" xfId="5" applyNumberFormat="1" applyFont="1" applyBorder="1" applyAlignment="1">
      <alignment horizontal="center" vertical="center"/>
    </xf>
    <xf numFmtId="0" fontId="53" fillId="0" borderId="1" xfId="5" applyFont="1" applyFill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3" fontId="53" fillId="0" borderId="7" xfId="5" applyNumberFormat="1" applyFont="1" applyFill="1" applyBorder="1" applyAlignment="1">
      <alignment horizontal="center" vertical="center"/>
    </xf>
    <xf numFmtId="166" fontId="53" fillId="7" borderId="1" xfId="5" applyNumberFormat="1" applyFont="1" applyFill="1" applyBorder="1" applyAlignment="1">
      <alignment horizontal="center" vertical="center"/>
    </xf>
    <xf numFmtId="1" fontId="53" fillId="0" borderId="1" xfId="5" applyNumberFormat="1" applyFont="1" applyFill="1" applyBorder="1" applyAlignment="1">
      <alignment horizontal="center" vertical="center"/>
    </xf>
    <xf numFmtId="169" fontId="53" fillId="0" borderId="1" xfId="5" applyNumberFormat="1" applyFont="1" applyFill="1" applyBorder="1" applyAlignment="1">
      <alignment horizontal="center" vertical="center"/>
    </xf>
    <xf numFmtId="1" fontId="53" fillId="7" borderId="1" xfId="5" applyNumberFormat="1" applyFont="1" applyFill="1" applyBorder="1" applyAlignment="1">
      <alignment horizontal="center" vertical="center"/>
    </xf>
    <xf numFmtId="169" fontId="53" fillId="7" borderId="1" xfId="5" applyNumberFormat="1" applyFont="1" applyFill="1" applyBorder="1" applyAlignment="1">
      <alignment horizontal="center" vertical="center"/>
    </xf>
    <xf numFmtId="167" fontId="2" fillId="0" borderId="1" xfId="5" applyNumberFormat="1" applyFont="1" applyFill="1" applyBorder="1" applyAlignment="1">
      <alignment horizontal="center" vertical="center"/>
    </xf>
    <xf numFmtId="167" fontId="2" fillId="0" borderId="5" xfId="5" applyNumberFormat="1" applyFont="1" applyFill="1" applyBorder="1" applyAlignment="1">
      <alignment horizontal="center" vertical="center"/>
    </xf>
    <xf numFmtId="167" fontId="2" fillId="0" borderId="5" xfId="5" applyNumberFormat="1" applyFont="1" applyFill="1" applyBorder="1" applyAlignment="1">
      <alignment vertical="center"/>
    </xf>
    <xf numFmtId="167" fontId="2" fillId="7" borderId="1" xfId="5" applyNumberFormat="1" applyFont="1" applyFill="1" applyBorder="1" applyAlignment="1">
      <alignment horizontal="center" vertical="center"/>
    </xf>
    <xf numFmtId="167" fontId="2" fillId="7" borderId="5" xfId="5" applyNumberFormat="1" applyFont="1" applyFill="1" applyBorder="1" applyAlignment="1">
      <alignment horizontal="center" vertical="center"/>
    </xf>
    <xf numFmtId="167" fontId="2" fillId="7" borderId="5" xfId="5" applyNumberFormat="1" applyFont="1" applyFill="1" applyBorder="1" applyAlignment="1">
      <alignment vertical="center"/>
    </xf>
    <xf numFmtId="167" fontId="2" fillId="0" borderId="1" xfId="5" applyNumberFormat="1" applyFont="1" applyFill="1" applyBorder="1" applyAlignment="1">
      <alignment horizontal="right" vertical="center" wrapText="1" readingOrder="2"/>
    </xf>
    <xf numFmtId="167" fontId="2" fillId="0" borderId="1" xfId="5" applyNumberFormat="1" applyFont="1" applyFill="1" applyBorder="1" applyAlignment="1">
      <alignment horizontal="center" vertical="center" wrapText="1" readingOrder="2"/>
    </xf>
    <xf numFmtId="167" fontId="2" fillId="0" borderId="0" xfId="5" applyNumberFormat="1" applyFont="1" applyFill="1" applyBorder="1" applyAlignment="1">
      <alignment horizontal="right" vertical="center" wrapText="1" readingOrder="2"/>
    </xf>
    <xf numFmtId="167" fontId="2" fillId="0" borderId="6" xfId="5" applyNumberFormat="1" applyFont="1" applyFill="1" applyBorder="1" applyAlignment="1">
      <alignment horizontal="right" vertical="center" wrapText="1" readingOrder="2"/>
    </xf>
    <xf numFmtId="0" fontId="3" fillId="0" borderId="0" xfId="0" applyFont="1" applyFill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3" fontId="2" fillId="0" borderId="6" xfId="9" applyNumberFormat="1" applyFont="1" applyFill="1" applyBorder="1" applyAlignment="1">
      <alignment horizontal="right" vertical="center"/>
    </xf>
    <xf numFmtId="3" fontId="2" fillId="0" borderId="4" xfId="9" applyNumberFormat="1" applyFont="1" applyFill="1" applyBorder="1" applyAlignment="1">
      <alignment horizontal="right" vertical="center"/>
    </xf>
    <xf numFmtId="49" fontId="2" fillId="0" borderId="6" xfId="3" applyNumberFormat="1" applyFont="1" applyFill="1" applyBorder="1" applyAlignment="1">
      <alignment horizontal="right"/>
    </xf>
    <xf numFmtId="3" fontId="2" fillId="0" borderId="1" xfId="3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right" vertical="center" wrapText="1" readingOrder="2"/>
    </xf>
    <xf numFmtId="49" fontId="2" fillId="4" borderId="1" xfId="0" applyNumberFormat="1" applyFont="1" applyFill="1" applyBorder="1" applyAlignment="1">
      <alignment horizontal="center" vertical="center" readingOrder="2"/>
    </xf>
    <xf numFmtId="167" fontId="8" fillId="4" borderId="7" xfId="0" applyNumberFormat="1" applyFont="1" applyFill="1" applyBorder="1" applyAlignment="1">
      <alignment horizontal="center" vertical="center"/>
    </xf>
    <xf numFmtId="167" fontId="8" fillId="4" borderId="2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 readingOrder="2"/>
    </xf>
    <xf numFmtId="167" fontId="17" fillId="4" borderId="0" xfId="0" applyNumberFormat="1" applyFont="1" applyFill="1" applyAlignment="1">
      <alignment horizontal="center" vertical="center"/>
    </xf>
    <xf numFmtId="167" fontId="9" fillId="4" borderId="8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167" fontId="2" fillId="4" borderId="6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horizontal="right" vertical="center"/>
    </xf>
    <xf numFmtId="167" fontId="9" fillId="4" borderId="7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7" fontId="2" fillId="0" borderId="1" xfId="0" applyNumberFormat="1" applyFont="1" applyFill="1" applyBorder="1" applyAlignment="1">
      <alignment horizontal="right" vertical="center" wrapText="1" readingOrder="2"/>
    </xf>
    <xf numFmtId="167" fontId="8" fillId="0" borderId="7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readingOrder="2"/>
    </xf>
    <xf numFmtId="167" fontId="17" fillId="0" borderId="0" xfId="0" applyNumberFormat="1" applyFont="1" applyFill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/>
    </xf>
    <xf numFmtId="167" fontId="9" fillId="0" borderId="7" xfId="0" applyNumberFormat="1" applyFont="1" applyFill="1" applyBorder="1" applyAlignment="1">
      <alignment horizontal="center" vertical="center"/>
    </xf>
    <xf numFmtId="167" fontId="2" fillId="7" borderId="1" xfId="0" applyNumberFormat="1" applyFont="1" applyFill="1" applyBorder="1" applyAlignment="1">
      <alignment horizontal="center" vertical="center"/>
    </xf>
    <xf numFmtId="167" fontId="2" fillId="7" borderId="5" xfId="0" applyNumberFormat="1" applyFont="1" applyFill="1" applyBorder="1" applyAlignment="1">
      <alignment horizontal="center" vertical="center"/>
    </xf>
    <xf numFmtId="167" fontId="2" fillId="7" borderId="1" xfId="0" applyNumberFormat="1" applyFont="1" applyFill="1" applyBorder="1" applyAlignment="1">
      <alignment horizontal="center" vertical="center" readingOrder="2"/>
    </xf>
    <xf numFmtId="167" fontId="8" fillId="7" borderId="2" xfId="0" applyNumberFormat="1" applyFont="1" applyFill="1" applyBorder="1" applyAlignment="1">
      <alignment horizontal="center" vertical="center"/>
    </xf>
    <xf numFmtId="167" fontId="9" fillId="7" borderId="1" xfId="0" applyNumberFormat="1" applyFont="1" applyFill="1" applyBorder="1" applyAlignment="1">
      <alignment vertical="center"/>
    </xf>
    <xf numFmtId="167" fontId="8" fillId="7" borderId="1" xfId="0" applyNumberFormat="1" applyFont="1" applyFill="1" applyBorder="1" applyAlignment="1">
      <alignment horizontal="center" vertical="center"/>
    </xf>
    <xf numFmtId="167" fontId="9" fillId="7" borderId="1" xfId="0" applyNumberFormat="1" applyFont="1" applyFill="1" applyBorder="1" applyAlignment="1">
      <alignment horizontal="center" vertical="center"/>
    </xf>
    <xf numFmtId="167" fontId="8" fillId="7" borderId="9" xfId="0" applyNumberFormat="1" applyFont="1" applyFill="1" applyBorder="1" applyAlignment="1">
      <alignment horizontal="center" vertical="center"/>
    </xf>
    <xf numFmtId="167" fontId="2" fillId="7" borderId="10" xfId="0" applyNumberFormat="1" applyFont="1" applyFill="1" applyBorder="1" applyAlignment="1">
      <alignment horizontal="center" vertical="center"/>
    </xf>
    <xf numFmtId="167" fontId="2" fillId="7" borderId="9" xfId="0" applyNumberFormat="1" applyFont="1" applyFill="1" applyBorder="1" applyAlignment="1">
      <alignment horizontal="center" vertical="center"/>
    </xf>
    <xf numFmtId="167" fontId="2" fillId="7" borderId="9" xfId="0" applyNumberFormat="1" applyFont="1" applyFill="1" applyBorder="1" applyAlignment="1">
      <alignment horizontal="center" vertical="center" readingOrder="2"/>
    </xf>
    <xf numFmtId="167" fontId="2" fillId="7" borderId="9" xfId="0" applyNumberFormat="1" applyFont="1" applyFill="1" applyBorder="1" applyAlignment="1">
      <alignment horizontal="right" vertical="center"/>
    </xf>
    <xf numFmtId="167" fontId="8" fillId="7" borderId="7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vertical="center"/>
    </xf>
    <xf numFmtId="167" fontId="17" fillId="0" borderId="0" xfId="0" applyNumberFormat="1" applyFont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 wrapText="1" readingOrder="2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49" fontId="53" fillId="0" borderId="1" xfId="0" applyNumberFormat="1" applyFont="1" applyFill="1" applyBorder="1" applyAlignment="1">
      <alignment horizontal="center" vertical="center"/>
    </xf>
    <xf numFmtId="3" fontId="53" fillId="0" borderId="2" xfId="0" applyNumberFormat="1" applyFont="1" applyFill="1" applyBorder="1" applyAlignment="1">
      <alignment horizontal="right" vertical="center"/>
    </xf>
    <xf numFmtId="3" fontId="53" fillId="0" borderId="1" xfId="0" applyNumberFormat="1" applyFont="1" applyFill="1" applyBorder="1" applyAlignment="1">
      <alignment horizontal="center" vertical="center"/>
    </xf>
    <xf numFmtId="3" fontId="53" fillId="0" borderId="5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right" vertical="center"/>
    </xf>
    <xf numFmtId="3" fontId="53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167" fontId="2" fillId="4" borderId="6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3" fillId="0" borderId="1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vertical="center"/>
    </xf>
    <xf numFmtId="0" fontId="17" fillId="7" borderId="0" xfId="0" applyFont="1" applyFill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right" vertical="center" wrapText="1"/>
    </xf>
    <xf numFmtId="167" fontId="2" fillId="4" borderId="6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7" fontId="2" fillId="0" borderId="1" xfId="0" applyNumberFormat="1" applyFont="1" applyFill="1" applyBorder="1" applyAlignment="1">
      <alignment horizontal="center" vertical="center" wrapText="1" readingOrder="2"/>
    </xf>
    <xf numFmtId="167" fontId="9" fillId="0" borderId="8" xfId="0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 readingOrder="2"/>
    </xf>
    <xf numFmtId="167" fontId="1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1" fillId="0" borderId="2" xfId="0" applyNumberFormat="1" applyFont="1" applyFill="1" applyBorder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1" fillId="0" borderId="8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5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 readingOrder="2"/>
    </xf>
    <xf numFmtId="167" fontId="1" fillId="0" borderId="7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vertical="center"/>
    </xf>
    <xf numFmtId="167" fontId="2" fillId="0" borderId="5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vertical="center" readingOrder="2"/>
    </xf>
    <xf numFmtId="167" fontId="17" fillId="0" borderId="0" xfId="0" applyNumberFormat="1" applyFont="1" applyFill="1" applyAlignment="1">
      <alignment vertical="center"/>
    </xf>
    <xf numFmtId="167" fontId="5" fillId="0" borderId="6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right" vertical="center" wrapText="1" readingOrder="2"/>
    </xf>
    <xf numFmtId="167" fontId="9" fillId="0" borderId="7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right" vertical="center" wrapText="1" readingOrder="2"/>
    </xf>
    <xf numFmtId="49" fontId="2" fillId="0" borderId="19" xfId="0" applyNumberFormat="1" applyFont="1" applyFill="1" applyBorder="1" applyAlignment="1">
      <alignment horizontal="right" vertical="center" wrapText="1" readingOrder="2"/>
    </xf>
    <xf numFmtId="167" fontId="1" fillId="0" borderId="20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7" fontId="2" fillId="0" borderId="20" xfId="0" applyNumberFormat="1" applyFont="1" applyFill="1" applyBorder="1" applyAlignment="1">
      <alignment horizontal="right" vertical="center"/>
    </xf>
    <xf numFmtId="167" fontId="2" fillId="0" borderId="20" xfId="0" applyNumberFormat="1" applyFont="1" applyFill="1" applyBorder="1" applyAlignment="1">
      <alignment vertical="center"/>
    </xf>
    <xf numFmtId="167" fontId="5" fillId="0" borderId="20" xfId="0" applyNumberFormat="1" applyFont="1" applyFill="1" applyBorder="1" applyAlignment="1">
      <alignment horizontal="right" vertical="center"/>
    </xf>
    <xf numFmtId="167" fontId="2" fillId="0" borderId="19" xfId="0" applyNumberFormat="1" applyFont="1" applyFill="1" applyBorder="1" applyAlignment="1">
      <alignment vertical="center" readingOrder="2"/>
    </xf>
    <xf numFmtId="167" fontId="9" fillId="0" borderId="2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5" fillId="0" borderId="5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1" fillId="0" borderId="7" xfId="2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167" fontId="2" fillId="0" borderId="5" xfId="2" applyNumberFormat="1" applyFont="1" applyFill="1" applyBorder="1" applyAlignment="1">
      <alignment vertical="center"/>
    </xf>
    <xf numFmtId="167" fontId="1" fillId="0" borderId="1" xfId="2" applyNumberFormat="1" applyFont="1" applyFill="1" applyBorder="1" applyAlignment="1">
      <alignment vertical="center"/>
    </xf>
    <xf numFmtId="167" fontId="28" fillId="0" borderId="1" xfId="0" applyNumberFormat="1" applyFont="1" applyFill="1" applyBorder="1" applyAlignment="1">
      <alignment vertical="center"/>
    </xf>
    <xf numFmtId="3" fontId="2" fillId="5" borderId="5" xfId="0" applyNumberFormat="1" applyFont="1" applyFill="1" applyBorder="1" applyAlignment="1">
      <alignment horizontal="center" vertical="center"/>
    </xf>
    <xf numFmtId="167" fontId="1" fillId="4" borderId="7" xfId="0" applyNumberFormat="1" applyFont="1" applyFill="1" applyBorder="1" applyAlignment="1">
      <alignment vertical="center"/>
    </xf>
    <xf numFmtId="167" fontId="8" fillId="4" borderId="2" xfId="0" applyNumberFormat="1" applyFont="1" applyFill="1" applyBorder="1" applyAlignment="1">
      <alignment vertical="center"/>
    </xf>
    <xf numFmtId="167" fontId="17" fillId="4" borderId="0" xfId="0" applyNumberFormat="1" applyFont="1" applyFill="1" applyAlignment="1">
      <alignment vertical="center"/>
    </xf>
    <xf numFmtId="167" fontId="1" fillId="4" borderId="8" xfId="0" applyNumberFormat="1" applyFont="1" applyFill="1" applyBorder="1" applyAlignment="1">
      <alignment vertical="center"/>
    </xf>
    <xf numFmtId="167" fontId="56" fillId="4" borderId="1" xfId="0" applyNumberFormat="1" applyFont="1" applyFill="1" applyBorder="1" applyAlignment="1">
      <alignment horizontal="right" vertical="center"/>
    </xf>
    <xf numFmtId="167" fontId="57" fillId="4" borderId="1" xfId="0" applyNumberFormat="1" applyFont="1" applyFill="1" applyBorder="1" applyAlignment="1">
      <alignment horizontal="right" vertical="center"/>
    </xf>
    <xf numFmtId="167" fontId="42" fillId="4" borderId="1" xfId="0" applyNumberFormat="1" applyFont="1" applyFill="1" applyBorder="1" applyAlignment="1">
      <alignment vertical="center" readingOrder="2"/>
    </xf>
    <xf numFmtId="167" fontId="42" fillId="4" borderId="0" xfId="0" applyNumberFormat="1" applyFont="1" applyFill="1" applyAlignment="1">
      <alignment vertical="center"/>
    </xf>
    <xf numFmtId="167" fontId="5" fillId="4" borderId="8" xfId="0" applyNumberFormat="1" applyFont="1" applyFill="1" applyBorder="1" applyAlignment="1" applyProtection="1">
      <alignment vertical="center"/>
      <protection locked="0"/>
    </xf>
    <xf numFmtId="167" fontId="2" fillId="4" borderId="1" xfId="0" applyNumberFormat="1" applyFont="1" applyFill="1" applyBorder="1" applyAlignment="1" applyProtection="1">
      <alignment horizontal="right" vertical="center"/>
      <protection locked="0"/>
    </xf>
    <xf numFmtId="167" fontId="57" fillId="4" borderId="6" xfId="0" applyNumberFormat="1" applyFont="1" applyFill="1" applyBorder="1" applyAlignment="1">
      <alignment vertical="center"/>
    </xf>
    <xf numFmtId="167" fontId="42" fillId="4" borderId="1" xfId="0" applyNumberFormat="1" applyFont="1" applyFill="1" applyBorder="1" applyAlignment="1">
      <alignment horizontal="right" vertical="center"/>
    </xf>
    <xf numFmtId="0" fontId="42" fillId="4" borderId="6" xfId="0" applyFont="1" applyFill="1" applyBorder="1" applyAlignment="1">
      <alignment vertical="center"/>
    </xf>
    <xf numFmtId="167" fontId="2" fillId="4" borderId="2" xfId="0" applyNumberFormat="1" applyFont="1" applyFill="1" applyBorder="1" applyAlignment="1" applyProtection="1">
      <alignment vertical="center"/>
      <protection locked="0"/>
    </xf>
    <xf numFmtId="167" fontId="2" fillId="4" borderId="5" xfId="0" applyNumberFormat="1" applyFont="1" applyFill="1" applyBorder="1" applyAlignment="1" applyProtection="1">
      <alignment vertical="center"/>
      <protection locked="0"/>
    </xf>
    <xf numFmtId="167" fontId="5" fillId="4" borderId="1" xfId="0" applyNumberFormat="1" applyFont="1" applyFill="1" applyBorder="1" applyAlignment="1" applyProtection="1">
      <alignment horizontal="right" vertical="center"/>
      <protection locked="0"/>
    </xf>
    <xf numFmtId="167" fontId="2" fillId="4" borderId="1" xfId="0" applyNumberFormat="1" applyFont="1" applyFill="1" applyBorder="1" applyAlignment="1" applyProtection="1">
      <alignment vertical="center" readingOrder="2"/>
      <protection locked="0"/>
    </xf>
    <xf numFmtId="167" fontId="2" fillId="4" borderId="0" xfId="0" applyNumberFormat="1" applyFont="1" applyFill="1" applyAlignment="1" applyProtection="1">
      <alignment vertical="center"/>
      <protection locked="0"/>
    </xf>
    <xf numFmtId="167" fontId="5" fillId="4" borderId="6" xfId="0" applyNumberFormat="1" applyFont="1" applyFill="1" applyBorder="1" applyAlignment="1" applyProtection="1">
      <alignment vertical="center"/>
      <protection locked="0"/>
    </xf>
    <xf numFmtId="167" fontId="1" fillId="4" borderId="1" xfId="0" applyNumberFormat="1" applyFont="1" applyFill="1" applyBorder="1" applyAlignment="1">
      <alignment vertical="center"/>
    </xf>
    <xf numFmtId="167" fontId="56" fillId="4" borderId="5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vertical="center"/>
    </xf>
    <xf numFmtId="167" fontId="1" fillId="7" borderId="7" xfId="0" applyNumberFormat="1" applyFont="1" applyFill="1" applyBorder="1" applyAlignment="1">
      <alignment vertical="center"/>
    </xf>
    <xf numFmtId="167" fontId="8" fillId="7" borderId="2" xfId="0" applyNumberFormat="1" applyFont="1" applyFill="1" applyBorder="1" applyAlignment="1">
      <alignment vertical="center"/>
    </xf>
    <xf numFmtId="167" fontId="2" fillId="7" borderId="5" xfId="0" applyNumberFormat="1" applyFont="1" applyFill="1" applyBorder="1" applyAlignment="1">
      <alignment vertical="center"/>
    </xf>
    <xf numFmtId="167" fontId="5" fillId="7" borderId="1" xfId="0" applyNumberFormat="1" applyFont="1" applyFill="1" applyBorder="1" applyAlignment="1">
      <alignment horizontal="right" vertical="center"/>
    </xf>
    <xf numFmtId="167" fontId="2" fillId="7" borderId="1" xfId="0" applyNumberFormat="1" applyFont="1" applyFill="1" applyBorder="1" applyAlignment="1">
      <alignment vertical="center" readingOrder="2"/>
    </xf>
    <xf numFmtId="167" fontId="17" fillId="7" borderId="0" xfId="0" applyNumberFormat="1" applyFont="1" applyFill="1" applyAlignment="1">
      <alignment vertical="center"/>
    </xf>
    <xf numFmtId="167" fontId="1" fillId="7" borderId="21" xfId="0" applyNumberFormat="1" applyFont="1" applyFill="1" applyBorder="1" applyAlignment="1">
      <alignment vertical="center"/>
    </xf>
    <xf numFmtId="167" fontId="56" fillId="7" borderId="1" xfId="0" applyNumberFormat="1" applyFont="1" applyFill="1" applyBorder="1" applyAlignment="1">
      <alignment horizontal="right" vertical="center"/>
    </xf>
    <xf numFmtId="167" fontId="5" fillId="7" borderId="6" xfId="0" applyNumberFormat="1" applyFont="1" applyFill="1" applyBorder="1" applyAlignment="1">
      <alignment vertical="center"/>
    </xf>
    <xf numFmtId="167" fontId="30" fillId="7" borderId="7" xfId="0" applyNumberFormat="1" applyFont="1" applyFill="1" applyBorder="1" applyAlignment="1">
      <alignment vertical="center"/>
    </xf>
    <xf numFmtId="167" fontId="1" fillId="7" borderId="8" xfId="0" applyNumberFormat="1" applyFont="1" applyFill="1" applyBorder="1" applyAlignment="1">
      <alignment vertical="center"/>
    </xf>
    <xf numFmtId="49" fontId="14" fillId="7" borderId="1" xfId="0" applyNumberFormat="1" applyFont="1" applyFill="1" applyBorder="1" applyAlignment="1">
      <alignment horizontal="right" vertical="center" readingOrder="2"/>
    </xf>
    <xf numFmtId="49" fontId="14" fillId="7" borderId="1" xfId="0" applyNumberFormat="1" applyFont="1" applyFill="1" applyBorder="1" applyAlignment="1">
      <alignment horizontal="center" vertical="center" wrapText="1" readingOrder="2"/>
    </xf>
    <xf numFmtId="49" fontId="7" fillId="7" borderId="1" xfId="0" applyNumberFormat="1" applyFont="1" applyFill="1" applyBorder="1" applyAlignment="1">
      <alignment horizontal="right" vertical="center" wrapText="1" readingOrder="2"/>
    </xf>
    <xf numFmtId="3" fontId="14" fillId="7" borderId="1" xfId="0" applyNumberFormat="1" applyFont="1" applyFill="1" applyBorder="1" applyAlignment="1">
      <alignment horizontal="center" vertical="center" wrapText="1" readingOrder="2"/>
    </xf>
    <xf numFmtId="167" fontId="58" fillId="7" borderId="7" xfId="0" applyNumberFormat="1" applyFont="1" applyFill="1" applyBorder="1" applyAlignment="1">
      <alignment vertical="center"/>
    </xf>
    <xf numFmtId="167" fontId="5" fillId="4" borderId="1" xfId="0" applyNumberFormat="1" applyFont="1" applyFill="1" applyBorder="1" applyAlignment="1">
      <alignment vertical="center" wrapText="1" readingOrder="2"/>
    </xf>
    <xf numFmtId="167" fontId="5" fillId="7" borderId="8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vertical="center"/>
    </xf>
    <xf numFmtId="167" fontId="2" fillId="4" borderId="5" xfId="0" applyNumberFormat="1" applyFont="1" applyFill="1" applyBorder="1" applyAlignment="1">
      <alignment horizontal="center"/>
    </xf>
    <xf numFmtId="49" fontId="48" fillId="7" borderId="1" xfId="0" applyNumberFormat="1" applyFont="1" applyFill="1" applyBorder="1" applyAlignment="1">
      <alignment horizontal="right" vertical="center" wrapText="1" readingOrder="2"/>
    </xf>
    <xf numFmtId="167" fontId="56" fillId="7" borderId="5" xfId="0" applyNumberFormat="1" applyFont="1" applyFill="1" applyBorder="1" applyAlignment="1">
      <alignment vertical="center"/>
    </xf>
    <xf numFmtId="167" fontId="2" fillId="7" borderId="5" xfId="0" applyNumberFormat="1" applyFont="1" applyFill="1" applyBorder="1" applyAlignment="1">
      <alignment horizontal="center"/>
    </xf>
    <xf numFmtId="167" fontId="2" fillId="7" borderId="1" xfId="0" applyNumberFormat="1" applyFont="1" applyFill="1" applyBorder="1" applyAlignment="1">
      <alignment vertical="center" wrapText="1" readingOrder="2"/>
    </xf>
    <xf numFmtId="49" fontId="59" fillId="4" borderId="1" xfId="0" applyNumberFormat="1" applyFont="1" applyFill="1" applyBorder="1" applyAlignment="1">
      <alignment horizontal="right" vertical="center" wrapText="1" readingOrder="2"/>
    </xf>
    <xf numFmtId="167" fontId="1" fillId="4" borderId="9" xfId="0" applyNumberFormat="1" applyFont="1" applyFill="1" applyBorder="1" applyAlignment="1">
      <alignment horizontal="right" vertical="center"/>
    </xf>
    <xf numFmtId="167" fontId="1" fillId="4" borderId="9" xfId="0" applyNumberFormat="1" applyFont="1" applyFill="1" applyBorder="1" applyAlignment="1">
      <alignment horizontal="center" vertical="center"/>
    </xf>
    <xf numFmtId="167" fontId="56" fillId="4" borderId="9" xfId="0" applyNumberFormat="1" applyFont="1" applyFill="1" applyBorder="1" applyAlignment="1">
      <alignment horizontal="right" vertical="center"/>
    </xf>
    <xf numFmtId="167" fontId="2" fillId="4" borderId="9" xfId="0" applyNumberFormat="1" applyFont="1" applyFill="1" applyBorder="1" applyAlignment="1">
      <alignment horizontal="center" vertical="center"/>
    </xf>
    <xf numFmtId="167" fontId="5" fillId="4" borderId="8" xfId="0" applyNumberFormat="1" applyFont="1" applyFill="1" applyBorder="1" applyAlignment="1">
      <alignment vertical="center"/>
    </xf>
    <xf numFmtId="167" fontId="1" fillId="4" borderId="3" xfId="0" applyNumberFormat="1" applyFont="1" applyFill="1" applyBorder="1" applyAlignment="1">
      <alignment horizontal="center" vertical="center"/>
    </xf>
    <xf numFmtId="167" fontId="1" fillId="4" borderId="22" xfId="0" applyNumberFormat="1" applyFont="1" applyFill="1" applyBorder="1" applyAlignment="1">
      <alignment horizontal="center" vertical="center"/>
    </xf>
    <xf numFmtId="168" fontId="32" fillId="7" borderId="1" xfId="0" applyNumberFormat="1" applyFont="1" applyFill="1" applyBorder="1" applyAlignment="1">
      <alignment horizontal="right" vertical="center"/>
    </xf>
    <xf numFmtId="167" fontId="5" fillId="7" borderId="7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horizontal="center"/>
    </xf>
    <xf numFmtId="167" fontId="60" fillId="7" borderId="7" xfId="0" applyNumberFormat="1" applyFont="1" applyFill="1" applyBorder="1" applyAlignment="1">
      <alignment vertical="center"/>
    </xf>
    <xf numFmtId="167" fontId="1" fillId="7" borderId="1" xfId="0" applyNumberFormat="1" applyFont="1" applyFill="1" applyBorder="1" applyAlignment="1">
      <alignment vertical="center"/>
    </xf>
    <xf numFmtId="167" fontId="2" fillId="4" borderId="1" xfId="0" applyNumberFormat="1" applyFont="1" applyFill="1" applyBorder="1" applyAlignment="1">
      <alignment horizontal="right" vertical="center" wrapText="1" readingOrder="2"/>
    </xf>
    <xf numFmtId="167" fontId="8" fillId="4" borderId="1" xfId="0" applyNumberFormat="1" applyFont="1" applyFill="1" applyBorder="1" applyAlignment="1">
      <alignment horizontal="center" vertical="center" readingOrder="2"/>
    </xf>
    <xf numFmtId="167" fontId="5" fillId="4" borderId="6" xfId="0" applyNumberFormat="1" applyFont="1" applyFill="1" applyBorder="1" applyAlignment="1">
      <alignment horizontal="center" vertical="center" readingOrder="2"/>
    </xf>
    <xf numFmtId="167" fontId="5" fillId="4" borderId="1" xfId="0" applyNumberFormat="1" applyFont="1" applyFill="1" applyBorder="1" applyAlignment="1">
      <alignment horizontal="center" vertical="center" readingOrder="2"/>
    </xf>
    <xf numFmtId="167" fontId="53" fillId="4" borderId="1" xfId="0" applyNumberFormat="1" applyFont="1" applyFill="1" applyBorder="1" applyAlignment="1">
      <alignment vertical="center"/>
    </xf>
    <xf numFmtId="167" fontId="4" fillId="4" borderId="0" xfId="0" applyNumberFormat="1" applyFont="1" applyFill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7" fontId="53" fillId="7" borderId="1" xfId="0" applyNumberFormat="1" applyFont="1" applyFill="1" applyBorder="1" applyAlignment="1">
      <alignment vertical="center"/>
    </xf>
    <xf numFmtId="167" fontId="4" fillId="7" borderId="0" xfId="0" applyNumberFormat="1" applyFont="1" applyFill="1" applyAlignment="1">
      <alignment vertical="center"/>
    </xf>
    <xf numFmtId="167" fontId="8" fillId="7" borderId="1" xfId="0" applyNumberFormat="1" applyFont="1" applyFill="1" applyBorder="1" applyAlignment="1">
      <alignment vertical="center"/>
    </xf>
    <xf numFmtId="167" fontId="1" fillId="7" borderId="7" xfId="0" applyNumberFormat="1" applyFont="1" applyFill="1" applyBorder="1" applyAlignment="1">
      <alignment horizontal="right" vertical="center" readingOrder="1"/>
    </xf>
    <xf numFmtId="167" fontId="8" fillId="7" borderId="2" xfId="0" applyNumberFormat="1" applyFont="1" applyFill="1" applyBorder="1" applyAlignment="1">
      <alignment horizontal="right" vertical="center" readingOrder="1"/>
    </xf>
    <xf numFmtId="167" fontId="53" fillId="7" borderId="1" xfId="0" applyNumberFormat="1" applyFont="1" applyFill="1" applyBorder="1" applyAlignment="1">
      <alignment horizontal="right" vertical="center" readingOrder="1"/>
    </xf>
    <xf numFmtId="167" fontId="2" fillId="7" borderId="5" xfId="0" applyNumberFormat="1" applyFont="1" applyFill="1" applyBorder="1" applyAlignment="1">
      <alignment horizontal="right" vertical="center" readingOrder="1"/>
    </xf>
    <xf numFmtId="167" fontId="5" fillId="7" borderId="1" xfId="0" applyNumberFormat="1" applyFont="1" applyFill="1" applyBorder="1" applyAlignment="1">
      <alignment horizontal="right" vertical="center" readingOrder="1"/>
    </xf>
    <xf numFmtId="167" fontId="2" fillId="7" borderId="1" xfId="0" applyNumberFormat="1" applyFont="1" applyFill="1" applyBorder="1" applyAlignment="1">
      <alignment horizontal="right" vertical="center" readingOrder="1"/>
    </xf>
    <xf numFmtId="167" fontId="1" fillId="4" borderId="7" xfId="0" applyNumberFormat="1" applyFont="1" applyFill="1" applyBorder="1" applyAlignment="1">
      <alignment horizontal="right" vertical="center" readingOrder="1"/>
    </xf>
    <xf numFmtId="167" fontId="8" fillId="4" borderId="2" xfId="0" applyNumberFormat="1" applyFont="1" applyFill="1" applyBorder="1" applyAlignment="1">
      <alignment horizontal="right" vertical="center" readingOrder="1"/>
    </xf>
    <xf numFmtId="167" fontId="2" fillId="4" borderId="1" xfId="0" applyNumberFormat="1" applyFont="1" applyFill="1" applyBorder="1" applyAlignment="1">
      <alignment horizontal="right" vertical="center" readingOrder="1"/>
    </xf>
    <xf numFmtId="167" fontId="2" fillId="4" borderId="5" xfId="0" applyNumberFormat="1" applyFont="1" applyFill="1" applyBorder="1" applyAlignment="1">
      <alignment horizontal="right" vertical="center" readingOrder="1"/>
    </xf>
    <xf numFmtId="167" fontId="5" fillId="4" borderId="1" xfId="0" applyNumberFormat="1" applyFont="1" applyFill="1" applyBorder="1" applyAlignment="1">
      <alignment horizontal="right" vertical="center" readingOrder="1"/>
    </xf>
    <xf numFmtId="167" fontId="2" fillId="4" borderId="1" xfId="0" applyNumberFormat="1" applyFont="1" applyFill="1" applyBorder="1" applyAlignment="1">
      <alignment horizontal="right" vertical="center" readingOrder="2"/>
    </xf>
    <xf numFmtId="167" fontId="5" fillId="4" borderId="1" xfId="0" applyNumberFormat="1" applyFont="1" applyFill="1" applyBorder="1" applyAlignment="1">
      <alignment horizontal="right" vertical="center" readingOrder="2"/>
    </xf>
    <xf numFmtId="167" fontId="5" fillId="7" borderId="1" xfId="0" applyNumberFormat="1" applyFont="1" applyFill="1" applyBorder="1" applyAlignment="1">
      <alignment horizontal="right" vertical="center" readingOrder="2"/>
    </xf>
    <xf numFmtId="167" fontId="53" fillId="4" borderId="5" xfId="0" applyNumberFormat="1" applyFont="1" applyFill="1" applyBorder="1" applyAlignment="1">
      <alignment horizontal="right" vertical="center" readingOrder="1"/>
    </xf>
    <xf numFmtId="49" fontId="2" fillId="7" borderId="1" xfId="2" applyNumberFormat="1" applyFont="1" applyFill="1" applyBorder="1" applyAlignment="1">
      <alignment horizontal="right" vertical="center" wrapText="1" readingOrder="2"/>
    </xf>
    <xf numFmtId="0" fontId="2" fillId="7" borderId="6" xfId="2" applyFont="1" applyFill="1" applyBorder="1" applyAlignment="1">
      <alignment vertical="center"/>
    </xf>
    <xf numFmtId="167" fontId="1" fillId="7" borderId="7" xfId="2" applyNumberFormat="1" applyFont="1" applyFill="1" applyBorder="1" applyAlignment="1">
      <alignment vertical="center"/>
    </xf>
    <xf numFmtId="167" fontId="33" fillId="7" borderId="2" xfId="2" applyNumberFormat="1" applyFont="1" applyFill="1" applyBorder="1" applyAlignment="1">
      <alignment vertical="center"/>
    </xf>
    <xf numFmtId="167" fontId="53" fillId="7" borderId="1" xfId="2" applyNumberFormat="1" applyFont="1" applyFill="1" applyBorder="1" applyAlignment="1">
      <alignment vertical="center"/>
    </xf>
    <xf numFmtId="167" fontId="33" fillId="7" borderId="5" xfId="2" applyNumberFormat="1" applyFont="1" applyFill="1" applyBorder="1" applyAlignment="1">
      <alignment vertical="center"/>
    </xf>
    <xf numFmtId="167" fontId="33" fillId="7" borderId="1" xfId="2" applyNumberFormat="1" applyFont="1" applyFill="1" applyBorder="1" applyAlignment="1">
      <alignment vertical="center"/>
    </xf>
    <xf numFmtId="167" fontId="15" fillId="7" borderId="1" xfId="2" applyNumberFormat="1" applyFont="1" applyFill="1" applyBorder="1" applyAlignment="1">
      <alignment horizontal="right" vertical="center"/>
    </xf>
    <xf numFmtId="167" fontId="3" fillId="7" borderId="1" xfId="2" applyNumberFormat="1" applyFont="1" applyFill="1" applyBorder="1" applyAlignment="1">
      <alignment vertical="center" readingOrder="2"/>
    </xf>
    <xf numFmtId="167" fontId="3" fillId="7" borderId="7" xfId="2" applyNumberFormat="1" applyFont="1" applyFill="1" applyBorder="1" applyAlignment="1">
      <alignment vertical="center" readingOrder="2"/>
    </xf>
    <xf numFmtId="167" fontId="8" fillId="7" borderId="7" xfId="2" applyNumberFormat="1" applyFont="1" applyFill="1" applyBorder="1" applyAlignment="1">
      <alignment vertical="center"/>
    </xf>
    <xf numFmtId="167" fontId="34" fillId="7" borderId="6" xfId="2" applyNumberFormat="1" applyFont="1" applyFill="1" applyBorder="1" applyAlignment="1">
      <alignment vertical="center"/>
    </xf>
    <xf numFmtId="167" fontId="15" fillId="7" borderId="6" xfId="2" applyNumberFormat="1" applyFont="1" applyFill="1" applyBorder="1" applyAlignment="1">
      <alignment vertical="center"/>
    </xf>
    <xf numFmtId="167" fontId="3" fillId="7" borderId="5" xfId="2" applyNumberFormat="1" applyFont="1" applyFill="1" applyBorder="1" applyAlignment="1">
      <alignment vertical="center"/>
    </xf>
    <xf numFmtId="167" fontId="3" fillId="7" borderId="1" xfId="2" applyNumberFormat="1" applyFont="1" applyFill="1" applyBorder="1" applyAlignment="1">
      <alignment horizontal="right" vertical="center" readingOrder="2"/>
    </xf>
    <xf numFmtId="167" fontId="3" fillId="7" borderId="7" xfId="2" applyNumberFormat="1" applyFont="1" applyFill="1" applyBorder="1" applyAlignment="1">
      <alignment horizontal="right" vertical="center" readingOrder="2"/>
    </xf>
    <xf numFmtId="167" fontId="8" fillId="7" borderId="7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horizontal="right" vertical="center" wrapText="1" readingOrder="2"/>
    </xf>
    <xf numFmtId="167" fontId="2" fillId="7" borderId="1" xfId="0" applyNumberFormat="1" applyFont="1" applyFill="1" applyBorder="1" applyAlignment="1">
      <alignment horizontal="center" vertical="center" wrapText="1" readingOrder="1"/>
    </xf>
    <xf numFmtId="167" fontId="8" fillId="4" borderId="7" xfId="0" applyNumberFormat="1" applyFont="1" applyFill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 readingOrder="1"/>
    </xf>
    <xf numFmtId="167" fontId="2" fillId="4" borderId="5" xfId="0" applyNumberFormat="1" applyFont="1" applyFill="1" applyBorder="1" applyAlignment="1">
      <alignment horizontal="center" vertical="center" readingOrder="1"/>
    </xf>
    <xf numFmtId="167" fontId="2" fillId="7" borderId="5" xfId="0" applyNumberFormat="1" applyFont="1" applyFill="1" applyBorder="1" applyAlignment="1">
      <alignment horizontal="center" vertical="center" readingOrder="1"/>
    </xf>
    <xf numFmtId="49" fontId="44" fillId="7" borderId="1" xfId="0" applyNumberFormat="1" applyFont="1" applyFill="1" applyBorder="1" applyAlignment="1">
      <alignment horizontal="right" vertical="center" wrapText="1" readingOrder="2"/>
    </xf>
    <xf numFmtId="49" fontId="53" fillId="7" borderId="1" xfId="0" applyNumberFormat="1" applyFont="1" applyFill="1" applyBorder="1" applyAlignment="1">
      <alignment horizontal="right" vertical="center" wrapText="1" readingOrder="2"/>
    </xf>
    <xf numFmtId="0" fontId="53" fillId="7" borderId="6" xfId="0" applyFont="1" applyFill="1" applyBorder="1" applyAlignment="1">
      <alignment vertical="center"/>
    </xf>
    <xf numFmtId="167" fontId="61" fillId="7" borderId="7" xfId="0" applyNumberFormat="1" applyFont="1" applyFill="1" applyBorder="1" applyAlignment="1">
      <alignment vertical="center"/>
    </xf>
    <xf numFmtId="167" fontId="53" fillId="7" borderId="2" xfId="0" applyNumberFormat="1" applyFont="1" applyFill="1" applyBorder="1" applyAlignment="1">
      <alignment vertical="center"/>
    </xf>
    <xf numFmtId="167" fontId="53" fillId="7" borderId="5" xfId="0" applyNumberFormat="1" applyFont="1" applyFill="1" applyBorder="1" applyAlignment="1">
      <alignment vertical="center"/>
    </xf>
    <xf numFmtId="167" fontId="53" fillId="7" borderId="5" xfId="0" applyNumberFormat="1" applyFont="1" applyFill="1" applyBorder="1" applyAlignment="1">
      <alignment horizontal="center" vertical="center" readingOrder="1"/>
    </xf>
    <xf numFmtId="167" fontId="61" fillId="7" borderId="1" xfId="0" applyNumberFormat="1" applyFont="1" applyFill="1" applyBorder="1" applyAlignment="1">
      <alignment horizontal="right" vertical="center"/>
    </xf>
    <xf numFmtId="167" fontId="53" fillId="7" borderId="1" xfId="0" applyNumberFormat="1" applyFont="1" applyFill="1" applyBorder="1" applyAlignment="1">
      <alignment horizontal="right" vertical="center"/>
    </xf>
    <xf numFmtId="167" fontId="53" fillId="7" borderId="1" xfId="0" applyNumberFormat="1" applyFont="1" applyFill="1" applyBorder="1" applyAlignment="1">
      <alignment vertical="center" readingOrder="2"/>
    </xf>
    <xf numFmtId="167" fontId="53" fillId="7" borderId="0" xfId="0" applyNumberFormat="1" applyFont="1" applyFill="1" applyAlignment="1">
      <alignment vertical="center"/>
    </xf>
    <xf numFmtId="167" fontId="61" fillId="7" borderId="1" xfId="0" applyNumberFormat="1" applyFont="1" applyFill="1" applyBorder="1" applyAlignment="1">
      <alignment vertical="center"/>
    </xf>
    <xf numFmtId="167" fontId="53" fillId="7" borderId="7" xfId="0" applyNumberFormat="1" applyFont="1" applyFill="1" applyBorder="1" applyAlignment="1">
      <alignment vertical="center"/>
    </xf>
    <xf numFmtId="167" fontId="61" fillId="7" borderId="6" xfId="0" applyNumberFormat="1" applyFont="1" applyFill="1" applyBorder="1" applyAlignment="1">
      <alignment vertical="center"/>
    </xf>
    <xf numFmtId="167" fontId="3" fillId="4" borderId="0" xfId="0" applyNumberFormat="1" applyFont="1" applyFill="1" applyAlignment="1">
      <alignment vertical="center"/>
    </xf>
    <xf numFmtId="49" fontId="14" fillId="8" borderId="1" xfId="0" applyNumberFormat="1" applyFont="1" applyFill="1" applyBorder="1" applyAlignment="1">
      <alignment horizontal="right" vertical="center" wrapText="1" readingOrder="2"/>
    </xf>
    <xf numFmtId="49" fontId="14" fillId="8" borderId="1" xfId="0" applyNumberFormat="1" applyFont="1" applyFill="1" applyBorder="1" applyAlignment="1">
      <alignment horizontal="center" vertical="center" readingOrder="2"/>
    </xf>
    <xf numFmtId="49" fontId="2" fillId="8" borderId="1" xfId="2" applyNumberFormat="1" applyFont="1" applyFill="1" applyBorder="1" applyAlignment="1">
      <alignment horizontal="right" vertical="center" wrapText="1" readingOrder="2"/>
    </xf>
    <xf numFmtId="0" fontId="2" fillId="7" borderId="2" xfId="0" applyFont="1" applyFill="1" applyBorder="1" applyAlignment="1">
      <alignment vertical="center"/>
    </xf>
    <xf numFmtId="167" fontId="5" fillId="8" borderId="1" xfId="2" applyNumberFormat="1" applyFont="1" applyFill="1" applyBorder="1" applyAlignment="1">
      <alignment vertical="center"/>
    </xf>
    <xf numFmtId="3" fontId="5" fillId="8" borderId="1" xfId="2" applyNumberFormat="1" applyFont="1" applyFill="1" applyBorder="1" applyAlignment="1">
      <alignment vertical="center"/>
    </xf>
    <xf numFmtId="3" fontId="1" fillId="7" borderId="0" xfId="0" applyNumberFormat="1" applyFont="1" applyFill="1" applyBorder="1" applyAlignment="1">
      <alignment horizontal="center" vertical="center" wrapText="1"/>
    </xf>
    <xf numFmtId="167" fontId="2" fillId="8" borderId="1" xfId="2" applyNumberFormat="1" applyFont="1" applyFill="1" applyBorder="1" applyAlignment="1">
      <alignment horizontal="right" vertical="center"/>
    </xf>
    <xf numFmtId="167" fontId="2" fillId="8" borderId="5" xfId="2" applyNumberFormat="1" applyFont="1" applyFill="1" applyBorder="1" applyAlignment="1">
      <alignment vertical="center"/>
    </xf>
    <xf numFmtId="167" fontId="5" fillId="8" borderId="1" xfId="2" applyNumberFormat="1" applyFont="1" applyFill="1" applyBorder="1" applyAlignment="1">
      <alignment horizontal="right" vertical="center"/>
    </xf>
    <xf numFmtId="167" fontId="2" fillId="8" borderId="1" xfId="2" applyNumberFormat="1" applyFont="1" applyFill="1" applyBorder="1" applyAlignment="1">
      <alignment vertical="center" readingOrder="2"/>
    </xf>
    <xf numFmtId="167" fontId="3" fillId="7" borderId="0" xfId="0" applyNumberFormat="1" applyFont="1" applyFill="1" applyAlignment="1">
      <alignment vertical="center"/>
    </xf>
    <xf numFmtId="3" fontId="5" fillId="8" borderId="7" xfId="2" applyNumberFormat="1" applyFont="1" applyFill="1" applyBorder="1" applyAlignment="1">
      <alignment vertical="center"/>
    </xf>
    <xf numFmtId="3" fontId="2" fillId="8" borderId="1" xfId="2" applyNumberFormat="1" applyFont="1" applyFill="1" applyBorder="1" applyAlignment="1">
      <alignment vertical="center"/>
    </xf>
    <xf numFmtId="3" fontId="2" fillId="8" borderId="1" xfId="2" applyNumberFormat="1" applyFont="1" applyFill="1" applyBorder="1" applyAlignment="1">
      <alignment horizontal="right" vertical="center"/>
    </xf>
    <xf numFmtId="167" fontId="5" fillId="8" borderId="6" xfId="0" applyNumberFormat="1" applyFont="1" applyFill="1" applyBorder="1" applyAlignment="1">
      <alignment vertical="center"/>
    </xf>
    <xf numFmtId="167" fontId="2" fillId="8" borderId="1" xfId="0" applyNumberFormat="1" applyFont="1" applyFill="1" applyBorder="1" applyAlignment="1">
      <alignment horizontal="right" vertical="center"/>
    </xf>
    <xf numFmtId="166" fontId="3" fillId="7" borderId="0" xfId="0" applyNumberFormat="1" applyFont="1" applyFill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vertical="center"/>
    </xf>
    <xf numFmtId="49" fontId="14" fillId="9" borderId="1" xfId="0" applyNumberFormat="1" applyFont="1" applyFill="1" applyBorder="1" applyAlignment="1">
      <alignment horizontal="right" vertical="center" wrapText="1" readingOrder="2"/>
    </xf>
    <xf numFmtId="49" fontId="14" fillId="9" borderId="1" xfId="0" applyNumberFormat="1" applyFont="1" applyFill="1" applyBorder="1" applyAlignment="1">
      <alignment horizontal="center" vertical="center" readingOrder="2"/>
    </xf>
    <xf numFmtId="49" fontId="2" fillId="9" borderId="1" xfId="2" applyNumberFormat="1" applyFont="1" applyFill="1" applyBorder="1" applyAlignment="1">
      <alignment horizontal="right" vertical="center" wrapText="1" readingOrder="2"/>
    </xf>
    <xf numFmtId="167" fontId="5" fillId="9" borderId="1" xfId="2" applyNumberFormat="1" applyFont="1" applyFill="1" applyBorder="1" applyAlignment="1">
      <alignment vertical="center"/>
    </xf>
    <xf numFmtId="167" fontId="2" fillId="9" borderId="1" xfId="2" applyNumberFormat="1" applyFont="1" applyFill="1" applyBorder="1" applyAlignment="1">
      <alignment horizontal="right" vertical="center"/>
    </xf>
    <xf numFmtId="167" fontId="2" fillId="9" borderId="5" xfId="2" applyNumberFormat="1" applyFont="1" applyFill="1" applyBorder="1" applyAlignment="1">
      <alignment vertical="center"/>
    </xf>
    <xf numFmtId="167" fontId="5" fillId="9" borderId="1" xfId="2" applyNumberFormat="1" applyFont="1" applyFill="1" applyBorder="1" applyAlignment="1">
      <alignment horizontal="right" vertical="center"/>
    </xf>
    <xf numFmtId="167" fontId="2" fillId="9" borderId="1" xfId="2" applyNumberFormat="1" applyFont="1" applyFill="1" applyBorder="1" applyAlignment="1">
      <alignment vertical="center" readingOrder="2"/>
    </xf>
    <xf numFmtId="3" fontId="5" fillId="9" borderId="7" xfId="2" applyNumberFormat="1" applyFont="1" applyFill="1" applyBorder="1" applyAlignment="1">
      <alignment vertical="center"/>
    </xf>
    <xf numFmtId="3" fontId="2" fillId="9" borderId="1" xfId="2" applyNumberFormat="1" applyFont="1" applyFill="1" applyBorder="1" applyAlignment="1">
      <alignment vertical="center"/>
    </xf>
    <xf numFmtId="3" fontId="2" fillId="9" borderId="1" xfId="2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vertical="center"/>
    </xf>
    <xf numFmtId="167" fontId="2" fillId="9" borderId="1" xfId="0" applyNumberFormat="1" applyFont="1" applyFill="1" applyBorder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3" fillId="9" borderId="0" xfId="0" applyFont="1" applyFill="1" applyAlignment="1">
      <alignment horizontal="right" vertical="center"/>
    </xf>
    <xf numFmtId="0" fontId="2" fillId="7" borderId="2" xfId="2" applyFont="1" applyFill="1" applyBorder="1" applyAlignment="1">
      <alignment vertical="center"/>
    </xf>
    <xf numFmtId="167" fontId="5" fillId="7" borderId="1" xfId="2" applyNumberFormat="1" applyFont="1" applyFill="1" applyBorder="1" applyAlignment="1">
      <alignment vertical="center"/>
    </xf>
    <xf numFmtId="3" fontId="5" fillId="7" borderId="1" xfId="2" applyNumberFormat="1" applyFont="1" applyFill="1" applyBorder="1" applyAlignment="1">
      <alignment vertical="center"/>
    </xf>
    <xf numFmtId="3" fontId="2" fillId="7" borderId="0" xfId="2" applyNumberFormat="1" applyFont="1" applyFill="1" applyBorder="1" applyAlignment="1">
      <alignment vertical="center"/>
    </xf>
    <xf numFmtId="167" fontId="2" fillId="7" borderId="1" xfId="2" applyNumberFormat="1" applyFont="1" applyFill="1" applyBorder="1" applyAlignment="1">
      <alignment horizontal="right" vertical="center"/>
    </xf>
    <xf numFmtId="167" fontId="2" fillId="7" borderId="5" xfId="2" applyNumberFormat="1" applyFont="1" applyFill="1" applyBorder="1" applyAlignment="1">
      <alignment vertical="center"/>
    </xf>
    <xf numFmtId="167" fontId="5" fillId="7" borderId="1" xfId="2" applyNumberFormat="1" applyFont="1" applyFill="1" applyBorder="1" applyAlignment="1">
      <alignment horizontal="right" vertical="center"/>
    </xf>
    <xf numFmtId="167" fontId="2" fillId="7" borderId="1" xfId="2" applyNumberFormat="1" applyFont="1" applyFill="1" applyBorder="1" applyAlignment="1">
      <alignment vertical="center" readingOrder="2"/>
    </xf>
    <xf numFmtId="3" fontId="61" fillId="7" borderId="7" xfId="2" applyNumberFormat="1" applyFont="1" applyFill="1" applyBorder="1" applyAlignment="1">
      <alignment vertical="center"/>
    </xf>
    <xf numFmtId="3" fontId="53" fillId="7" borderId="1" xfId="2" applyNumberFormat="1" applyFont="1" applyFill="1" applyBorder="1" applyAlignment="1">
      <alignment vertical="center"/>
    </xf>
    <xf numFmtId="3" fontId="53" fillId="7" borderId="1" xfId="2" applyNumberFormat="1" applyFont="1" applyFill="1" applyBorder="1" applyAlignment="1">
      <alignment horizontal="right" vertical="center"/>
    </xf>
    <xf numFmtId="0" fontId="3" fillId="7" borderId="0" xfId="0" applyFont="1" applyFill="1" applyAlignment="1">
      <alignment vertical="center"/>
    </xf>
    <xf numFmtId="3" fontId="57" fillId="7" borderId="7" xfId="2" applyNumberFormat="1" applyFont="1" applyFill="1" applyBorder="1" applyAlignment="1">
      <alignment vertical="center"/>
    </xf>
    <xf numFmtId="3" fontId="42" fillId="7" borderId="1" xfId="2" applyNumberFormat="1" applyFont="1" applyFill="1" applyBorder="1" applyAlignment="1">
      <alignment vertical="center"/>
    </xf>
    <xf numFmtId="49" fontId="2" fillId="5" borderId="1" xfId="2" applyNumberFormat="1" applyFont="1" applyFill="1" applyBorder="1" applyAlignment="1">
      <alignment horizontal="right" vertical="center" wrapText="1" readingOrder="2"/>
    </xf>
    <xf numFmtId="0" fontId="2" fillId="5" borderId="2" xfId="2" applyFont="1" applyFill="1" applyBorder="1" applyAlignment="1">
      <alignment vertical="center"/>
    </xf>
    <xf numFmtId="167" fontId="5" fillId="5" borderId="1" xfId="2" applyNumberFormat="1" applyFont="1" applyFill="1" applyBorder="1" applyAlignment="1">
      <alignment vertical="center"/>
    </xf>
    <xf numFmtId="3" fontId="5" fillId="5" borderId="1" xfId="2" applyNumberFormat="1" applyFont="1" applyFill="1" applyBorder="1" applyAlignment="1">
      <alignment vertical="center"/>
    </xf>
    <xf numFmtId="3" fontId="2" fillId="5" borderId="0" xfId="2" applyNumberFormat="1" applyFont="1" applyFill="1" applyBorder="1" applyAlignment="1">
      <alignment vertical="center"/>
    </xf>
    <xf numFmtId="167" fontId="2" fillId="5" borderId="1" xfId="2" applyNumberFormat="1" applyFont="1" applyFill="1" applyBorder="1" applyAlignment="1">
      <alignment horizontal="right" vertical="center"/>
    </xf>
    <xf numFmtId="167" fontId="2" fillId="5" borderId="5" xfId="2" applyNumberFormat="1" applyFont="1" applyFill="1" applyBorder="1" applyAlignment="1">
      <alignment vertical="center"/>
    </xf>
    <xf numFmtId="167" fontId="5" fillId="5" borderId="1" xfId="2" applyNumberFormat="1" applyFont="1" applyFill="1" applyBorder="1" applyAlignment="1">
      <alignment horizontal="right" vertical="center"/>
    </xf>
    <xf numFmtId="167" fontId="2" fillId="5" borderId="1" xfId="2" applyNumberFormat="1" applyFont="1" applyFill="1" applyBorder="1" applyAlignment="1">
      <alignment vertical="center" readingOrder="2"/>
    </xf>
    <xf numFmtId="3" fontId="61" fillId="5" borderId="7" xfId="2" applyNumberFormat="1" applyFont="1" applyFill="1" applyBorder="1" applyAlignment="1">
      <alignment vertical="center"/>
    </xf>
    <xf numFmtId="3" fontId="53" fillId="5" borderId="1" xfId="2" applyNumberFormat="1" applyFont="1" applyFill="1" applyBorder="1" applyAlignment="1">
      <alignment vertical="center"/>
    </xf>
    <xf numFmtId="3" fontId="53" fillId="5" borderId="1" xfId="2" applyNumberFormat="1" applyFont="1" applyFill="1" applyBorder="1" applyAlignment="1">
      <alignment horizontal="right" vertical="center"/>
    </xf>
    <xf numFmtId="49" fontId="42" fillId="7" borderId="1" xfId="2" applyNumberFormat="1" applyFont="1" applyFill="1" applyBorder="1" applyAlignment="1">
      <alignment horizontal="right" vertical="center" wrapText="1" readingOrder="2"/>
    </xf>
    <xf numFmtId="0" fontId="42" fillId="7" borderId="2" xfId="2" applyFont="1" applyFill="1" applyBorder="1" applyAlignment="1">
      <alignment vertical="center"/>
    </xf>
    <xf numFmtId="167" fontId="57" fillId="7" borderId="1" xfId="2" applyNumberFormat="1" applyFont="1" applyFill="1" applyBorder="1" applyAlignment="1">
      <alignment vertical="center"/>
    </xf>
    <xf numFmtId="3" fontId="57" fillId="7" borderId="1" xfId="2" applyNumberFormat="1" applyFont="1" applyFill="1" applyBorder="1" applyAlignment="1">
      <alignment vertical="center"/>
    </xf>
    <xf numFmtId="3" fontId="42" fillId="7" borderId="0" xfId="2" applyNumberFormat="1" applyFont="1" applyFill="1" applyBorder="1" applyAlignment="1">
      <alignment vertical="center"/>
    </xf>
    <xf numFmtId="167" fontId="42" fillId="7" borderId="1" xfId="2" applyNumberFormat="1" applyFont="1" applyFill="1" applyBorder="1" applyAlignment="1">
      <alignment horizontal="right" vertical="center"/>
    </xf>
    <xf numFmtId="167" fontId="42" fillId="7" borderId="5" xfId="2" applyNumberFormat="1" applyFont="1" applyFill="1" applyBorder="1" applyAlignment="1">
      <alignment vertical="center"/>
    </xf>
    <xf numFmtId="167" fontId="57" fillId="7" borderId="1" xfId="2" applyNumberFormat="1" applyFont="1" applyFill="1" applyBorder="1" applyAlignment="1">
      <alignment horizontal="right" vertical="center"/>
    </xf>
    <xf numFmtId="167" fontId="42" fillId="7" borderId="1" xfId="2" applyNumberFormat="1" applyFont="1" applyFill="1" applyBorder="1" applyAlignment="1">
      <alignment vertical="center" readingOrder="2"/>
    </xf>
    <xf numFmtId="167" fontId="62" fillId="7" borderId="0" xfId="0" applyNumberFormat="1" applyFont="1" applyFill="1" applyAlignment="1">
      <alignment vertical="center"/>
    </xf>
    <xf numFmtId="3" fontId="42" fillId="7" borderId="1" xfId="2" applyNumberFormat="1" applyFont="1" applyFill="1" applyBorder="1" applyAlignment="1">
      <alignment horizontal="right" vertical="center"/>
    </xf>
    <xf numFmtId="167" fontId="57" fillId="7" borderId="6" xfId="0" applyNumberFormat="1" applyFont="1" applyFill="1" applyBorder="1" applyAlignment="1">
      <alignment vertical="center"/>
    </xf>
    <xf numFmtId="167" fontId="42" fillId="7" borderId="1" xfId="0" applyNumberFormat="1" applyFont="1" applyFill="1" applyBorder="1" applyAlignment="1">
      <alignment horizontal="right" vertical="center"/>
    </xf>
    <xf numFmtId="166" fontId="62" fillId="7" borderId="0" xfId="0" applyNumberFormat="1" applyFont="1" applyFill="1" applyAlignment="1">
      <alignment vertical="center"/>
    </xf>
    <xf numFmtId="0" fontId="62" fillId="7" borderId="0" xfId="0" applyFont="1" applyFill="1" applyAlignment="1">
      <alignment horizontal="right" vertical="center"/>
    </xf>
    <xf numFmtId="3" fontId="62" fillId="7" borderId="0" xfId="0" applyNumberFormat="1" applyFont="1" applyFill="1" applyAlignment="1">
      <alignment vertical="center"/>
    </xf>
    <xf numFmtId="167" fontId="5" fillId="8" borderId="1" xfId="2" applyNumberFormat="1" applyFont="1" applyFill="1" applyBorder="1" applyAlignment="1">
      <alignment horizontal="center" vertical="center"/>
    </xf>
    <xf numFmtId="3" fontId="5" fillId="8" borderId="1" xfId="2" applyNumberFormat="1" applyFont="1" applyFill="1" applyBorder="1" applyAlignment="1">
      <alignment horizontal="center" vertical="center"/>
    </xf>
    <xf numFmtId="167" fontId="5" fillId="8" borderId="7" xfId="2" applyNumberFormat="1" applyFont="1" applyFill="1" applyBorder="1" applyAlignment="1">
      <alignment horizontal="center" vertical="center"/>
    </xf>
    <xf numFmtId="3" fontId="3" fillId="8" borderId="0" xfId="0" applyNumberFormat="1" applyFont="1" applyFill="1" applyAlignment="1">
      <alignment vertical="center"/>
    </xf>
    <xf numFmtId="167" fontId="5" fillId="7" borderId="1" xfId="0" applyNumberFormat="1" applyFont="1" applyFill="1" applyBorder="1" applyAlignment="1">
      <alignment vertical="center"/>
    </xf>
    <xf numFmtId="167" fontId="2" fillId="7" borderId="0" xfId="0" applyNumberFormat="1" applyFont="1" applyFill="1" applyBorder="1" applyAlignment="1">
      <alignment vertical="center"/>
    </xf>
    <xf numFmtId="167" fontId="2" fillId="7" borderId="7" xfId="0" applyNumberFormat="1" applyFont="1" applyFill="1" applyBorder="1" applyAlignment="1">
      <alignment vertical="center"/>
    </xf>
    <xf numFmtId="3" fontId="2" fillId="7" borderId="1" xfId="2" applyNumberFormat="1" applyFont="1" applyFill="1" applyBorder="1" applyAlignment="1">
      <alignment horizontal="right" vertical="center"/>
    </xf>
    <xf numFmtId="49" fontId="2" fillId="8" borderId="1" xfId="0" applyNumberFormat="1" applyFont="1" applyFill="1" applyBorder="1" applyAlignment="1">
      <alignment horizontal="right" vertical="center" wrapText="1" readingOrder="2"/>
    </xf>
    <xf numFmtId="167" fontId="5" fillId="8" borderId="1" xfId="0" applyNumberFormat="1" applyFont="1" applyFill="1" applyBorder="1" applyAlignment="1">
      <alignment vertical="center"/>
    </xf>
    <xf numFmtId="167" fontId="2" fillId="8" borderId="5" xfId="0" applyNumberFormat="1" applyFont="1" applyFill="1" applyBorder="1" applyAlignment="1">
      <alignment vertical="center"/>
    </xf>
    <xf numFmtId="167" fontId="5" fillId="8" borderId="1" xfId="0" applyNumberFormat="1" applyFont="1" applyFill="1" applyBorder="1" applyAlignment="1">
      <alignment horizontal="right" vertical="center"/>
    </xf>
    <xf numFmtId="167" fontId="2" fillId="8" borderId="1" xfId="0" applyNumberFormat="1" applyFont="1" applyFill="1" applyBorder="1" applyAlignment="1">
      <alignment vertical="center" readingOrder="2"/>
    </xf>
    <xf numFmtId="167" fontId="2" fillId="8" borderId="7" xfId="0" applyNumberFormat="1" applyFont="1" applyFill="1" applyBorder="1" applyAlignment="1">
      <alignment vertical="center"/>
    </xf>
    <xf numFmtId="167" fontId="2" fillId="8" borderId="1" xfId="0" applyNumberFormat="1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49" fontId="2" fillId="9" borderId="1" xfId="0" applyNumberFormat="1" applyFont="1" applyFill="1" applyBorder="1" applyAlignment="1">
      <alignment horizontal="right" vertical="center" wrapText="1" readingOrder="2"/>
    </xf>
    <xf numFmtId="167" fontId="5" fillId="9" borderId="1" xfId="0" applyNumberFormat="1" applyFont="1" applyFill="1" applyBorder="1" applyAlignment="1">
      <alignment vertical="center"/>
    </xf>
    <xf numFmtId="167" fontId="2" fillId="9" borderId="5" xfId="0" applyNumberFormat="1" applyFont="1" applyFill="1" applyBorder="1" applyAlignment="1">
      <alignment vertical="center"/>
    </xf>
    <xf numFmtId="167" fontId="5" fillId="9" borderId="1" xfId="0" applyNumberFormat="1" applyFont="1" applyFill="1" applyBorder="1" applyAlignment="1">
      <alignment horizontal="right" vertical="center"/>
    </xf>
    <xf numFmtId="167" fontId="2" fillId="9" borderId="1" xfId="0" applyNumberFormat="1" applyFont="1" applyFill="1" applyBorder="1" applyAlignment="1">
      <alignment vertical="center" readingOrder="2"/>
    </xf>
    <xf numFmtId="167" fontId="2" fillId="9" borderId="7" xfId="0" applyNumberFormat="1" applyFont="1" applyFill="1" applyBorder="1" applyAlignment="1">
      <alignment vertical="center"/>
    </xf>
    <xf numFmtId="167" fontId="2" fillId="9" borderId="1" xfId="0" applyNumberFormat="1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167" fontId="7" fillId="8" borderId="1" xfId="0" applyNumberFormat="1" applyFont="1" applyFill="1" applyBorder="1" applyAlignment="1">
      <alignment vertical="center"/>
    </xf>
    <xf numFmtId="167" fontId="2" fillId="8" borderId="20" xfId="0" applyNumberFormat="1" applyFont="1" applyFill="1" applyBorder="1" applyAlignment="1">
      <alignment vertical="center"/>
    </xf>
    <xf numFmtId="167" fontId="7" fillId="9" borderId="1" xfId="0" applyNumberFormat="1" applyFont="1" applyFill="1" applyBorder="1" applyAlignment="1">
      <alignment vertical="center"/>
    </xf>
    <xf numFmtId="167" fontId="2" fillId="9" borderId="20" xfId="0" applyNumberFormat="1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167" fontId="7" fillId="7" borderId="1" xfId="0" applyNumberFormat="1" applyFont="1" applyFill="1" applyBorder="1" applyAlignment="1">
      <alignment vertical="center"/>
    </xf>
    <xf numFmtId="167" fontId="14" fillId="7" borderId="0" xfId="0" applyNumberFormat="1" applyFont="1" applyFill="1" applyBorder="1" applyAlignment="1">
      <alignment vertical="center"/>
    </xf>
    <xf numFmtId="167" fontId="14" fillId="7" borderId="5" xfId="0" applyNumberFormat="1" applyFont="1" applyFill="1" applyBorder="1" applyAlignment="1">
      <alignment vertical="center"/>
    </xf>
    <xf numFmtId="167" fontId="7" fillId="7" borderId="7" xfId="0" applyNumberFormat="1" applyFont="1" applyFill="1" applyBorder="1" applyAlignment="1">
      <alignment vertical="center"/>
    </xf>
    <xf numFmtId="167" fontId="7" fillId="7" borderId="1" xfId="0" applyNumberFormat="1" applyFont="1" applyFill="1" applyBorder="1" applyAlignment="1">
      <alignment horizontal="right" vertical="center"/>
    </xf>
    <xf numFmtId="167" fontId="14" fillId="7" borderId="1" xfId="0" applyNumberFormat="1" applyFont="1" applyFill="1" applyBorder="1" applyAlignment="1">
      <alignment vertical="center" readingOrder="2"/>
    </xf>
    <xf numFmtId="167" fontId="14" fillId="7" borderId="7" xfId="0" applyNumberFormat="1" applyFont="1" applyFill="1" applyBorder="1" applyAlignment="1">
      <alignment vertical="center"/>
    </xf>
    <xf numFmtId="167" fontId="7" fillId="7" borderId="6" xfId="0" applyNumberFormat="1" applyFont="1" applyFill="1" applyBorder="1" applyAlignment="1">
      <alignment vertical="center"/>
    </xf>
    <xf numFmtId="167" fontId="14" fillId="7" borderId="1" xfId="0" applyNumberFormat="1" applyFont="1" applyFill="1" applyBorder="1" applyAlignment="1">
      <alignment horizontal="right" vertical="center"/>
    </xf>
    <xf numFmtId="167" fontId="7" fillId="7" borderId="20" xfId="0" applyNumberFormat="1" applyFont="1" applyFill="1" applyBorder="1" applyAlignment="1">
      <alignment vertical="center"/>
    </xf>
    <xf numFmtId="167" fontId="5" fillId="8" borderId="7" xfId="0" applyNumberFormat="1" applyFont="1" applyFill="1" applyBorder="1" applyAlignment="1">
      <alignment vertical="center"/>
    </xf>
    <xf numFmtId="167" fontId="14" fillId="8" borderId="7" xfId="0" applyNumberFormat="1" applyFont="1" applyFill="1" applyBorder="1" applyAlignment="1">
      <alignment vertical="center"/>
    </xf>
    <xf numFmtId="167" fontId="14" fillId="7" borderId="1" xfId="0" applyNumberFormat="1" applyFont="1" applyFill="1" applyBorder="1" applyAlignment="1">
      <alignment vertical="center"/>
    </xf>
    <xf numFmtId="167" fontId="14" fillId="8" borderId="5" xfId="0" applyNumberFormat="1" applyFont="1" applyFill="1" applyBorder="1" applyAlignment="1">
      <alignment vertical="center"/>
    </xf>
    <xf numFmtId="167" fontId="7" fillId="8" borderId="1" xfId="0" applyNumberFormat="1" applyFont="1" applyFill="1" applyBorder="1" applyAlignment="1">
      <alignment horizontal="right" vertical="center"/>
    </xf>
    <xf numFmtId="167" fontId="14" fillId="8" borderId="1" xfId="0" applyNumberFormat="1" applyFont="1" applyFill="1" applyBorder="1" applyAlignment="1">
      <alignment vertical="center" readingOrder="2"/>
    </xf>
    <xf numFmtId="167" fontId="14" fillId="8" borderId="1" xfId="0" applyNumberFormat="1" applyFont="1" applyFill="1" applyBorder="1" applyAlignment="1">
      <alignment vertical="center"/>
    </xf>
    <xf numFmtId="167" fontId="7" fillId="8" borderId="6" xfId="0" applyNumberFormat="1" applyFont="1" applyFill="1" applyBorder="1" applyAlignment="1">
      <alignment vertical="center"/>
    </xf>
    <xf numFmtId="167" fontId="14" fillId="8" borderId="1" xfId="0" applyNumberFormat="1" applyFont="1" applyFill="1" applyBorder="1" applyAlignment="1">
      <alignment horizontal="right" vertical="center"/>
    </xf>
    <xf numFmtId="167" fontId="5" fillId="9" borderId="7" xfId="0" applyNumberFormat="1" applyFont="1" applyFill="1" applyBorder="1" applyAlignment="1">
      <alignment vertical="center"/>
    </xf>
    <xf numFmtId="167" fontId="2" fillId="7" borderId="6" xfId="0" applyNumberFormat="1" applyFont="1" applyFill="1" applyBorder="1" applyAlignment="1">
      <alignment vertical="center"/>
    </xf>
    <xf numFmtId="167" fontId="2" fillId="8" borderId="5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 readingOrder="2"/>
    </xf>
    <xf numFmtId="167" fontId="2" fillId="8" borderId="6" xfId="0" applyNumberFormat="1" applyFont="1" applyFill="1" applyBorder="1" applyAlignment="1">
      <alignment vertical="center"/>
    </xf>
    <xf numFmtId="167" fontId="2" fillId="9" borderId="5" xfId="0" applyNumberFormat="1" applyFont="1" applyFill="1" applyBorder="1" applyAlignment="1">
      <alignment horizontal="center" vertical="center"/>
    </xf>
    <xf numFmtId="167" fontId="2" fillId="9" borderId="1" xfId="0" applyNumberFormat="1" applyFont="1" applyFill="1" applyBorder="1" applyAlignment="1">
      <alignment horizontal="center" vertical="center"/>
    </xf>
    <xf numFmtId="167" fontId="2" fillId="9" borderId="1" xfId="0" applyNumberFormat="1" applyFont="1" applyFill="1" applyBorder="1" applyAlignment="1">
      <alignment horizontal="center" vertical="center" readingOrder="2"/>
    </xf>
    <xf numFmtId="167" fontId="2" fillId="9" borderId="6" xfId="0" applyNumberFormat="1" applyFont="1" applyFill="1" applyBorder="1" applyAlignment="1">
      <alignment vertical="center"/>
    </xf>
    <xf numFmtId="49" fontId="14" fillId="10" borderId="1" xfId="0" applyNumberFormat="1" applyFont="1" applyFill="1" applyBorder="1" applyAlignment="1">
      <alignment horizontal="right" vertical="center" wrapText="1" readingOrder="2"/>
    </xf>
    <xf numFmtId="49" fontId="35" fillId="10" borderId="1" xfId="0" applyNumberFormat="1" applyFont="1" applyFill="1" applyBorder="1" applyAlignment="1">
      <alignment horizontal="right" vertical="center" wrapText="1" readingOrder="2"/>
    </xf>
    <xf numFmtId="49" fontId="36" fillId="10" borderId="1" xfId="0" applyNumberFormat="1" applyFont="1" applyFill="1" applyBorder="1" applyAlignment="1">
      <alignment horizontal="right" vertical="center" wrapText="1" readingOrder="2"/>
    </xf>
    <xf numFmtId="167" fontId="5" fillId="10" borderId="1" xfId="0" applyNumberFormat="1" applyFont="1" applyFill="1" applyBorder="1" applyAlignment="1">
      <alignment vertical="center"/>
    </xf>
    <xf numFmtId="167" fontId="2" fillId="10" borderId="1" xfId="0" applyNumberFormat="1" applyFont="1" applyFill="1" applyBorder="1" applyAlignment="1">
      <alignment horizontal="right" vertical="center"/>
    </xf>
    <xf numFmtId="167" fontId="36" fillId="10" borderId="5" xfId="0" applyNumberFormat="1" applyFont="1" applyFill="1" applyBorder="1" applyAlignment="1">
      <alignment vertical="center"/>
    </xf>
    <xf numFmtId="167" fontId="2" fillId="10" borderId="5" xfId="0" applyNumberFormat="1" applyFont="1" applyFill="1" applyBorder="1" applyAlignment="1">
      <alignment vertical="center"/>
    </xf>
    <xf numFmtId="167" fontId="5" fillId="10" borderId="1" xfId="0" applyNumberFormat="1" applyFont="1" applyFill="1" applyBorder="1" applyAlignment="1">
      <alignment horizontal="right" vertical="center"/>
    </xf>
    <xf numFmtId="167" fontId="2" fillId="10" borderId="1" xfId="0" applyNumberFormat="1" applyFont="1" applyFill="1" applyBorder="1" applyAlignment="1">
      <alignment horizontal="center" vertical="center" readingOrder="2"/>
    </xf>
    <xf numFmtId="167" fontId="2" fillId="10" borderId="7" xfId="0" applyNumberFormat="1" applyFont="1" applyFill="1" applyBorder="1" applyAlignment="1">
      <alignment vertical="center"/>
    </xf>
    <xf numFmtId="167" fontId="2" fillId="10" borderId="1" xfId="0" applyNumberFormat="1" applyFont="1" applyFill="1" applyBorder="1" applyAlignment="1">
      <alignment vertical="center"/>
    </xf>
    <xf numFmtId="167" fontId="5" fillId="1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7" fontId="2" fillId="0" borderId="7" xfId="0" applyNumberFormat="1" applyFont="1" applyFill="1" applyBorder="1" applyAlignment="1">
      <alignment vertical="center"/>
    </xf>
    <xf numFmtId="167" fontId="5" fillId="0" borderId="7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horizontal="center" vertical="center" wrapText="1" readingOrder="2"/>
    </xf>
    <xf numFmtId="167" fontId="2" fillId="8" borderId="1" xfId="0" applyNumberFormat="1" applyFont="1" applyFill="1" applyBorder="1" applyAlignment="1">
      <alignment horizontal="center" vertical="center" wrapText="1" readingOrder="2"/>
    </xf>
    <xf numFmtId="167" fontId="2" fillId="10" borderId="1" xfId="0" applyNumberFormat="1" applyFont="1" applyFill="1" applyBorder="1" applyAlignment="1">
      <alignment horizontal="center" vertical="center" wrapText="1" readingOrder="2"/>
    </xf>
    <xf numFmtId="167" fontId="2" fillId="10" borderId="1" xfId="0" applyNumberFormat="1" applyFont="1" applyFill="1" applyBorder="1" applyAlignment="1">
      <alignment vertical="center" readingOrder="2"/>
    </xf>
    <xf numFmtId="167" fontId="37" fillId="10" borderId="1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49" fontId="35" fillId="9" borderId="1" xfId="0" applyNumberFormat="1" applyFont="1" applyFill="1" applyBorder="1" applyAlignment="1">
      <alignment horizontal="right" vertical="center" wrapText="1" readingOrder="2"/>
    </xf>
    <xf numFmtId="49" fontId="36" fillId="9" borderId="1" xfId="0" applyNumberFormat="1" applyFont="1" applyFill="1" applyBorder="1" applyAlignment="1">
      <alignment horizontal="right" vertical="center" wrapText="1" readingOrder="2"/>
    </xf>
    <xf numFmtId="167" fontId="37" fillId="9" borderId="1" xfId="0" applyNumberFormat="1" applyFont="1" applyFill="1" applyBorder="1" applyAlignment="1">
      <alignment vertical="center"/>
    </xf>
    <xf numFmtId="167" fontId="36" fillId="9" borderId="5" xfId="0" applyNumberFormat="1" applyFont="1" applyFill="1" applyBorder="1" applyAlignment="1">
      <alignment vertical="center"/>
    </xf>
    <xf numFmtId="3" fontId="2" fillId="8" borderId="5" xfId="2" applyNumberFormat="1" applyFont="1" applyFill="1" applyBorder="1" applyAlignment="1">
      <alignment vertical="center"/>
    </xf>
    <xf numFmtId="3" fontId="5" fillId="8" borderId="1" xfId="2" applyNumberFormat="1" applyFont="1" applyFill="1" applyBorder="1" applyAlignment="1">
      <alignment horizontal="right" vertical="center"/>
    </xf>
    <xf numFmtId="49" fontId="36" fillId="10" borderId="1" xfId="2" applyNumberFormat="1" applyFont="1" applyFill="1" applyBorder="1" applyAlignment="1">
      <alignment horizontal="right" vertical="center" wrapText="1" readingOrder="2"/>
    </xf>
    <xf numFmtId="3" fontId="37" fillId="10" borderId="1" xfId="2" applyNumberFormat="1" applyFont="1" applyFill="1" applyBorder="1" applyAlignment="1">
      <alignment vertical="center"/>
    </xf>
    <xf numFmtId="3" fontId="36" fillId="10" borderId="1" xfId="2" applyNumberFormat="1" applyFont="1" applyFill="1" applyBorder="1" applyAlignment="1">
      <alignment horizontal="right" vertical="center"/>
    </xf>
    <xf numFmtId="3" fontId="36" fillId="10" borderId="5" xfId="2" applyNumberFormat="1" applyFont="1" applyFill="1" applyBorder="1" applyAlignment="1">
      <alignment vertical="center"/>
    </xf>
    <xf numFmtId="3" fontId="37" fillId="10" borderId="1" xfId="2" applyNumberFormat="1" applyFont="1" applyFill="1" applyBorder="1" applyAlignment="1">
      <alignment horizontal="right" vertical="center"/>
    </xf>
    <xf numFmtId="167" fontId="36" fillId="10" borderId="1" xfId="2" applyNumberFormat="1" applyFont="1" applyFill="1" applyBorder="1" applyAlignment="1">
      <alignment vertical="center" readingOrder="2"/>
    </xf>
    <xf numFmtId="3" fontId="37" fillId="10" borderId="7" xfId="2" applyNumberFormat="1" applyFont="1" applyFill="1" applyBorder="1" applyAlignment="1">
      <alignment vertical="center"/>
    </xf>
    <xf numFmtId="3" fontId="36" fillId="10" borderId="1" xfId="2" applyNumberFormat="1" applyFont="1" applyFill="1" applyBorder="1" applyAlignment="1">
      <alignment vertical="center"/>
    </xf>
    <xf numFmtId="167" fontId="37" fillId="10" borderId="6" xfId="0" applyNumberFormat="1" applyFont="1" applyFill="1" applyBorder="1" applyAlignment="1">
      <alignment vertical="center"/>
    </xf>
    <xf numFmtId="167" fontId="36" fillId="10" borderId="1" xfId="0" applyNumberFormat="1" applyFont="1" applyFill="1" applyBorder="1" applyAlignment="1">
      <alignment horizontal="right" vertical="center"/>
    </xf>
    <xf numFmtId="0" fontId="38" fillId="10" borderId="0" xfId="0" applyFont="1" applyFill="1" applyAlignment="1">
      <alignment horizontal="right" vertical="center"/>
    </xf>
    <xf numFmtId="3" fontId="5" fillId="7" borderId="1" xfId="0" applyNumberFormat="1" applyFont="1" applyFill="1" applyBorder="1" applyAlignment="1">
      <alignment vertical="center"/>
    </xf>
    <xf numFmtId="3" fontId="2" fillId="7" borderId="0" xfId="0" applyNumberFormat="1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right" vertical="center"/>
    </xf>
    <xf numFmtId="3" fontId="5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right" vertical="center"/>
    </xf>
    <xf numFmtId="3" fontId="2" fillId="8" borderId="5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horizontal="right" vertical="center"/>
    </xf>
    <xf numFmtId="167" fontId="37" fillId="11" borderId="6" xfId="0" applyNumberFormat="1" applyFont="1" applyFill="1" applyBorder="1" applyAlignment="1">
      <alignment vertical="center"/>
    </xf>
    <xf numFmtId="167" fontId="39" fillId="7" borderId="9" xfId="0" applyNumberFormat="1" applyFont="1" applyFill="1" applyBorder="1" applyAlignment="1">
      <alignment horizontal="center" vertical="center" wrapText="1" readingOrder="2"/>
    </xf>
    <xf numFmtId="3" fontId="2" fillId="7" borderId="1" xfId="0" applyNumberFormat="1" applyFont="1" applyFill="1" applyBorder="1" applyAlignment="1">
      <alignment vertical="center"/>
    </xf>
    <xf numFmtId="49" fontId="2" fillId="8" borderId="1" xfId="0" applyNumberFormat="1" applyFont="1" applyFill="1" applyBorder="1" applyAlignment="1">
      <alignment vertical="center" readingOrder="2"/>
    </xf>
    <xf numFmtId="3" fontId="5" fillId="8" borderId="8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vertical="center"/>
    </xf>
    <xf numFmtId="0" fontId="63" fillId="0" borderId="23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4" fillId="0" borderId="23" xfId="0" applyNumberFormat="1" applyFont="1" applyFill="1" applyBorder="1" applyAlignment="1">
      <alignment horizontal="center" vertical="center"/>
    </xf>
    <xf numFmtId="167" fontId="64" fillId="0" borderId="23" xfId="0" applyNumberFormat="1" applyFont="1" applyFill="1" applyBorder="1" applyAlignment="1">
      <alignment horizontal="center" vertical="center"/>
    </xf>
    <xf numFmtId="0" fontId="63" fillId="7" borderId="23" xfId="0" applyFont="1" applyFill="1" applyBorder="1" applyAlignment="1">
      <alignment horizontal="right" vertical="center"/>
    </xf>
    <xf numFmtId="3" fontId="64" fillId="7" borderId="23" xfId="0" applyNumberFormat="1" applyFont="1" applyFill="1" applyBorder="1" applyAlignment="1">
      <alignment horizontal="center" vertical="center"/>
    </xf>
    <xf numFmtId="167" fontId="64" fillId="7" borderId="23" xfId="0" applyNumberFormat="1" applyFont="1" applyFill="1" applyBorder="1" applyAlignment="1">
      <alignment horizontal="center" vertical="center"/>
    </xf>
    <xf numFmtId="167" fontId="65" fillId="7" borderId="23" xfId="0" applyNumberFormat="1" applyFont="1" applyFill="1" applyBorder="1" applyAlignment="1">
      <alignment horizontal="center" vertical="center"/>
    </xf>
    <xf numFmtId="0" fontId="63" fillId="7" borderId="23" xfId="0" applyFont="1" applyFill="1" applyBorder="1" applyAlignment="1">
      <alignment horizontal="right" vertical="center" wrapText="1"/>
    </xf>
    <xf numFmtId="3" fontId="64" fillId="7" borderId="24" xfId="0" applyNumberFormat="1" applyFont="1" applyFill="1" applyBorder="1" applyAlignment="1">
      <alignment horizontal="center" vertical="center"/>
    </xf>
    <xf numFmtId="167" fontId="64" fillId="7" borderId="24" xfId="0" applyNumberFormat="1" applyFont="1" applyFill="1" applyBorder="1" applyAlignment="1">
      <alignment horizontal="center" vertical="center"/>
    </xf>
    <xf numFmtId="0" fontId="66" fillId="7" borderId="23" xfId="0" applyFont="1" applyFill="1" applyBorder="1" applyAlignment="1">
      <alignment horizontal="right" vertical="center"/>
    </xf>
    <xf numFmtId="0" fontId="66" fillId="8" borderId="1" xfId="0" applyFont="1" applyFill="1" applyBorder="1" applyAlignment="1">
      <alignment horizontal="right" vertical="center"/>
    </xf>
    <xf numFmtId="0" fontId="66" fillId="8" borderId="25" xfId="0" applyFont="1" applyFill="1" applyBorder="1" applyAlignment="1">
      <alignment horizontal="right" vertical="center"/>
    </xf>
    <xf numFmtId="3" fontId="2" fillId="12" borderId="1" xfId="0" applyNumberFormat="1" applyFont="1" applyFill="1" applyBorder="1" applyAlignment="1">
      <alignment horizontal="right" vertical="center"/>
    </xf>
    <xf numFmtId="3" fontId="2" fillId="12" borderId="5" xfId="0" applyNumberFormat="1" applyFont="1" applyFill="1" applyBorder="1" applyAlignment="1">
      <alignment vertical="center"/>
    </xf>
    <xf numFmtId="3" fontId="2" fillId="7" borderId="7" xfId="0" applyNumberFormat="1" applyFont="1" applyFill="1" applyBorder="1" applyAlignment="1">
      <alignment vertical="center"/>
    </xf>
    <xf numFmtId="3" fontId="5" fillId="7" borderId="6" xfId="0" applyNumberFormat="1" applyFont="1" applyFill="1" applyBorder="1" applyAlignment="1">
      <alignment vertical="center"/>
    </xf>
    <xf numFmtId="0" fontId="5" fillId="8" borderId="1" xfId="0" applyNumberFormat="1" applyFont="1" applyFill="1" applyBorder="1" applyAlignment="1">
      <alignment vertical="center"/>
    </xf>
    <xf numFmtId="0" fontId="5" fillId="8" borderId="1" xfId="0" applyNumberFormat="1" applyFont="1" applyFill="1" applyBorder="1" applyAlignment="1">
      <alignment horizontal="right" vertical="center"/>
    </xf>
    <xf numFmtId="3" fontId="5" fillId="7" borderId="0" xfId="0" applyNumberFormat="1" applyFont="1" applyFill="1" applyBorder="1" applyAlignment="1">
      <alignment vertical="center"/>
    </xf>
    <xf numFmtId="3" fontId="5" fillId="7" borderId="5" xfId="0" applyNumberFormat="1" applyFont="1" applyFill="1" applyBorder="1" applyAlignment="1">
      <alignment horizontal="right" vertical="center"/>
    </xf>
    <xf numFmtId="167" fontId="5" fillId="7" borderId="1" xfId="0" applyNumberFormat="1" applyFont="1" applyFill="1" applyBorder="1" applyAlignment="1">
      <alignment vertical="center" readingOrder="2"/>
    </xf>
    <xf numFmtId="3" fontId="5" fillId="8" borderId="5" xfId="0" applyNumberFormat="1" applyFont="1" applyFill="1" applyBorder="1" applyAlignment="1">
      <alignment horizontal="right" vertical="center"/>
    </xf>
    <xf numFmtId="167" fontId="5" fillId="8" borderId="1" xfId="0" applyNumberFormat="1" applyFont="1" applyFill="1" applyBorder="1" applyAlignment="1">
      <alignment vertical="center" readingOrder="2"/>
    </xf>
    <xf numFmtId="3" fontId="14" fillId="8" borderId="1" xfId="0" applyNumberFormat="1" applyFont="1" applyFill="1" applyBorder="1" applyAlignment="1">
      <alignment horizontal="right" vertical="center" wrapText="1" readingOrder="1"/>
    </xf>
    <xf numFmtId="3" fontId="2" fillId="8" borderId="1" xfId="0" applyNumberFormat="1" applyFont="1" applyFill="1" applyBorder="1" applyAlignment="1">
      <alignment horizontal="right" vertical="center" wrapText="1" readingOrder="2"/>
    </xf>
    <xf numFmtId="3" fontId="14" fillId="9" borderId="1" xfId="0" applyNumberFormat="1" applyFont="1" applyFill="1" applyBorder="1" applyAlignment="1">
      <alignment horizontal="right" vertical="center" wrapText="1" readingOrder="1"/>
    </xf>
    <xf numFmtId="3" fontId="2" fillId="9" borderId="1" xfId="0" applyNumberFormat="1" applyFont="1" applyFill="1" applyBorder="1" applyAlignment="1">
      <alignment horizontal="right" vertical="center" wrapText="1" readingOrder="2"/>
    </xf>
    <xf numFmtId="167" fontId="2" fillId="8" borderId="7" xfId="0" applyNumberFormat="1" applyFont="1" applyFill="1" applyBorder="1" applyAlignment="1">
      <alignment horizontal="right" vertical="center"/>
    </xf>
    <xf numFmtId="3" fontId="14" fillId="7" borderId="1" xfId="0" applyNumberFormat="1" applyFont="1" applyFill="1" applyBorder="1" applyAlignment="1">
      <alignment horizontal="right" vertical="center" wrapText="1" readingOrder="1"/>
    </xf>
    <xf numFmtId="0" fontId="2" fillId="7" borderId="26" xfId="0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vertical="center"/>
    </xf>
    <xf numFmtId="167" fontId="5" fillId="7" borderId="5" xfId="0" applyNumberFormat="1" applyFont="1" applyFill="1" applyBorder="1" applyAlignment="1">
      <alignment horizontal="right" vertical="center"/>
    </xf>
    <xf numFmtId="167" fontId="16" fillId="7" borderId="1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67" fontId="5" fillId="7" borderId="1" xfId="0" applyNumberFormat="1" applyFont="1" applyFill="1" applyBorder="1" applyAlignment="1">
      <alignment horizontal="center" vertical="center"/>
    </xf>
    <xf numFmtId="167" fontId="2" fillId="7" borderId="0" xfId="0" applyNumberFormat="1" applyFont="1" applyFill="1" applyBorder="1" applyAlignment="1">
      <alignment horizontal="center" vertical="center"/>
    </xf>
    <xf numFmtId="167" fontId="2" fillId="7" borderId="7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readingOrder="2"/>
    </xf>
    <xf numFmtId="167" fontId="5" fillId="7" borderId="1" xfId="0" applyNumberFormat="1" applyFont="1" applyFill="1" applyBorder="1" applyAlignment="1">
      <alignment horizontal="center" vertical="center" readingOrder="2"/>
    </xf>
    <xf numFmtId="167" fontId="2" fillId="7" borderId="0" xfId="0" applyNumberFormat="1" applyFont="1" applyFill="1" applyBorder="1" applyAlignment="1">
      <alignment horizontal="center" vertical="center" readingOrder="2"/>
    </xf>
    <xf numFmtId="167" fontId="2" fillId="7" borderId="5" xfId="0" applyNumberFormat="1" applyFont="1" applyFill="1" applyBorder="1" applyAlignment="1">
      <alignment horizontal="center" vertical="center" readingOrder="2"/>
    </xf>
    <xf numFmtId="167" fontId="2" fillId="7" borderId="7" xfId="0" applyNumberFormat="1" applyFont="1" applyFill="1" applyBorder="1" applyAlignment="1">
      <alignment horizontal="center" vertical="center" readingOrder="2"/>
    </xf>
    <xf numFmtId="3" fontId="2" fillId="7" borderId="1" xfId="0" applyNumberFormat="1" applyFont="1" applyFill="1" applyBorder="1" applyAlignment="1">
      <alignment horizontal="right" vertical="center" wrapText="1" readingOrder="2"/>
    </xf>
    <xf numFmtId="0" fontId="3" fillId="7" borderId="1" xfId="0" applyFont="1" applyFill="1" applyBorder="1" applyAlignment="1">
      <alignment vertical="center"/>
    </xf>
    <xf numFmtId="167" fontId="40" fillId="7" borderId="7" xfId="0" applyNumberFormat="1" applyFont="1" applyFill="1" applyBorder="1" applyAlignment="1">
      <alignment vertical="center"/>
    </xf>
    <xf numFmtId="167" fontId="2" fillId="8" borderId="1" xfId="0" applyNumberFormat="1" applyFont="1" applyFill="1" applyBorder="1" applyAlignment="1">
      <alignment horizontal="right" vertical="center" readingOrder="2"/>
    </xf>
    <xf numFmtId="167" fontId="2" fillId="8" borderId="5" xfId="0" applyNumberFormat="1" applyFont="1" applyFill="1" applyBorder="1" applyAlignment="1">
      <alignment vertical="center" readingOrder="2"/>
    </xf>
    <xf numFmtId="167" fontId="5" fillId="8" borderId="1" xfId="0" applyNumberFormat="1" applyFont="1" applyFill="1" applyBorder="1" applyAlignment="1">
      <alignment horizontal="right" vertical="center" readingOrder="2"/>
    </xf>
    <xf numFmtId="167" fontId="2" fillId="8" borderId="7" xfId="0" applyNumberFormat="1" applyFont="1" applyFill="1" applyBorder="1" applyAlignment="1">
      <alignment vertical="center" readingOrder="2"/>
    </xf>
    <xf numFmtId="167" fontId="5" fillId="8" borderId="6" xfId="0" applyNumberFormat="1" applyFont="1" applyFill="1" applyBorder="1" applyAlignment="1">
      <alignment vertical="center" readingOrder="2"/>
    </xf>
    <xf numFmtId="167" fontId="5" fillId="9" borderId="1" xfId="0" applyNumberFormat="1" applyFont="1" applyFill="1" applyBorder="1" applyAlignment="1">
      <alignment vertical="center" readingOrder="2"/>
    </xf>
    <xf numFmtId="167" fontId="2" fillId="9" borderId="1" xfId="0" applyNumberFormat="1" applyFont="1" applyFill="1" applyBorder="1" applyAlignment="1">
      <alignment horizontal="right" vertical="center" readingOrder="2"/>
    </xf>
    <xf numFmtId="167" fontId="2" fillId="9" borderId="5" xfId="0" applyNumberFormat="1" applyFont="1" applyFill="1" applyBorder="1" applyAlignment="1">
      <alignment vertical="center" readingOrder="2"/>
    </xf>
    <xf numFmtId="167" fontId="5" fillId="9" borderId="1" xfId="0" applyNumberFormat="1" applyFont="1" applyFill="1" applyBorder="1" applyAlignment="1">
      <alignment horizontal="right" vertical="center" readingOrder="2"/>
    </xf>
    <xf numFmtId="167" fontId="2" fillId="9" borderId="7" xfId="0" applyNumberFormat="1" applyFont="1" applyFill="1" applyBorder="1" applyAlignment="1">
      <alignment vertical="center" readingOrder="2"/>
    </xf>
    <xf numFmtId="167" fontId="5" fillId="9" borderId="6" xfId="0" applyNumberFormat="1" applyFont="1" applyFill="1" applyBorder="1" applyAlignment="1">
      <alignment vertical="center" readingOrder="2"/>
    </xf>
    <xf numFmtId="49" fontId="2" fillId="7" borderId="1" xfId="0" applyNumberFormat="1" applyFont="1" applyFill="1" applyBorder="1" applyAlignment="1">
      <alignment horizontal="center" vertical="center" readingOrder="2"/>
    </xf>
    <xf numFmtId="167" fontId="2" fillId="7" borderId="0" xfId="0" applyNumberFormat="1" applyFont="1" applyFill="1" applyBorder="1" applyAlignment="1">
      <alignment vertical="center" readingOrder="2"/>
    </xf>
    <xf numFmtId="167" fontId="2" fillId="7" borderId="1" xfId="0" applyNumberFormat="1" applyFont="1" applyFill="1" applyBorder="1" applyAlignment="1">
      <alignment horizontal="right" vertical="center" readingOrder="2"/>
    </xf>
    <xf numFmtId="167" fontId="2" fillId="7" borderId="5" xfId="0" applyNumberFormat="1" applyFont="1" applyFill="1" applyBorder="1" applyAlignment="1">
      <alignment vertical="center" readingOrder="2"/>
    </xf>
    <xf numFmtId="167" fontId="2" fillId="7" borderId="7" xfId="0" applyNumberFormat="1" applyFont="1" applyFill="1" applyBorder="1" applyAlignment="1">
      <alignment vertical="center" readingOrder="2"/>
    </xf>
    <xf numFmtId="167" fontId="5" fillId="7" borderId="6" xfId="0" applyNumberFormat="1" applyFont="1" applyFill="1" applyBorder="1" applyAlignment="1">
      <alignment vertical="center" readingOrder="2"/>
    </xf>
    <xf numFmtId="167" fontId="5" fillId="7" borderId="7" xfId="0" applyNumberFormat="1" applyFont="1" applyFill="1" applyBorder="1" applyAlignment="1">
      <alignment vertical="center" readingOrder="2"/>
    </xf>
    <xf numFmtId="49" fontId="2" fillId="8" borderId="1" xfId="0" applyNumberFormat="1" applyFont="1" applyFill="1" applyBorder="1" applyAlignment="1">
      <alignment horizontal="center" vertical="center" readingOrder="2"/>
    </xf>
    <xf numFmtId="167" fontId="5" fillId="8" borderId="7" xfId="0" applyNumberFormat="1" applyFont="1" applyFill="1" applyBorder="1" applyAlignment="1">
      <alignment vertical="center" readingOrder="2"/>
    </xf>
    <xf numFmtId="49" fontId="2" fillId="9" borderId="1" xfId="0" applyNumberFormat="1" applyFont="1" applyFill="1" applyBorder="1" applyAlignment="1">
      <alignment horizontal="center" vertical="center" readingOrder="2"/>
    </xf>
    <xf numFmtId="167" fontId="5" fillId="9" borderId="7" xfId="0" applyNumberFormat="1" applyFont="1" applyFill="1" applyBorder="1" applyAlignment="1">
      <alignment vertical="center" readingOrder="2"/>
    </xf>
    <xf numFmtId="167" fontId="14" fillId="7" borderId="1" xfId="0" applyNumberFormat="1" applyFont="1" applyFill="1" applyBorder="1" applyAlignment="1">
      <alignment horizontal="center" vertical="center"/>
    </xf>
    <xf numFmtId="167" fontId="14" fillId="7" borderId="5" xfId="0" applyNumberFormat="1" applyFont="1" applyFill="1" applyBorder="1" applyAlignment="1">
      <alignment horizontal="center" vertical="center"/>
    </xf>
    <xf numFmtId="167" fontId="14" fillId="7" borderId="1" xfId="0" applyNumberFormat="1" applyFont="1" applyFill="1" applyBorder="1" applyAlignment="1">
      <alignment horizontal="center" vertical="center" readingOrder="2"/>
    </xf>
    <xf numFmtId="167" fontId="14" fillId="7" borderId="6" xfId="0" applyNumberFormat="1" applyFont="1" applyFill="1" applyBorder="1" applyAlignment="1">
      <alignment vertical="center"/>
    </xf>
    <xf numFmtId="0" fontId="14" fillId="7" borderId="0" xfId="0" applyFont="1" applyFill="1" applyAlignment="1">
      <alignment horizontal="right" vertical="center"/>
    </xf>
    <xf numFmtId="167" fontId="14" fillId="8" borderId="1" xfId="0" applyNumberFormat="1" applyFont="1" applyFill="1" applyBorder="1" applyAlignment="1">
      <alignment horizontal="center" vertical="center"/>
    </xf>
    <xf numFmtId="167" fontId="14" fillId="8" borderId="5" xfId="0" applyNumberFormat="1" applyFont="1" applyFill="1" applyBorder="1" applyAlignment="1">
      <alignment horizontal="center" vertical="center"/>
    </xf>
    <xf numFmtId="167" fontId="14" fillId="8" borderId="1" xfId="0" applyNumberFormat="1" applyFont="1" applyFill="1" applyBorder="1" applyAlignment="1">
      <alignment horizontal="center" vertical="center" readingOrder="2"/>
    </xf>
    <xf numFmtId="167" fontId="14" fillId="8" borderId="6" xfId="0" applyNumberFormat="1" applyFont="1" applyFill="1" applyBorder="1" applyAlignment="1">
      <alignment vertical="center"/>
    </xf>
    <xf numFmtId="0" fontId="14" fillId="8" borderId="0" xfId="0" applyFont="1" applyFill="1" applyAlignment="1">
      <alignment horizontal="right" vertical="center"/>
    </xf>
    <xf numFmtId="167" fontId="14" fillId="9" borderId="1" xfId="0" applyNumberFormat="1" applyFont="1" applyFill="1" applyBorder="1" applyAlignment="1">
      <alignment vertical="center"/>
    </xf>
    <xf numFmtId="167" fontId="14" fillId="9" borderId="1" xfId="0" applyNumberFormat="1" applyFont="1" applyFill="1" applyBorder="1" applyAlignment="1">
      <alignment horizontal="center" vertical="center"/>
    </xf>
    <xf numFmtId="167" fontId="14" fillId="9" borderId="5" xfId="0" applyNumberFormat="1" applyFont="1" applyFill="1" applyBorder="1" applyAlignment="1">
      <alignment horizontal="center" vertical="center"/>
    </xf>
    <xf numFmtId="167" fontId="14" fillId="9" borderId="1" xfId="0" applyNumberFormat="1" applyFont="1" applyFill="1" applyBorder="1" applyAlignment="1">
      <alignment horizontal="center" vertical="center" readingOrder="2"/>
    </xf>
    <xf numFmtId="167" fontId="14" fillId="9" borderId="7" xfId="0" applyNumberFormat="1" applyFont="1" applyFill="1" applyBorder="1" applyAlignment="1">
      <alignment vertical="center"/>
    </xf>
    <xf numFmtId="167" fontId="14" fillId="9" borderId="6" xfId="0" applyNumberFormat="1" applyFont="1" applyFill="1" applyBorder="1" applyAlignment="1">
      <alignment vertical="center"/>
    </xf>
    <xf numFmtId="167" fontId="14" fillId="9" borderId="1" xfId="0" applyNumberFormat="1" applyFont="1" applyFill="1" applyBorder="1" applyAlignment="1">
      <alignment horizontal="right" vertical="center"/>
    </xf>
    <xf numFmtId="0" fontId="14" fillId="9" borderId="0" xfId="0" applyFont="1" applyFill="1" applyAlignment="1">
      <alignment horizontal="right" vertical="center"/>
    </xf>
    <xf numFmtId="167" fontId="5" fillId="8" borderId="1" xfId="0" applyNumberFormat="1" applyFont="1" applyFill="1" applyBorder="1" applyAlignment="1">
      <alignment horizontal="center" vertical="center"/>
    </xf>
    <xf numFmtId="167" fontId="5" fillId="8" borderId="5" xfId="0" applyNumberFormat="1" applyFont="1" applyFill="1" applyBorder="1" applyAlignment="1">
      <alignment horizontal="right" vertical="center"/>
    </xf>
    <xf numFmtId="167" fontId="5" fillId="9" borderId="5" xfId="0" applyNumberFormat="1" applyFont="1" applyFill="1" applyBorder="1" applyAlignment="1">
      <alignment horizontal="right" vertical="center"/>
    </xf>
    <xf numFmtId="167" fontId="5" fillId="9" borderId="1" xfId="0" applyNumberFormat="1" applyFont="1" applyFill="1" applyBorder="1" applyAlignment="1">
      <alignment horizontal="center" vertical="center"/>
    </xf>
    <xf numFmtId="170" fontId="67" fillId="3" borderId="5" xfId="0" applyNumberFormat="1" applyFont="1" applyFill="1" applyBorder="1" applyAlignment="1">
      <alignment horizontal="center" vertical="center" readingOrder="2"/>
    </xf>
    <xf numFmtId="167" fontId="5" fillId="4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0" xfId="9" applyNumberFormat="1" applyFont="1" applyFill="1" applyBorder="1" applyAlignment="1">
      <alignment horizontal="right" vertical="center"/>
    </xf>
    <xf numFmtId="3" fontId="14" fillId="5" borderId="1" xfId="2" applyNumberFormat="1" applyFont="1" applyFill="1" applyBorder="1" applyAlignment="1">
      <alignment horizontal="center" vertical="center"/>
    </xf>
    <xf numFmtId="167" fontId="1" fillId="4" borderId="9" xfId="0" applyNumberFormat="1" applyFont="1" applyFill="1" applyBorder="1" applyAlignment="1">
      <alignment vertical="center"/>
    </xf>
    <xf numFmtId="167" fontId="2" fillId="4" borderId="9" xfId="0" applyNumberFormat="1" applyFont="1" applyFill="1" applyBorder="1" applyAlignment="1">
      <alignment vertical="center"/>
    </xf>
    <xf numFmtId="167" fontId="56" fillId="4" borderId="9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4" fillId="0" borderId="1" xfId="0" applyNumberFormat="1" applyFont="1" applyBorder="1" applyAlignment="1">
      <alignment horizontal="right" vertical="center" readingOrder="2"/>
    </xf>
    <xf numFmtId="49" fontId="14" fillId="0" borderId="1" xfId="2" applyNumberFormat="1" applyFont="1" applyBorder="1" applyAlignment="1">
      <alignment horizontal="right" vertical="center" readingOrder="2"/>
    </xf>
    <xf numFmtId="167" fontId="8" fillId="4" borderId="6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horizontal="right" vertical="center" wrapText="1" readingOrder="2"/>
    </xf>
    <xf numFmtId="167" fontId="8" fillId="7" borderId="6" xfId="0" applyNumberFormat="1" applyFont="1" applyFill="1" applyBorder="1" applyAlignment="1">
      <alignment vertical="center"/>
    </xf>
    <xf numFmtId="49" fontId="42" fillId="4" borderId="1" xfId="0" applyNumberFormat="1" applyFont="1" applyFill="1" applyBorder="1" applyAlignment="1">
      <alignment horizontal="center" vertical="center" readingOrder="2"/>
    </xf>
    <xf numFmtId="49" fontId="42" fillId="7" borderId="1" xfId="0" applyNumberFormat="1" applyFont="1" applyFill="1" applyBorder="1" applyAlignment="1">
      <alignment horizontal="center" vertical="center" readingOrder="2"/>
    </xf>
    <xf numFmtId="167" fontId="57" fillId="7" borderId="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right" vertical="center" readingOrder="2"/>
    </xf>
    <xf numFmtId="49" fontId="14" fillId="5" borderId="1" xfId="0" applyNumberFormat="1" applyFont="1" applyFill="1" applyBorder="1" applyAlignment="1">
      <alignment horizontal="right" vertical="center" readingOrder="2"/>
    </xf>
    <xf numFmtId="0" fontId="27" fillId="0" borderId="14" xfId="5" applyFont="1" applyBorder="1" applyAlignment="1">
      <alignment horizontal="right" vertical="center"/>
    </xf>
    <xf numFmtId="0" fontId="27" fillId="0" borderId="3" xfId="5" applyFont="1" applyBorder="1" applyAlignment="1">
      <alignment horizontal="right" vertical="center"/>
    </xf>
    <xf numFmtId="0" fontId="27" fillId="0" borderId="1" xfId="5" applyFont="1" applyBorder="1" applyAlignment="1">
      <alignment horizontal="right" vertical="center"/>
    </xf>
    <xf numFmtId="0" fontId="27" fillId="0" borderId="14" xfId="5" applyFont="1" applyFill="1" applyBorder="1" applyAlignment="1">
      <alignment horizontal="right" vertical="center"/>
    </xf>
    <xf numFmtId="0" fontId="27" fillId="0" borderId="16" xfId="5" applyFont="1" applyFill="1" applyBorder="1" applyAlignment="1">
      <alignment horizontal="right" vertical="center"/>
    </xf>
    <xf numFmtId="0" fontId="27" fillId="0" borderId="16" xfId="5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49" fontId="2" fillId="4" borderId="1" xfId="0" applyNumberFormat="1" applyFont="1" applyFill="1" applyBorder="1" applyAlignment="1" applyProtection="1">
      <alignment horizontal="center" vertical="center" readingOrder="2"/>
      <protection locked="0"/>
    </xf>
    <xf numFmtId="49" fontId="2" fillId="0" borderId="1" xfId="2" applyNumberFormat="1" applyFont="1" applyFill="1" applyBorder="1" applyAlignment="1">
      <alignment horizontal="center" vertical="center" wrapText="1" readingOrder="2"/>
    </xf>
    <xf numFmtId="49" fontId="2" fillId="5" borderId="1" xfId="0" applyNumberFormat="1" applyFont="1" applyFill="1" applyBorder="1" applyAlignment="1">
      <alignment horizontal="center" vertical="center" readingOrder="2"/>
    </xf>
    <xf numFmtId="49" fontId="5" fillId="0" borderId="1" xfId="0" applyNumberFormat="1" applyFont="1" applyFill="1" applyBorder="1" applyAlignment="1">
      <alignment horizontal="center" vertical="center" readingOrder="2"/>
    </xf>
    <xf numFmtId="49" fontId="16" fillId="0" borderId="1" xfId="0" applyNumberFormat="1" applyFont="1" applyFill="1" applyBorder="1" applyAlignment="1">
      <alignment horizontal="center" vertical="center" readingOrder="2"/>
    </xf>
    <xf numFmtId="49" fontId="53" fillId="0" borderId="1" xfId="0" applyNumberFormat="1" applyFont="1" applyFill="1" applyBorder="1" applyAlignment="1">
      <alignment horizontal="center" vertical="center" readingOrder="2"/>
    </xf>
    <xf numFmtId="49" fontId="14" fillId="0" borderId="3" xfId="7" applyNumberFormat="1" applyFont="1" applyFill="1" applyBorder="1" applyAlignment="1">
      <alignment horizontal="center" vertical="center" readingOrder="2"/>
    </xf>
    <xf numFmtId="49" fontId="14" fillId="0" borderId="9" xfId="0" applyNumberFormat="1" applyFont="1" applyFill="1" applyBorder="1" applyAlignment="1">
      <alignment horizontal="center" vertical="center" readingOrder="2"/>
    </xf>
    <xf numFmtId="49" fontId="42" fillId="0" borderId="1" xfId="0" applyNumberFormat="1" applyFont="1" applyFill="1" applyBorder="1" applyAlignment="1">
      <alignment horizontal="center" vertical="center" readingOrder="2"/>
    </xf>
    <xf numFmtId="49" fontId="2" fillId="0" borderId="1" xfId="9" applyNumberFormat="1" applyFont="1" applyFill="1" applyBorder="1" applyAlignment="1">
      <alignment horizontal="center" vertical="center" readingOrder="2"/>
    </xf>
    <xf numFmtId="49" fontId="2" fillId="0" borderId="3" xfId="9" applyNumberFormat="1" applyFont="1" applyFill="1" applyBorder="1" applyAlignment="1">
      <alignment horizontal="center" vertical="center" readingOrder="2"/>
    </xf>
    <xf numFmtId="49" fontId="2" fillId="0" borderId="1" xfId="3" applyNumberFormat="1" applyFont="1" applyFill="1" applyBorder="1" applyAlignment="1">
      <alignment horizontal="center" vertical="center" readingOrder="2"/>
    </xf>
    <xf numFmtId="49" fontId="2" fillId="0" borderId="3" xfId="5" applyNumberFormat="1" applyFont="1" applyFill="1" applyBorder="1" applyAlignment="1">
      <alignment horizontal="center" vertical="center" readingOrder="2"/>
    </xf>
    <xf numFmtId="49" fontId="2" fillId="0" borderId="1" xfId="5" applyNumberFormat="1" applyFont="1" applyFill="1" applyBorder="1" applyAlignment="1">
      <alignment horizontal="center" vertical="center" readingOrder="2"/>
    </xf>
    <xf numFmtId="49" fontId="2" fillId="0" borderId="3" xfId="3" applyNumberFormat="1" applyFont="1" applyFill="1" applyBorder="1" applyAlignment="1">
      <alignment horizontal="center" vertical="center" readingOrder="2"/>
    </xf>
    <xf numFmtId="49" fontId="2" fillId="0" borderId="1" xfId="4" applyNumberFormat="1" applyFont="1" applyFill="1" applyBorder="1" applyAlignment="1">
      <alignment horizontal="center" vertical="center" readingOrder="2"/>
    </xf>
    <xf numFmtId="49" fontId="2" fillId="0" borderId="16" xfId="3" applyNumberFormat="1" applyFont="1" applyFill="1" applyBorder="1" applyAlignment="1">
      <alignment horizontal="center" vertical="center" readingOrder="2"/>
    </xf>
    <xf numFmtId="49" fontId="2" fillId="7" borderId="1" xfId="3" applyNumberFormat="1" applyFont="1" applyFill="1" applyBorder="1" applyAlignment="1">
      <alignment horizontal="center" vertical="center" readingOrder="2"/>
    </xf>
    <xf numFmtId="49" fontId="2" fillId="0" borderId="27" xfId="3" applyNumberFormat="1" applyFont="1" applyFill="1" applyBorder="1" applyAlignment="1">
      <alignment horizontal="center" vertical="center" readingOrder="2"/>
    </xf>
    <xf numFmtId="49" fontId="2" fillId="7" borderId="1" xfId="5" applyNumberFormat="1" applyFont="1" applyFill="1" applyBorder="1" applyAlignment="1">
      <alignment horizontal="center" vertical="center" readingOrder="2"/>
    </xf>
    <xf numFmtId="49" fontId="53" fillId="7" borderId="1" xfId="5" applyNumberFormat="1" applyFont="1" applyFill="1" applyBorder="1" applyAlignment="1">
      <alignment horizontal="center" vertical="center" readingOrder="2"/>
    </xf>
    <xf numFmtId="49" fontId="53" fillId="0" borderId="1" xfId="5" applyNumberFormat="1" applyFont="1" applyBorder="1" applyAlignment="1">
      <alignment horizontal="center" vertical="center" readingOrder="2"/>
    </xf>
    <xf numFmtId="49" fontId="53" fillId="0" borderId="1" xfId="5" applyNumberFormat="1" applyFont="1" applyFill="1" applyBorder="1" applyAlignment="1">
      <alignment horizontal="center" vertical="center" readingOrder="2"/>
    </xf>
    <xf numFmtId="49" fontId="2" fillId="8" borderId="1" xfId="2" applyNumberFormat="1" applyFont="1" applyFill="1" applyBorder="1" applyAlignment="1">
      <alignment horizontal="center" vertical="center" readingOrder="2"/>
    </xf>
    <xf numFmtId="49" fontId="2" fillId="9" borderId="1" xfId="2" applyNumberFormat="1" applyFont="1" applyFill="1" applyBorder="1" applyAlignment="1">
      <alignment horizontal="center" vertical="center" readingOrder="2"/>
    </xf>
    <xf numFmtId="49" fontId="2" fillId="7" borderId="1" xfId="2" applyNumberFormat="1" applyFont="1" applyFill="1" applyBorder="1" applyAlignment="1">
      <alignment horizontal="center" vertical="center" readingOrder="2"/>
    </xf>
    <xf numFmtId="49" fontId="2" fillId="5" borderId="1" xfId="2" applyNumberFormat="1" applyFont="1" applyFill="1" applyBorder="1" applyAlignment="1">
      <alignment horizontal="center" vertical="center" readingOrder="2"/>
    </xf>
    <xf numFmtId="49" fontId="42" fillId="7" borderId="1" xfId="2" applyNumberFormat="1" applyFont="1" applyFill="1" applyBorder="1" applyAlignment="1">
      <alignment horizontal="center" vertical="center" readingOrder="2"/>
    </xf>
    <xf numFmtId="49" fontId="2" fillId="10" borderId="1" xfId="0" applyNumberFormat="1" applyFont="1" applyFill="1" applyBorder="1" applyAlignment="1">
      <alignment horizontal="center" vertical="center" readingOrder="2"/>
    </xf>
    <xf numFmtId="49" fontId="36" fillId="10" borderId="1" xfId="2" applyNumberFormat="1" applyFont="1" applyFill="1" applyBorder="1" applyAlignment="1">
      <alignment horizontal="center" vertical="center" readingOrder="2"/>
    </xf>
    <xf numFmtId="49" fontId="64" fillId="0" borderId="1" xfId="0" applyNumberFormat="1" applyFont="1" applyFill="1" applyBorder="1" applyAlignment="1">
      <alignment horizontal="center" vertical="center" readingOrder="2"/>
    </xf>
    <xf numFmtId="49" fontId="64" fillId="7" borderId="1" xfId="0" applyNumberFormat="1" applyFont="1" applyFill="1" applyBorder="1" applyAlignment="1">
      <alignment horizontal="center" vertical="center" readingOrder="2"/>
    </xf>
    <xf numFmtId="49" fontId="5" fillId="8" borderId="1" xfId="0" applyNumberFormat="1" applyFont="1" applyFill="1" applyBorder="1" applyAlignment="1">
      <alignment horizontal="center" vertical="center" readingOrder="2"/>
    </xf>
    <xf numFmtId="49" fontId="5" fillId="7" borderId="1" xfId="0" applyNumberFormat="1" applyFont="1" applyFill="1" applyBorder="1" applyAlignment="1">
      <alignment horizontal="center" vertical="center" readingOrder="2"/>
    </xf>
    <xf numFmtId="49" fontId="5" fillId="9" borderId="1" xfId="0" applyNumberFormat="1" applyFont="1" applyFill="1" applyBorder="1" applyAlignment="1">
      <alignment horizontal="center" vertical="center" readingOrder="2"/>
    </xf>
    <xf numFmtId="49" fontId="53" fillId="7" borderId="1" xfId="0" applyNumberFormat="1" applyFont="1" applyFill="1" applyBorder="1" applyAlignment="1">
      <alignment horizontal="center" vertical="center" readingOrder="2"/>
    </xf>
    <xf numFmtId="49" fontId="53" fillId="4" borderId="1" xfId="0" applyNumberFormat="1" applyFont="1" applyFill="1" applyBorder="1" applyAlignment="1">
      <alignment horizontal="center" vertical="center" readingOrder="2"/>
    </xf>
    <xf numFmtId="49" fontId="42" fillId="5" borderId="1" xfId="0" applyNumberFormat="1" applyFont="1" applyFill="1" applyBorder="1" applyAlignment="1">
      <alignment horizontal="center" vertical="center" readingOrder="2"/>
    </xf>
    <xf numFmtId="3" fontId="2" fillId="5" borderId="3" xfId="9" applyNumberFormat="1" applyFont="1" applyFill="1" applyBorder="1" applyAlignment="1">
      <alignment horizontal="right" vertical="center"/>
    </xf>
    <xf numFmtId="167" fontId="9" fillId="5" borderId="7" xfId="0" applyNumberFormat="1" applyFont="1" applyFill="1" applyBorder="1" applyAlignment="1">
      <alignment vertical="center"/>
    </xf>
    <xf numFmtId="167" fontId="8" fillId="5" borderId="1" xfId="0" applyNumberFormat="1" applyFont="1" applyFill="1" applyBorder="1" applyAlignment="1">
      <alignment vertical="center"/>
    </xf>
    <xf numFmtId="167" fontId="8" fillId="5" borderId="2" xfId="0" applyNumberFormat="1" applyFont="1" applyFill="1" applyBorder="1" applyAlignment="1">
      <alignment vertical="center"/>
    </xf>
    <xf numFmtId="167" fontId="17" fillId="5" borderId="0" xfId="0" applyNumberFormat="1" applyFont="1" applyFill="1" applyAlignment="1">
      <alignment vertical="center"/>
    </xf>
    <xf numFmtId="167" fontId="56" fillId="5" borderId="1" xfId="0" applyNumberFormat="1" applyFont="1" applyFill="1" applyBorder="1" applyAlignment="1">
      <alignment horizontal="right" vertical="center"/>
    </xf>
    <xf numFmtId="49" fontId="48" fillId="5" borderId="1" xfId="0" applyNumberFormat="1" applyFont="1" applyFill="1" applyBorder="1" applyAlignment="1">
      <alignment horizontal="right" vertical="center" wrapText="1" readingOrder="2"/>
    </xf>
    <xf numFmtId="0" fontId="42" fillId="5" borderId="6" xfId="0" applyFont="1" applyFill="1" applyBorder="1" applyAlignment="1">
      <alignment vertical="center"/>
    </xf>
    <xf numFmtId="167" fontId="42" fillId="5" borderId="1" xfId="0" applyNumberFormat="1" applyFont="1" applyFill="1" applyBorder="1" applyAlignment="1">
      <alignment vertical="center" readingOrder="2"/>
    </xf>
    <xf numFmtId="167" fontId="42" fillId="5" borderId="1" xfId="0" applyNumberFormat="1" applyFont="1" applyFill="1" applyBorder="1" applyAlignment="1">
      <alignment horizontal="right" vertical="center"/>
    </xf>
    <xf numFmtId="167" fontId="57" fillId="5" borderId="7" xfId="0" applyNumberFormat="1" applyFont="1" applyFill="1" applyBorder="1" applyAlignment="1">
      <alignment vertical="center"/>
    </xf>
    <xf numFmtId="167" fontId="42" fillId="5" borderId="1" xfId="0" applyNumberFormat="1" applyFont="1" applyFill="1" applyBorder="1" applyAlignment="1">
      <alignment vertical="center"/>
    </xf>
    <xf numFmtId="167" fontId="56" fillId="0" borderId="1" xfId="0" applyNumberFormat="1" applyFont="1" applyFill="1" applyBorder="1" applyAlignment="1">
      <alignment horizontal="right" vertical="center"/>
    </xf>
    <xf numFmtId="0" fontId="62" fillId="5" borderId="0" xfId="0" applyFont="1" applyFill="1" applyAlignment="1">
      <alignment vertical="center"/>
    </xf>
    <xf numFmtId="166" fontId="62" fillId="5" borderId="0" xfId="0" applyNumberFormat="1" applyFont="1" applyFill="1" applyAlignment="1">
      <alignment vertical="center"/>
    </xf>
    <xf numFmtId="167" fontId="42" fillId="5" borderId="2" xfId="0" applyNumberFormat="1" applyFont="1" applyFill="1" applyBorder="1" applyAlignment="1">
      <alignment vertical="center"/>
    </xf>
    <xf numFmtId="167" fontId="42" fillId="5" borderId="5" xfId="0" applyNumberFormat="1" applyFont="1" applyFill="1" applyBorder="1" applyAlignment="1">
      <alignment vertical="center"/>
    </xf>
    <xf numFmtId="167" fontId="57" fillId="5" borderId="1" xfId="0" applyNumberFormat="1" applyFont="1" applyFill="1" applyBorder="1" applyAlignment="1">
      <alignment horizontal="right" vertical="center"/>
    </xf>
    <xf numFmtId="167" fontId="42" fillId="5" borderId="0" xfId="0" applyNumberFormat="1" applyFont="1" applyFill="1" applyAlignment="1">
      <alignment vertical="center"/>
    </xf>
    <xf numFmtId="167" fontId="57" fillId="5" borderId="6" xfId="0" applyNumberFormat="1" applyFont="1" applyFill="1" applyBorder="1" applyAlignment="1">
      <alignment vertical="center"/>
    </xf>
    <xf numFmtId="0" fontId="62" fillId="5" borderId="0" xfId="0" applyFont="1" applyFill="1" applyAlignment="1">
      <alignment horizontal="right" vertical="center"/>
    </xf>
    <xf numFmtId="0" fontId="11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vertical="center" readingOrder="2"/>
    </xf>
    <xf numFmtId="0" fontId="2" fillId="0" borderId="0" xfId="0" applyFont="1" applyFill="1" applyBorder="1" applyAlignment="1">
      <alignment horizontal="center" vertical="center" wrapText="1" readingOrder="2"/>
    </xf>
    <xf numFmtId="49" fontId="2" fillId="0" borderId="19" xfId="0" applyNumberFormat="1" applyFont="1" applyFill="1" applyBorder="1" applyAlignment="1">
      <alignment horizontal="center" vertical="center" readingOrder="2"/>
    </xf>
    <xf numFmtId="165" fontId="1" fillId="0" borderId="0" xfId="0" applyNumberFormat="1" applyFont="1" applyFill="1" applyBorder="1" applyAlignment="1">
      <alignment vertical="center" readingOrder="2"/>
    </xf>
    <xf numFmtId="0" fontId="3" fillId="0" borderId="0" xfId="0" applyFont="1" applyAlignment="1">
      <alignment vertical="center" readingOrder="2"/>
    </xf>
    <xf numFmtId="167" fontId="57" fillId="5" borderId="1" xfId="0" applyNumberFormat="1" applyFont="1" applyFill="1" applyBorder="1" applyAlignment="1">
      <alignment vertical="center"/>
    </xf>
    <xf numFmtId="167" fontId="42" fillId="5" borderId="7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3" fontId="48" fillId="5" borderId="7" xfId="7" applyNumberFormat="1" applyFont="1" applyFill="1" applyBorder="1" applyAlignment="1">
      <alignment horizontal="center" vertical="center"/>
    </xf>
    <xf numFmtId="3" fontId="48" fillId="5" borderId="7" xfId="5" applyNumberFormat="1" applyFont="1" applyFill="1" applyBorder="1" applyAlignment="1">
      <alignment horizontal="center" vertical="center"/>
    </xf>
    <xf numFmtId="3" fontId="48" fillId="5" borderId="1" xfId="7" applyNumberFormat="1" applyFont="1" applyFill="1" applyBorder="1" applyAlignment="1">
      <alignment horizontal="center" vertical="center"/>
    </xf>
    <xf numFmtId="3" fontId="42" fillId="5" borderId="7" xfId="0" applyNumberFormat="1" applyFont="1" applyFill="1" applyBorder="1" applyAlignment="1">
      <alignment horizontal="center" vertical="center"/>
    </xf>
    <xf numFmtId="3" fontId="42" fillId="5" borderId="1" xfId="0" applyNumberFormat="1" applyFont="1" applyFill="1" applyBorder="1" applyAlignment="1">
      <alignment horizontal="center" vertical="center"/>
    </xf>
    <xf numFmtId="167" fontId="42" fillId="5" borderId="7" xfId="0" applyNumberFormat="1" applyFont="1" applyFill="1" applyBorder="1" applyAlignment="1">
      <alignment horizontal="center" vertical="center"/>
    </xf>
    <xf numFmtId="167" fontId="42" fillId="5" borderId="1" xfId="0" applyNumberFormat="1" applyFont="1" applyFill="1" applyBorder="1" applyAlignment="1">
      <alignment horizontal="center" vertical="center"/>
    </xf>
    <xf numFmtId="49" fontId="68" fillId="5" borderId="1" xfId="5" applyNumberFormat="1" applyFont="1" applyFill="1" applyBorder="1" applyAlignment="1">
      <alignment horizontal="right" vertical="center" wrapText="1" readingOrder="2"/>
    </xf>
    <xf numFmtId="0" fontId="42" fillId="5" borderId="6" xfId="5" applyFont="1" applyFill="1" applyBorder="1" applyAlignment="1">
      <alignment vertical="center"/>
    </xf>
    <xf numFmtId="49" fontId="42" fillId="5" borderId="1" xfId="5" applyNumberFormat="1" applyFont="1" applyFill="1" applyBorder="1" applyAlignment="1">
      <alignment horizontal="center" vertical="center" readingOrder="2"/>
    </xf>
    <xf numFmtId="3" fontId="42" fillId="5" borderId="1" xfId="5" applyNumberFormat="1" applyFont="1" applyFill="1" applyBorder="1" applyAlignment="1">
      <alignment horizontal="center" vertical="center"/>
    </xf>
    <xf numFmtId="167" fontId="42" fillId="5" borderId="2" xfId="5" applyNumberFormat="1" applyFont="1" applyFill="1" applyBorder="1" applyAlignment="1">
      <alignment vertical="center"/>
    </xf>
    <xf numFmtId="167" fontId="42" fillId="5" borderId="1" xfId="5" applyNumberFormat="1" applyFont="1" applyFill="1" applyBorder="1" applyAlignment="1">
      <alignment horizontal="center" vertical="center"/>
    </xf>
    <xf numFmtId="167" fontId="42" fillId="5" borderId="5" xfId="5" applyNumberFormat="1" applyFont="1" applyFill="1" applyBorder="1" applyAlignment="1">
      <alignment horizontal="center" vertical="center"/>
    </xf>
    <xf numFmtId="167" fontId="42" fillId="5" borderId="5" xfId="5" applyNumberFormat="1" applyFont="1" applyFill="1" applyBorder="1" applyAlignment="1">
      <alignment vertical="center"/>
    </xf>
    <xf numFmtId="167" fontId="42" fillId="5" borderId="0" xfId="5" applyNumberFormat="1" applyFont="1" applyFill="1" applyAlignment="1">
      <alignment vertical="center"/>
    </xf>
    <xf numFmtId="3" fontId="42" fillId="5" borderId="1" xfId="9" applyNumberFormat="1" applyFont="1" applyFill="1" applyBorder="1" applyAlignment="1">
      <alignment horizontal="center" vertical="center"/>
    </xf>
    <xf numFmtId="167" fontId="42" fillId="5" borderId="6" xfId="5" applyNumberFormat="1" applyFont="1" applyFill="1" applyBorder="1" applyAlignment="1">
      <alignment vertical="center"/>
    </xf>
    <xf numFmtId="167" fontId="42" fillId="5" borderId="1" xfId="5" applyNumberFormat="1" applyFont="1" applyFill="1" applyBorder="1" applyAlignment="1">
      <alignment horizontal="right" vertical="center"/>
    </xf>
    <xf numFmtId="49" fontId="27" fillId="0" borderId="7" xfId="5" applyNumberFormat="1" applyFont="1" applyFill="1" applyBorder="1" applyAlignment="1">
      <alignment horizontal="right" vertical="center" wrapText="1" readingOrder="2"/>
    </xf>
    <xf numFmtId="49" fontId="27" fillId="0" borderId="7" xfId="3" applyNumberFormat="1" applyFont="1" applyFill="1" applyBorder="1" applyAlignment="1">
      <alignment horizontal="right" vertical="center" wrapText="1" readingOrder="2"/>
    </xf>
    <xf numFmtId="49" fontId="27" fillId="0" borderId="27" xfId="5" applyNumberFormat="1" applyFont="1" applyFill="1" applyBorder="1" applyAlignment="1">
      <alignment horizontal="right" vertical="center" wrapText="1" readingOrder="2"/>
    </xf>
    <xf numFmtId="49" fontId="2" fillId="0" borderId="26" xfId="5" applyNumberFormat="1" applyFont="1" applyFill="1" applyBorder="1" applyAlignment="1">
      <alignment horizontal="right" vertical="center" wrapText="1" readingOrder="2"/>
    </xf>
    <xf numFmtId="0" fontId="27" fillId="0" borderId="7" xfId="5" applyFont="1" applyBorder="1" applyAlignment="1">
      <alignment vertical="center"/>
    </xf>
    <xf numFmtId="49" fontId="2" fillId="0" borderId="5" xfId="5" applyNumberFormat="1" applyFont="1" applyFill="1" applyBorder="1" applyAlignment="1">
      <alignment horizontal="center" vertical="center" readingOrder="2"/>
    </xf>
    <xf numFmtId="49" fontId="2" fillId="0" borderId="5" xfId="3" applyNumberFormat="1" applyFont="1" applyFill="1" applyBorder="1" applyAlignment="1">
      <alignment horizontal="center" vertical="center" readingOrder="2"/>
    </xf>
    <xf numFmtId="49" fontId="2" fillId="0" borderId="28" xfId="5" applyNumberFormat="1" applyFont="1" applyFill="1" applyBorder="1" applyAlignment="1">
      <alignment horizontal="center" vertical="center" readingOrder="2"/>
    </xf>
    <xf numFmtId="49" fontId="2" fillId="0" borderId="29" xfId="5" applyNumberFormat="1" applyFont="1" applyFill="1" applyBorder="1" applyAlignment="1">
      <alignment horizontal="center" vertical="center" readingOrder="2"/>
    </xf>
    <xf numFmtId="0" fontId="2" fillId="0" borderId="9" xfId="3" applyFont="1" applyFill="1" applyBorder="1" applyAlignment="1">
      <alignment vertical="center"/>
    </xf>
    <xf numFmtId="0" fontId="27" fillId="0" borderId="18" xfId="5" applyFont="1" applyBorder="1" applyAlignment="1">
      <alignment vertical="center"/>
    </xf>
    <xf numFmtId="0" fontId="27" fillId="0" borderId="6" xfId="5" applyFont="1" applyBorder="1" applyAlignment="1">
      <alignment vertical="center"/>
    </xf>
    <xf numFmtId="49" fontId="57" fillId="5" borderId="1" xfId="0" applyNumberFormat="1" applyFont="1" applyFill="1" applyBorder="1" applyAlignment="1">
      <alignment horizontal="center" vertical="center" readingOrder="2"/>
    </xf>
    <xf numFmtId="167" fontId="5" fillId="4" borderId="1" xfId="0" applyNumberFormat="1" applyFont="1" applyFill="1" applyBorder="1" applyAlignment="1">
      <alignment horizontal="right" vertical="center" wrapText="1" readingOrder="2"/>
    </xf>
    <xf numFmtId="3" fontId="3" fillId="0" borderId="0" xfId="0" applyNumberFormat="1" applyFont="1" applyFill="1" applyAlignment="1">
      <alignment vertical="center"/>
    </xf>
    <xf numFmtId="0" fontId="16" fillId="14" borderId="7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right" vertical="center" wrapText="1" readingOrder="2"/>
    </xf>
    <xf numFmtId="49" fontId="16" fillId="2" borderId="1" xfId="0" applyNumberFormat="1" applyFont="1" applyFill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166" fontId="15" fillId="13" borderId="9" xfId="0" applyNumberFormat="1" applyFont="1" applyFill="1" applyBorder="1" applyAlignment="1">
      <alignment horizontal="center" vertical="center"/>
    </xf>
    <xf numFmtId="166" fontId="15" fillId="13" borderId="6" xfId="0" applyNumberFormat="1" applyFont="1" applyFill="1" applyBorder="1" applyAlignment="1">
      <alignment horizontal="center" vertical="center"/>
    </xf>
    <xf numFmtId="166" fontId="15" fillId="13" borderId="3" xfId="0" applyNumberFormat="1" applyFont="1" applyFill="1" applyBorder="1" applyAlignment="1">
      <alignment horizontal="center" vertical="center"/>
    </xf>
    <xf numFmtId="167" fontId="1" fillId="7" borderId="9" xfId="0" applyNumberFormat="1" applyFont="1" applyFill="1" applyBorder="1" applyAlignment="1">
      <alignment horizontal="center" vertical="center"/>
    </xf>
    <xf numFmtId="167" fontId="1" fillId="7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9" fillId="0" borderId="30" xfId="0" applyFont="1" applyFill="1" applyBorder="1" applyAlignment="1">
      <alignment horizontal="center" vertical="center"/>
    </xf>
    <xf numFmtId="0" fontId="69" fillId="0" borderId="19" xfId="0" applyFont="1" applyFill="1" applyBorder="1" applyAlignment="1">
      <alignment horizontal="center" vertical="center"/>
    </xf>
    <xf numFmtId="0" fontId="69" fillId="0" borderId="19" xfId="0" applyFont="1" applyFill="1" applyBorder="1" applyAlignment="1">
      <alignment horizontal="center" vertical="center" readingOrder="2"/>
    </xf>
    <xf numFmtId="0" fontId="69" fillId="0" borderId="10" xfId="0" applyFont="1" applyFill="1" applyBorder="1" applyAlignment="1">
      <alignment horizontal="center" vertical="center"/>
    </xf>
    <xf numFmtId="0" fontId="69" fillId="0" borderId="22" xfId="0" applyFont="1" applyFill="1" applyBorder="1" applyAlignment="1">
      <alignment horizontal="center" vertical="center"/>
    </xf>
    <xf numFmtId="0" fontId="69" fillId="0" borderId="31" xfId="0" applyFont="1" applyFill="1" applyBorder="1" applyAlignment="1">
      <alignment horizontal="center" vertical="center"/>
    </xf>
    <xf numFmtId="0" fontId="69" fillId="0" borderId="31" xfId="0" applyFont="1" applyFill="1" applyBorder="1" applyAlignment="1">
      <alignment horizontal="center" vertical="center" readingOrder="2"/>
    </xf>
    <xf numFmtId="0" fontId="69" fillId="0" borderId="12" xfId="0" applyFont="1" applyFill="1" applyBorder="1" applyAlignment="1">
      <alignment horizontal="center" vertical="center"/>
    </xf>
  </cellXfs>
  <cellStyles count="10">
    <cellStyle name="Milliers [0]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029"/>
  <sheetViews>
    <sheetView rightToLeft="1" tabSelected="1" zoomScale="79" zoomScaleNormal="79" workbookViewId="0">
      <pane ySplit="7" topLeftCell="A8" activePane="bottomLeft" state="frozen"/>
      <selection pane="bottomLeft" activeCell="C10" sqref="C10"/>
    </sheetView>
  </sheetViews>
  <sheetFormatPr baseColWidth="10" defaultColWidth="11.44140625" defaultRowHeight="20.399999999999999"/>
  <cols>
    <col min="1" max="1" width="11.44140625" style="20"/>
    <col min="2" max="2" width="19.109375" style="20" customWidth="1"/>
    <col min="3" max="3" width="46.109375" style="1" customWidth="1"/>
    <col min="4" max="4" width="2" style="14" customWidth="1"/>
    <col min="5" max="5" width="15.44140625" style="953" customWidth="1"/>
    <col min="6" max="6" width="19" style="1" customWidth="1"/>
    <col min="7" max="7" width="22.44140625" style="14" customWidth="1"/>
    <col min="8" max="8" width="3.109375" style="11" customWidth="1"/>
    <col min="9" max="9" width="14.6640625" style="1" customWidth="1"/>
    <col min="10" max="10" width="15.6640625" style="1" customWidth="1"/>
    <col min="11" max="11" width="16.109375" style="14" customWidth="1"/>
    <col min="12" max="12" width="15.5546875" style="1" customWidth="1"/>
    <col min="13" max="13" width="19" style="2" bestFit="1" customWidth="1"/>
    <col min="14" max="14" width="16.88671875" style="2" customWidth="1"/>
    <col min="15" max="15" width="16.5546875" style="2" customWidth="1"/>
    <col min="16" max="16" width="1.44140625" style="2" customWidth="1"/>
    <col min="17" max="17" width="17.6640625" style="2" customWidth="1"/>
    <col min="18" max="18" width="16.5546875" style="2" customWidth="1"/>
    <col min="19" max="19" width="20.44140625" style="15" customWidth="1"/>
    <col min="20" max="20" width="1.44140625" style="1" customWidth="1"/>
    <col min="21" max="21" width="13.5546875" style="14" customWidth="1"/>
    <col min="22" max="22" width="2.44140625" style="1" customWidth="1"/>
    <col min="23" max="23" width="17.33203125" style="1" customWidth="1"/>
    <col min="24" max="24" width="15" style="23" customWidth="1"/>
    <col min="25" max="25" width="14.5546875" style="23" customWidth="1"/>
    <col min="26" max="42" width="11.44140625" style="20" customWidth="1"/>
    <col min="43" max="43" width="11.44140625" style="1" customWidth="1"/>
    <col min="44" max="44" width="7.33203125" style="1" customWidth="1"/>
    <col min="45" max="16384" width="11.44140625" style="1"/>
  </cols>
  <sheetData>
    <row r="1" spans="1:44" ht="15" customHeight="1" thickBot="1">
      <c r="E1" s="948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15"/>
      <c r="U1" s="1"/>
      <c r="V1" s="15"/>
    </row>
    <row r="2" spans="1:44" ht="36.75" customHeight="1" thickTop="1">
      <c r="A2" s="1011" t="s">
        <v>2594</v>
      </c>
      <c r="B2" s="1012"/>
      <c r="C2" s="1012"/>
      <c r="D2" s="1012"/>
      <c r="E2" s="1013"/>
      <c r="F2" s="1012"/>
      <c r="G2" s="1012"/>
      <c r="H2" s="1012"/>
      <c r="I2" s="1012"/>
      <c r="J2" s="1012"/>
      <c r="K2" s="1012"/>
      <c r="L2" s="1012"/>
      <c r="M2" s="1012"/>
      <c r="N2" s="1012"/>
      <c r="O2" s="1014"/>
      <c r="P2" s="869"/>
      <c r="Q2" s="870"/>
      <c r="R2" s="870"/>
      <c r="S2" s="870"/>
      <c r="T2" s="870"/>
      <c r="U2" s="870"/>
      <c r="V2" s="6"/>
    </row>
    <row r="3" spans="1:44" ht="33.75" customHeight="1" thickBot="1">
      <c r="A3" s="1015"/>
      <c r="B3" s="1016"/>
      <c r="C3" s="1016"/>
      <c r="D3" s="1016"/>
      <c r="E3" s="1017"/>
      <c r="F3" s="1016"/>
      <c r="G3" s="1016"/>
      <c r="H3" s="1016"/>
      <c r="I3" s="1016"/>
      <c r="J3" s="1016"/>
      <c r="K3" s="1016"/>
      <c r="L3" s="1016"/>
      <c r="M3" s="1016"/>
      <c r="N3" s="1016"/>
      <c r="O3" s="1018"/>
      <c r="P3" s="869"/>
      <c r="Q3" s="870"/>
      <c r="R3" s="870"/>
      <c r="S3" s="870"/>
      <c r="T3" s="870"/>
      <c r="U3" s="870"/>
      <c r="V3" s="15"/>
    </row>
    <row r="4" spans="1:44" ht="11.25" customHeight="1" thickTop="1" thickBot="1">
      <c r="C4" s="5"/>
      <c r="D4" s="16"/>
      <c r="E4" s="949"/>
      <c r="G4" s="1"/>
      <c r="H4" s="317"/>
      <c r="K4" s="1"/>
      <c r="L4" s="14"/>
      <c r="M4" s="1"/>
      <c r="S4" s="2"/>
      <c r="T4" s="15"/>
      <c r="U4" s="1"/>
      <c r="V4" s="15"/>
    </row>
    <row r="5" spans="1:44" ht="31.5" customHeight="1" thickTop="1" thickBot="1">
      <c r="A5" s="1002" t="s">
        <v>31</v>
      </c>
      <c r="B5" s="1002" t="s">
        <v>32</v>
      </c>
      <c r="C5" s="1002" t="s">
        <v>0</v>
      </c>
      <c r="D5" s="16"/>
      <c r="E5" s="1005" t="s">
        <v>13</v>
      </c>
      <c r="F5" s="1002" t="s">
        <v>14</v>
      </c>
      <c r="G5" s="1002" t="s">
        <v>15</v>
      </c>
      <c r="H5" s="317"/>
      <c r="I5" s="1008" t="s">
        <v>16</v>
      </c>
      <c r="J5" s="1010"/>
      <c r="K5" s="1010"/>
      <c r="L5" s="1010"/>
      <c r="M5" s="1010"/>
      <c r="N5" s="1010"/>
      <c r="O5" s="1009"/>
      <c r="Q5" s="1008" t="s">
        <v>17</v>
      </c>
      <c r="R5" s="1010"/>
      <c r="S5" s="1009"/>
      <c r="T5" s="15"/>
      <c r="U5" s="996" t="s">
        <v>18</v>
      </c>
      <c r="V5" s="15"/>
      <c r="W5" s="996" t="s">
        <v>9</v>
      </c>
      <c r="X5" s="997" t="s">
        <v>99</v>
      </c>
      <c r="Y5" s="997" t="s">
        <v>100</v>
      </c>
      <c r="Z5" s="991" t="s">
        <v>21</v>
      </c>
      <c r="AA5" s="992"/>
      <c r="AB5" s="992"/>
      <c r="AC5" s="992"/>
      <c r="AD5" s="992"/>
      <c r="AE5" s="992"/>
      <c r="AF5" s="992"/>
      <c r="AG5" s="993"/>
      <c r="AH5" s="19"/>
      <c r="AI5" s="991" t="s">
        <v>30</v>
      </c>
      <c r="AJ5" s="992"/>
      <c r="AK5" s="992"/>
      <c r="AL5" s="992"/>
      <c r="AM5" s="992"/>
      <c r="AN5" s="992"/>
      <c r="AO5" s="992"/>
      <c r="AP5" s="993"/>
    </row>
    <row r="6" spans="1:44" ht="47.25" customHeight="1" thickTop="1" thickBot="1">
      <c r="A6" s="1003"/>
      <c r="B6" s="1003"/>
      <c r="C6" s="1003"/>
      <c r="D6" s="4"/>
      <c r="E6" s="1006"/>
      <c r="F6" s="1003"/>
      <c r="G6" s="1003"/>
      <c r="H6" s="4"/>
      <c r="I6" s="1002" t="s">
        <v>1</v>
      </c>
      <c r="J6" s="1002" t="s">
        <v>3</v>
      </c>
      <c r="K6" s="1002" t="s">
        <v>8</v>
      </c>
      <c r="L6" s="1002" t="s">
        <v>2</v>
      </c>
      <c r="M6" s="1002" t="s">
        <v>4</v>
      </c>
      <c r="N6" s="1008" t="s">
        <v>6</v>
      </c>
      <c r="O6" s="1009"/>
      <c r="Q6" s="1002" t="s">
        <v>19</v>
      </c>
      <c r="R6" s="1002" t="s">
        <v>211</v>
      </c>
      <c r="S6" s="1002" t="s">
        <v>20</v>
      </c>
      <c r="T6" s="4"/>
      <c r="U6" s="996"/>
      <c r="V6" s="4"/>
      <c r="W6" s="996"/>
      <c r="X6" s="998"/>
      <c r="Y6" s="998"/>
      <c r="Z6" s="994" t="s">
        <v>22</v>
      </c>
      <c r="AA6" s="994" t="s">
        <v>23</v>
      </c>
      <c r="AB6" s="994" t="s">
        <v>24</v>
      </c>
      <c r="AC6" s="994" t="s">
        <v>25</v>
      </c>
      <c r="AD6" s="994" t="s">
        <v>26</v>
      </c>
      <c r="AE6" s="994" t="s">
        <v>27</v>
      </c>
      <c r="AF6" s="995" t="s">
        <v>28</v>
      </c>
      <c r="AG6" s="995" t="s">
        <v>29</v>
      </c>
      <c r="AI6" s="994" t="s">
        <v>22</v>
      </c>
      <c r="AJ6" s="994" t="s">
        <v>23</v>
      </c>
      <c r="AK6" s="994" t="s">
        <v>24</v>
      </c>
      <c r="AL6" s="994" t="s">
        <v>25</v>
      </c>
      <c r="AM6" s="994" t="s">
        <v>59</v>
      </c>
      <c r="AN6" s="994" t="s">
        <v>27</v>
      </c>
      <c r="AO6" s="995" t="s">
        <v>28</v>
      </c>
      <c r="AP6" s="995" t="s">
        <v>29</v>
      </c>
    </row>
    <row r="7" spans="1:44" ht="72" customHeight="1" thickTop="1" thickBot="1">
      <c r="A7" s="1004"/>
      <c r="B7" s="1004"/>
      <c r="C7" s="1004"/>
      <c r="D7" s="4"/>
      <c r="E7" s="1007"/>
      <c r="F7" s="1004"/>
      <c r="G7" s="1004"/>
      <c r="H7" s="4"/>
      <c r="I7" s="1004"/>
      <c r="J7" s="1004"/>
      <c r="K7" s="1004"/>
      <c r="L7" s="1004"/>
      <c r="M7" s="1004"/>
      <c r="N7" s="3" t="s">
        <v>7</v>
      </c>
      <c r="O7" s="3" t="s">
        <v>5</v>
      </c>
      <c r="Q7" s="1004"/>
      <c r="R7" s="1004"/>
      <c r="S7" s="1004"/>
      <c r="T7" s="4"/>
      <c r="U7" s="996"/>
      <c r="V7" s="4"/>
      <c r="W7" s="996"/>
      <c r="X7" s="999"/>
      <c r="Y7" s="999"/>
      <c r="Z7" s="994"/>
      <c r="AA7" s="994"/>
      <c r="AB7" s="994"/>
      <c r="AC7" s="994"/>
      <c r="AD7" s="994"/>
      <c r="AE7" s="994"/>
      <c r="AF7" s="995"/>
      <c r="AG7" s="995"/>
      <c r="AI7" s="994"/>
      <c r="AJ7" s="994"/>
      <c r="AK7" s="994"/>
      <c r="AL7" s="994"/>
      <c r="AM7" s="994"/>
      <c r="AN7" s="994"/>
      <c r="AO7" s="995"/>
      <c r="AP7" s="995"/>
    </row>
    <row r="8" spans="1:44" ht="12" customHeight="1" thickTop="1" thickBot="1">
      <c r="C8" s="26"/>
      <c r="D8" s="26"/>
      <c r="E8" s="950"/>
      <c r="F8" s="27"/>
      <c r="G8" s="27"/>
      <c r="H8" s="27"/>
      <c r="I8" s="28"/>
      <c r="J8" s="28"/>
      <c r="K8" s="8"/>
      <c r="L8" s="8"/>
      <c r="M8" s="8"/>
      <c r="N8" s="8"/>
      <c r="O8" s="8"/>
      <c r="Q8" s="4"/>
      <c r="R8" s="4"/>
      <c r="S8" s="8"/>
      <c r="T8" s="8"/>
      <c r="U8" s="8"/>
      <c r="V8" s="8"/>
      <c r="W8" s="8"/>
    </row>
    <row r="9" spans="1:44" s="32" customFormat="1" ht="24.9" customHeight="1" thickTop="1" thickBot="1">
      <c r="A9" s="33" t="s">
        <v>1365</v>
      </c>
      <c r="B9" s="33" t="s">
        <v>1365</v>
      </c>
      <c r="C9" s="33" t="s">
        <v>205</v>
      </c>
      <c r="D9" s="35"/>
      <c r="E9" s="324" t="s">
        <v>179</v>
      </c>
      <c r="F9" s="454">
        <v>2820000</v>
      </c>
      <c r="G9" s="454">
        <v>2820000</v>
      </c>
      <c r="H9" s="455"/>
      <c r="I9" s="39">
        <v>2820000</v>
      </c>
      <c r="J9" s="40"/>
      <c r="K9" s="40"/>
      <c r="L9" s="40"/>
      <c r="M9" s="41"/>
      <c r="N9" s="41"/>
      <c r="O9" s="42"/>
      <c r="P9" s="456"/>
      <c r="Q9" s="457"/>
      <c r="R9" s="458">
        <v>2820000</v>
      </c>
      <c r="S9" s="39"/>
      <c r="T9" s="46"/>
      <c r="U9" s="39"/>
      <c r="V9" s="46"/>
      <c r="W9" s="39"/>
      <c r="X9" s="22">
        <f>G9-I9-J9-K9-L9-M9-N9</f>
        <v>0</v>
      </c>
      <c r="Y9" s="22">
        <f>G9-Q9-R9-S9</f>
        <v>0</v>
      </c>
      <c r="Z9" s="47">
        <v>1</v>
      </c>
      <c r="AA9" s="47"/>
      <c r="AB9" s="47"/>
      <c r="AC9" s="47"/>
      <c r="AD9" s="47"/>
      <c r="AE9" s="47"/>
      <c r="AF9" s="47"/>
      <c r="AG9" s="47"/>
      <c r="AH9" s="47">
        <f>SUM(Z9:AG9)</f>
        <v>1</v>
      </c>
      <c r="AI9" s="47"/>
      <c r="AJ9" s="47"/>
      <c r="AK9" s="47"/>
      <c r="AL9" s="47"/>
      <c r="AM9" s="47"/>
      <c r="AN9" s="47"/>
      <c r="AO9" s="47"/>
      <c r="AP9" s="47"/>
      <c r="AQ9" s="48">
        <f>SUM(AI9:AP9)</f>
        <v>0</v>
      </c>
      <c r="AR9" s="48">
        <f>AQ9+AH9</f>
        <v>1</v>
      </c>
    </row>
    <row r="10" spans="1:44" s="32" customFormat="1" ht="24.9" customHeight="1" thickTop="1" thickBot="1">
      <c r="A10" s="33" t="s">
        <v>1365</v>
      </c>
      <c r="B10" s="33" t="s">
        <v>1365</v>
      </c>
      <c r="C10" s="33" t="s">
        <v>1366</v>
      </c>
      <c r="D10" s="35"/>
      <c r="E10" s="324" t="s">
        <v>179</v>
      </c>
      <c r="F10" s="454">
        <v>50000</v>
      </c>
      <c r="G10" s="454">
        <v>50000</v>
      </c>
      <c r="H10" s="455"/>
      <c r="I10" s="39">
        <v>50000</v>
      </c>
      <c r="J10" s="40"/>
      <c r="K10" s="40"/>
      <c r="L10" s="40"/>
      <c r="M10" s="41"/>
      <c r="N10" s="41"/>
      <c r="O10" s="42"/>
      <c r="P10" s="456"/>
      <c r="Q10" s="457"/>
      <c r="R10" s="458">
        <v>50000</v>
      </c>
      <c r="S10" s="39"/>
      <c r="T10" s="46"/>
      <c r="U10" s="39"/>
      <c r="V10" s="46"/>
      <c r="W10" s="39"/>
      <c r="X10" s="22">
        <f t="shared" ref="X10:X73" si="0">G10-I10-J10-K10-L10-M10-N10</f>
        <v>0</v>
      </c>
      <c r="Y10" s="22">
        <f t="shared" ref="Y10:Y73" si="1">G10-Q10-R10-S10</f>
        <v>0</v>
      </c>
      <c r="Z10" s="47">
        <v>1</v>
      </c>
      <c r="AA10" s="47"/>
      <c r="AB10" s="47"/>
      <c r="AC10" s="47"/>
      <c r="AD10" s="47"/>
      <c r="AE10" s="47"/>
      <c r="AF10" s="47"/>
      <c r="AG10" s="47"/>
      <c r="AH10" s="47">
        <f t="shared" ref="AH10:AH73" si="2">SUM(Z10:AG10)</f>
        <v>1</v>
      </c>
      <c r="AI10" s="47"/>
      <c r="AJ10" s="47"/>
      <c r="AK10" s="47"/>
      <c r="AL10" s="47"/>
      <c r="AM10" s="47"/>
      <c r="AN10" s="47"/>
      <c r="AO10" s="47"/>
      <c r="AP10" s="47"/>
      <c r="AQ10" s="48">
        <f t="shared" ref="AQ10:AQ73" si="3">SUM(AI10:AP10)</f>
        <v>0</v>
      </c>
      <c r="AR10" s="48">
        <f t="shared" ref="AR10:AR73" si="4">AQ10+AH10</f>
        <v>1</v>
      </c>
    </row>
    <row r="11" spans="1:44" s="32" customFormat="1" ht="24.9" customHeight="1" thickTop="1" thickBot="1">
      <c r="A11" s="33" t="s">
        <v>1365</v>
      </c>
      <c r="B11" s="33" t="s">
        <v>1365</v>
      </c>
      <c r="C11" s="33" t="s">
        <v>1367</v>
      </c>
      <c r="D11" s="35"/>
      <c r="E11" s="324" t="s">
        <v>179</v>
      </c>
      <c r="F11" s="454">
        <v>630000</v>
      </c>
      <c r="G11" s="454">
        <v>630000</v>
      </c>
      <c r="H11" s="455"/>
      <c r="I11" s="39">
        <v>630000</v>
      </c>
      <c r="J11" s="40"/>
      <c r="K11" s="40"/>
      <c r="L11" s="40"/>
      <c r="M11" s="41"/>
      <c r="N11" s="41"/>
      <c r="O11" s="42"/>
      <c r="P11" s="456"/>
      <c r="Q11" s="457"/>
      <c r="R11" s="458">
        <v>630000</v>
      </c>
      <c r="S11" s="39"/>
      <c r="T11" s="46"/>
      <c r="U11" s="39"/>
      <c r="V11" s="46"/>
      <c r="W11" s="39"/>
      <c r="X11" s="22">
        <f t="shared" si="0"/>
        <v>0</v>
      </c>
      <c r="Y11" s="22">
        <f t="shared" si="1"/>
        <v>0</v>
      </c>
      <c r="Z11" s="47">
        <v>1</v>
      </c>
      <c r="AA11" s="47"/>
      <c r="AB11" s="47"/>
      <c r="AC11" s="47"/>
      <c r="AD11" s="47"/>
      <c r="AE11" s="47"/>
      <c r="AF11" s="47"/>
      <c r="AG11" s="47"/>
      <c r="AH11" s="47">
        <f t="shared" si="2"/>
        <v>1</v>
      </c>
      <c r="AI11" s="47"/>
      <c r="AJ11" s="47"/>
      <c r="AK11" s="47"/>
      <c r="AL11" s="47"/>
      <c r="AM11" s="47"/>
      <c r="AN11" s="47"/>
      <c r="AO11" s="47"/>
      <c r="AP11" s="47"/>
      <c r="AQ11" s="48">
        <f t="shared" si="3"/>
        <v>0</v>
      </c>
      <c r="AR11" s="48">
        <f t="shared" si="4"/>
        <v>1</v>
      </c>
    </row>
    <row r="12" spans="1:44" s="32" customFormat="1" ht="24.9" customHeight="1" thickTop="1" thickBot="1">
      <c r="A12" s="33" t="s">
        <v>1365</v>
      </c>
      <c r="B12" s="33" t="s">
        <v>1365</v>
      </c>
      <c r="C12" s="33" t="s">
        <v>1368</v>
      </c>
      <c r="D12" s="35"/>
      <c r="E12" s="324" t="s">
        <v>179</v>
      </c>
      <c r="F12" s="454">
        <v>20000</v>
      </c>
      <c r="G12" s="454">
        <v>20000</v>
      </c>
      <c r="H12" s="455"/>
      <c r="I12" s="39">
        <v>20000</v>
      </c>
      <c r="J12" s="40"/>
      <c r="K12" s="40"/>
      <c r="L12" s="40"/>
      <c r="M12" s="41"/>
      <c r="N12" s="41"/>
      <c r="O12" s="42"/>
      <c r="P12" s="456"/>
      <c r="Q12" s="457"/>
      <c r="R12" s="458">
        <v>20000</v>
      </c>
      <c r="S12" s="39"/>
      <c r="T12" s="46"/>
      <c r="U12" s="39"/>
      <c r="V12" s="46"/>
      <c r="W12" s="39"/>
      <c r="X12" s="22">
        <f t="shared" si="0"/>
        <v>0</v>
      </c>
      <c r="Y12" s="22">
        <f t="shared" si="1"/>
        <v>0</v>
      </c>
      <c r="Z12" s="47">
        <v>1</v>
      </c>
      <c r="AA12" s="47"/>
      <c r="AB12" s="47"/>
      <c r="AC12" s="47"/>
      <c r="AD12" s="47"/>
      <c r="AE12" s="47"/>
      <c r="AF12" s="47"/>
      <c r="AG12" s="47"/>
      <c r="AH12" s="47">
        <f t="shared" si="2"/>
        <v>1</v>
      </c>
      <c r="AI12" s="47"/>
      <c r="AJ12" s="47"/>
      <c r="AK12" s="47"/>
      <c r="AL12" s="47"/>
      <c r="AM12" s="47"/>
      <c r="AN12" s="47"/>
      <c r="AO12" s="47"/>
      <c r="AP12" s="47"/>
      <c r="AQ12" s="48">
        <f t="shared" si="3"/>
        <v>0</v>
      </c>
      <c r="AR12" s="48">
        <f t="shared" si="4"/>
        <v>1</v>
      </c>
    </row>
    <row r="13" spans="1:44" s="32" customFormat="1" ht="24.9" customHeight="1" thickTop="1" thickBot="1">
      <c r="A13" s="33" t="s">
        <v>1365</v>
      </c>
      <c r="B13" s="33" t="s">
        <v>1365</v>
      </c>
      <c r="C13" s="33" t="s">
        <v>1369</v>
      </c>
      <c r="D13" s="35"/>
      <c r="E13" s="324" t="s">
        <v>179</v>
      </c>
      <c r="F13" s="454">
        <v>275000</v>
      </c>
      <c r="G13" s="454">
        <v>275000</v>
      </c>
      <c r="H13" s="455"/>
      <c r="I13" s="39">
        <v>275000</v>
      </c>
      <c r="J13" s="40"/>
      <c r="K13" s="40"/>
      <c r="L13" s="40"/>
      <c r="M13" s="41"/>
      <c r="N13" s="41"/>
      <c r="O13" s="42"/>
      <c r="P13" s="456"/>
      <c r="Q13" s="457"/>
      <c r="R13" s="458">
        <v>275000</v>
      </c>
      <c r="S13" s="39"/>
      <c r="T13" s="46"/>
      <c r="U13" s="39"/>
      <c r="V13" s="46"/>
      <c r="W13" s="39"/>
      <c r="X13" s="22">
        <f t="shared" si="0"/>
        <v>0</v>
      </c>
      <c r="Y13" s="22">
        <f t="shared" si="1"/>
        <v>0</v>
      </c>
      <c r="Z13" s="47">
        <v>1</v>
      </c>
      <c r="AA13" s="47"/>
      <c r="AB13" s="47"/>
      <c r="AC13" s="47"/>
      <c r="AD13" s="47"/>
      <c r="AE13" s="47"/>
      <c r="AF13" s="47"/>
      <c r="AG13" s="47"/>
      <c r="AH13" s="47">
        <f t="shared" si="2"/>
        <v>1</v>
      </c>
      <c r="AI13" s="47"/>
      <c r="AJ13" s="47"/>
      <c r="AK13" s="47"/>
      <c r="AL13" s="47"/>
      <c r="AM13" s="47"/>
      <c r="AN13" s="47"/>
      <c r="AO13" s="47"/>
      <c r="AP13" s="47"/>
      <c r="AQ13" s="48">
        <f t="shared" si="3"/>
        <v>0</v>
      </c>
      <c r="AR13" s="48">
        <f t="shared" si="4"/>
        <v>1</v>
      </c>
    </row>
    <row r="14" spans="1:44" s="32" customFormat="1" ht="24.9" customHeight="1" thickTop="1" thickBot="1">
      <c r="A14" s="33" t="s">
        <v>1365</v>
      </c>
      <c r="B14" s="33" t="s">
        <v>1365</v>
      </c>
      <c r="C14" s="33" t="s">
        <v>1370</v>
      </c>
      <c r="D14" s="35"/>
      <c r="E14" s="324" t="s">
        <v>179</v>
      </c>
      <c r="F14" s="454">
        <v>867000</v>
      </c>
      <c r="G14" s="454">
        <v>867000</v>
      </c>
      <c r="H14" s="455"/>
      <c r="I14" s="39">
        <v>867000</v>
      </c>
      <c r="J14" s="40"/>
      <c r="K14" s="40"/>
      <c r="L14" s="40"/>
      <c r="M14" s="41"/>
      <c r="N14" s="41"/>
      <c r="O14" s="42"/>
      <c r="P14" s="456"/>
      <c r="Q14" s="457"/>
      <c r="R14" s="458">
        <v>867000</v>
      </c>
      <c r="S14" s="39"/>
      <c r="T14" s="46"/>
      <c r="U14" s="39"/>
      <c r="V14" s="46"/>
      <c r="W14" s="39"/>
      <c r="X14" s="22">
        <f t="shared" si="0"/>
        <v>0</v>
      </c>
      <c r="Y14" s="22">
        <f t="shared" si="1"/>
        <v>0</v>
      </c>
      <c r="Z14" s="47">
        <v>1</v>
      </c>
      <c r="AA14" s="47"/>
      <c r="AB14" s="47"/>
      <c r="AC14" s="47"/>
      <c r="AD14" s="47"/>
      <c r="AE14" s="47"/>
      <c r="AF14" s="47"/>
      <c r="AG14" s="47"/>
      <c r="AH14" s="47">
        <f t="shared" si="2"/>
        <v>1</v>
      </c>
      <c r="AI14" s="47"/>
      <c r="AJ14" s="47"/>
      <c r="AK14" s="47"/>
      <c r="AL14" s="47"/>
      <c r="AM14" s="47"/>
      <c r="AN14" s="47"/>
      <c r="AO14" s="47"/>
      <c r="AP14" s="47"/>
      <c r="AQ14" s="48">
        <f t="shared" si="3"/>
        <v>0</v>
      </c>
      <c r="AR14" s="48">
        <f t="shared" si="4"/>
        <v>1</v>
      </c>
    </row>
    <row r="15" spans="1:44" s="32" customFormat="1" ht="24.9" customHeight="1" thickTop="1" thickBot="1">
      <c r="A15" s="33" t="s">
        <v>1365</v>
      </c>
      <c r="B15" s="33" t="s">
        <v>1365</v>
      </c>
      <c r="C15" s="33" t="s">
        <v>1371</v>
      </c>
      <c r="D15" s="35"/>
      <c r="E15" s="324" t="s">
        <v>179</v>
      </c>
      <c r="F15" s="454">
        <v>50000</v>
      </c>
      <c r="G15" s="454">
        <v>50000</v>
      </c>
      <c r="H15" s="455"/>
      <c r="I15" s="39">
        <v>50000</v>
      </c>
      <c r="J15" s="40"/>
      <c r="K15" s="40"/>
      <c r="L15" s="40"/>
      <c r="M15" s="41"/>
      <c r="N15" s="41"/>
      <c r="O15" s="42"/>
      <c r="P15" s="456"/>
      <c r="Q15" s="457"/>
      <c r="R15" s="458">
        <v>20000</v>
      </c>
      <c r="S15" s="39">
        <v>30000</v>
      </c>
      <c r="T15" s="46"/>
      <c r="U15" s="39"/>
      <c r="V15" s="46"/>
      <c r="W15" s="39"/>
      <c r="X15" s="22">
        <f t="shared" si="0"/>
        <v>0</v>
      </c>
      <c r="Y15" s="22">
        <f t="shared" si="1"/>
        <v>0</v>
      </c>
      <c r="Z15" s="47">
        <v>1</v>
      </c>
      <c r="AA15" s="47"/>
      <c r="AB15" s="47"/>
      <c r="AC15" s="47"/>
      <c r="AD15" s="47"/>
      <c r="AE15" s="47"/>
      <c r="AF15" s="47"/>
      <c r="AG15" s="47"/>
      <c r="AH15" s="47">
        <f t="shared" si="2"/>
        <v>1</v>
      </c>
      <c r="AI15" s="47"/>
      <c r="AJ15" s="47"/>
      <c r="AK15" s="47"/>
      <c r="AL15" s="47"/>
      <c r="AM15" s="47"/>
      <c r="AN15" s="47"/>
      <c r="AO15" s="47"/>
      <c r="AP15" s="47"/>
      <c r="AQ15" s="48">
        <f t="shared" si="3"/>
        <v>0</v>
      </c>
      <c r="AR15" s="48">
        <f t="shared" si="4"/>
        <v>1</v>
      </c>
    </row>
    <row r="16" spans="1:44" s="32" customFormat="1" ht="24.9" customHeight="1" thickTop="1" thickBot="1">
      <c r="A16" s="33" t="s">
        <v>1365</v>
      </c>
      <c r="B16" s="33" t="s">
        <v>1365</v>
      </c>
      <c r="C16" s="33" t="s">
        <v>1372</v>
      </c>
      <c r="D16" s="35"/>
      <c r="E16" s="324" t="s">
        <v>179</v>
      </c>
      <c r="F16" s="454">
        <v>100000</v>
      </c>
      <c r="G16" s="454">
        <v>100000</v>
      </c>
      <c r="H16" s="455"/>
      <c r="I16" s="39">
        <v>100000</v>
      </c>
      <c r="J16" s="40"/>
      <c r="K16" s="40"/>
      <c r="L16" s="40"/>
      <c r="M16" s="41"/>
      <c r="N16" s="41"/>
      <c r="O16" s="42"/>
      <c r="P16" s="456"/>
      <c r="Q16" s="457"/>
      <c r="R16" s="458">
        <v>50000</v>
      </c>
      <c r="S16" s="39">
        <v>50000</v>
      </c>
      <c r="T16" s="46"/>
      <c r="U16" s="39"/>
      <c r="V16" s="46"/>
      <c r="W16" s="39"/>
      <c r="X16" s="22">
        <f t="shared" si="0"/>
        <v>0</v>
      </c>
      <c r="Y16" s="22">
        <f t="shared" si="1"/>
        <v>0</v>
      </c>
      <c r="Z16" s="47"/>
      <c r="AA16" s="47"/>
      <c r="AB16" s="47"/>
      <c r="AC16" s="47">
        <v>1</v>
      </c>
      <c r="AD16" s="47"/>
      <c r="AE16" s="47"/>
      <c r="AF16" s="47"/>
      <c r="AG16" s="47"/>
      <c r="AH16" s="47">
        <f t="shared" si="2"/>
        <v>1</v>
      </c>
      <c r="AI16" s="47"/>
      <c r="AJ16" s="47"/>
      <c r="AK16" s="47"/>
      <c r="AL16" s="47"/>
      <c r="AM16" s="47"/>
      <c r="AN16" s="47"/>
      <c r="AO16" s="47"/>
      <c r="AP16" s="47"/>
      <c r="AQ16" s="48">
        <f t="shared" si="3"/>
        <v>0</v>
      </c>
      <c r="AR16" s="48">
        <f t="shared" si="4"/>
        <v>1</v>
      </c>
    </row>
    <row r="17" spans="1:44" s="32" customFormat="1" ht="24.9" customHeight="1" thickTop="1" thickBot="1">
      <c r="A17" s="33" t="s">
        <v>1365</v>
      </c>
      <c r="B17" s="33" t="s">
        <v>1365</v>
      </c>
      <c r="C17" s="33" t="s">
        <v>1373</v>
      </c>
      <c r="D17" s="35"/>
      <c r="E17" s="324" t="s">
        <v>179</v>
      </c>
      <c r="F17" s="454">
        <v>500000</v>
      </c>
      <c r="G17" s="454">
        <v>500000</v>
      </c>
      <c r="H17" s="455"/>
      <c r="I17" s="39">
        <v>500000</v>
      </c>
      <c r="J17" s="40"/>
      <c r="K17" s="40"/>
      <c r="L17" s="40"/>
      <c r="M17" s="41"/>
      <c r="N17" s="41"/>
      <c r="O17" s="42"/>
      <c r="P17" s="456"/>
      <c r="Q17" s="457"/>
      <c r="R17" s="458">
        <v>200000</v>
      </c>
      <c r="S17" s="39">
        <v>300000</v>
      </c>
      <c r="T17" s="46"/>
      <c r="U17" s="39"/>
      <c r="V17" s="46"/>
      <c r="W17" s="39"/>
      <c r="X17" s="22">
        <f t="shared" si="0"/>
        <v>0</v>
      </c>
      <c r="Y17" s="22">
        <f t="shared" si="1"/>
        <v>0</v>
      </c>
      <c r="Z17" s="47">
        <v>1</v>
      </c>
      <c r="AA17" s="47"/>
      <c r="AB17" s="47"/>
      <c r="AC17" s="47"/>
      <c r="AD17" s="47"/>
      <c r="AE17" s="47"/>
      <c r="AF17" s="47"/>
      <c r="AG17" s="47"/>
      <c r="AH17" s="47">
        <f t="shared" si="2"/>
        <v>1</v>
      </c>
      <c r="AI17" s="47"/>
      <c r="AJ17" s="47"/>
      <c r="AK17" s="47"/>
      <c r="AL17" s="47"/>
      <c r="AM17" s="47"/>
      <c r="AN17" s="47"/>
      <c r="AO17" s="47"/>
      <c r="AP17" s="47"/>
      <c r="AQ17" s="48">
        <f t="shared" si="3"/>
        <v>0</v>
      </c>
      <c r="AR17" s="48">
        <f t="shared" si="4"/>
        <v>1</v>
      </c>
    </row>
    <row r="18" spans="1:44" s="32" customFormat="1" ht="24.9" customHeight="1" thickTop="1" thickBot="1">
      <c r="A18" s="33" t="s">
        <v>1365</v>
      </c>
      <c r="B18" s="33" t="s">
        <v>1365</v>
      </c>
      <c r="C18" s="33" t="s">
        <v>1374</v>
      </c>
      <c r="D18" s="35"/>
      <c r="E18" s="324" t="s">
        <v>179</v>
      </c>
      <c r="F18" s="454">
        <v>500000</v>
      </c>
      <c r="G18" s="454">
        <v>500000</v>
      </c>
      <c r="H18" s="455"/>
      <c r="I18" s="39">
        <v>500000</v>
      </c>
      <c r="J18" s="40"/>
      <c r="K18" s="40"/>
      <c r="L18" s="40"/>
      <c r="M18" s="41"/>
      <c r="N18" s="41"/>
      <c r="O18" s="42"/>
      <c r="P18" s="456"/>
      <c r="Q18" s="457"/>
      <c r="R18" s="458">
        <v>500000</v>
      </c>
      <c r="S18" s="39"/>
      <c r="T18" s="46"/>
      <c r="U18" s="39"/>
      <c r="V18" s="46"/>
      <c r="W18" s="39"/>
      <c r="X18" s="22">
        <f t="shared" si="0"/>
        <v>0</v>
      </c>
      <c r="Y18" s="22">
        <f t="shared" si="1"/>
        <v>0</v>
      </c>
      <c r="Z18" s="47">
        <v>1</v>
      </c>
      <c r="AA18" s="47"/>
      <c r="AB18" s="47"/>
      <c r="AC18" s="47"/>
      <c r="AD18" s="47"/>
      <c r="AE18" s="47"/>
      <c r="AF18" s="47"/>
      <c r="AG18" s="47"/>
      <c r="AH18" s="47">
        <f t="shared" si="2"/>
        <v>1</v>
      </c>
      <c r="AI18" s="47"/>
      <c r="AJ18" s="47"/>
      <c r="AK18" s="47"/>
      <c r="AL18" s="47"/>
      <c r="AM18" s="47"/>
      <c r="AN18" s="47"/>
      <c r="AO18" s="47"/>
      <c r="AP18" s="47"/>
      <c r="AQ18" s="48">
        <f t="shared" si="3"/>
        <v>0</v>
      </c>
      <c r="AR18" s="48">
        <f t="shared" si="4"/>
        <v>1</v>
      </c>
    </row>
    <row r="19" spans="1:44" s="32" customFormat="1" ht="24.9" customHeight="1" thickTop="1" thickBot="1">
      <c r="A19" s="33" t="s">
        <v>1365</v>
      </c>
      <c r="B19" s="33" t="s">
        <v>1365</v>
      </c>
      <c r="C19" s="33" t="s">
        <v>1375</v>
      </c>
      <c r="D19" s="35"/>
      <c r="E19" s="324" t="s">
        <v>179</v>
      </c>
      <c r="F19" s="454">
        <v>500000</v>
      </c>
      <c r="G19" s="454">
        <v>500000</v>
      </c>
      <c r="H19" s="455"/>
      <c r="I19" s="39">
        <v>500000</v>
      </c>
      <c r="J19" s="40"/>
      <c r="K19" s="40"/>
      <c r="L19" s="40"/>
      <c r="M19" s="41"/>
      <c r="N19" s="41"/>
      <c r="O19" s="42"/>
      <c r="P19" s="456"/>
      <c r="Q19" s="457"/>
      <c r="R19" s="458">
        <v>300000</v>
      </c>
      <c r="S19" s="39">
        <v>200000</v>
      </c>
      <c r="T19" s="46"/>
      <c r="U19" s="39"/>
      <c r="V19" s="46"/>
      <c r="W19" s="39"/>
      <c r="X19" s="22">
        <f t="shared" si="0"/>
        <v>0</v>
      </c>
      <c r="Y19" s="22">
        <f t="shared" si="1"/>
        <v>0</v>
      </c>
      <c r="Z19" s="47">
        <v>1</v>
      </c>
      <c r="AA19" s="47"/>
      <c r="AB19" s="47"/>
      <c r="AC19" s="47"/>
      <c r="AD19" s="47"/>
      <c r="AE19" s="47"/>
      <c r="AF19" s="47"/>
      <c r="AG19" s="47"/>
      <c r="AH19" s="47">
        <f t="shared" si="2"/>
        <v>1</v>
      </c>
      <c r="AJ19" s="47"/>
      <c r="AK19" s="47"/>
      <c r="AL19" s="47"/>
      <c r="AM19" s="47"/>
      <c r="AN19" s="47"/>
      <c r="AO19" s="47"/>
      <c r="AP19" s="47"/>
      <c r="AQ19" s="48">
        <f t="shared" si="3"/>
        <v>0</v>
      </c>
      <c r="AR19" s="48">
        <f t="shared" si="4"/>
        <v>1</v>
      </c>
    </row>
    <row r="20" spans="1:44" s="32" customFormat="1" ht="24.9" customHeight="1" thickTop="1" thickBot="1">
      <c r="A20" s="33" t="s">
        <v>1365</v>
      </c>
      <c r="B20" s="33" t="s">
        <v>1365</v>
      </c>
      <c r="C20" s="33" t="s">
        <v>1376</v>
      </c>
      <c r="D20" s="35"/>
      <c r="E20" s="324" t="s">
        <v>179</v>
      </c>
      <c r="F20" s="454">
        <v>500000</v>
      </c>
      <c r="G20" s="454">
        <v>500000</v>
      </c>
      <c r="H20" s="455"/>
      <c r="I20" s="39">
        <v>500000</v>
      </c>
      <c r="J20" s="40"/>
      <c r="K20" s="40"/>
      <c r="L20" s="40"/>
      <c r="M20" s="41"/>
      <c r="N20" s="41"/>
      <c r="O20" s="42"/>
      <c r="P20" s="456"/>
      <c r="Q20" s="457"/>
      <c r="R20" s="458">
        <v>300000</v>
      </c>
      <c r="S20" s="39">
        <v>200000</v>
      </c>
      <c r="T20" s="46"/>
      <c r="U20" s="39"/>
      <c r="V20" s="46"/>
      <c r="W20" s="39"/>
      <c r="X20" s="22">
        <f t="shared" si="0"/>
        <v>0</v>
      </c>
      <c r="Y20" s="22">
        <f t="shared" si="1"/>
        <v>0</v>
      </c>
      <c r="Z20" s="47">
        <v>1</v>
      </c>
      <c r="AA20" s="47"/>
      <c r="AB20" s="47"/>
      <c r="AC20" s="47"/>
      <c r="AD20" s="47"/>
      <c r="AE20" s="47"/>
      <c r="AF20" s="47"/>
      <c r="AG20" s="47"/>
      <c r="AH20" s="47">
        <f t="shared" si="2"/>
        <v>1</v>
      </c>
      <c r="AJ20" s="47"/>
      <c r="AK20" s="47"/>
      <c r="AL20" s="47"/>
      <c r="AM20" s="47"/>
      <c r="AN20" s="47"/>
      <c r="AO20" s="47"/>
      <c r="AP20" s="47"/>
      <c r="AQ20" s="48">
        <f t="shared" si="3"/>
        <v>0</v>
      </c>
      <c r="AR20" s="48">
        <f t="shared" si="4"/>
        <v>1</v>
      </c>
    </row>
    <row r="21" spans="1:44" s="32" customFormat="1" ht="24.9" customHeight="1" thickTop="1" thickBot="1">
      <c r="A21" s="33" t="s">
        <v>1365</v>
      </c>
      <c r="B21" s="33" t="s">
        <v>1365</v>
      </c>
      <c r="C21" s="33" t="s">
        <v>1377</v>
      </c>
      <c r="D21" s="35"/>
      <c r="E21" s="324" t="s">
        <v>179</v>
      </c>
      <c r="F21" s="454">
        <v>500000</v>
      </c>
      <c r="G21" s="454">
        <v>500000</v>
      </c>
      <c r="H21" s="455"/>
      <c r="I21" s="39">
        <v>500000</v>
      </c>
      <c r="J21" s="40"/>
      <c r="K21" s="40"/>
      <c r="L21" s="40"/>
      <c r="M21" s="41"/>
      <c r="N21" s="41"/>
      <c r="O21" s="42"/>
      <c r="P21" s="456"/>
      <c r="Q21" s="457"/>
      <c r="R21" s="458">
        <v>250000</v>
      </c>
      <c r="S21" s="39">
        <v>250000</v>
      </c>
      <c r="T21" s="46"/>
      <c r="U21" s="39"/>
      <c r="V21" s="46"/>
      <c r="W21" s="39"/>
      <c r="X21" s="22">
        <f t="shared" si="0"/>
        <v>0</v>
      </c>
      <c r="Y21" s="22">
        <f t="shared" si="1"/>
        <v>0</v>
      </c>
      <c r="Z21" s="47">
        <v>1</v>
      </c>
      <c r="AA21" s="47"/>
      <c r="AB21" s="47"/>
      <c r="AC21" s="47"/>
      <c r="AD21" s="47"/>
      <c r="AE21" s="47"/>
      <c r="AF21" s="47"/>
      <c r="AG21" s="47"/>
      <c r="AH21" s="47">
        <f t="shared" si="2"/>
        <v>1</v>
      </c>
      <c r="AJ21" s="47"/>
      <c r="AK21" s="47"/>
      <c r="AL21" s="47"/>
      <c r="AM21" s="47"/>
      <c r="AN21" s="47"/>
      <c r="AO21" s="47"/>
      <c r="AP21" s="47"/>
      <c r="AQ21" s="48">
        <f t="shared" si="3"/>
        <v>0</v>
      </c>
      <c r="AR21" s="48">
        <f t="shared" si="4"/>
        <v>1</v>
      </c>
    </row>
    <row r="22" spans="1:44" s="32" customFormat="1" ht="24.9" customHeight="1" thickTop="1" thickBot="1">
      <c r="A22" s="33" t="s">
        <v>1365</v>
      </c>
      <c r="B22" s="33" t="s">
        <v>1365</v>
      </c>
      <c r="C22" s="33" t="s">
        <v>1378</v>
      </c>
      <c r="D22" s="35"/>
      <c r="E22" s="324" t="s">
        <v>179</v>
      </c>
      <c r="F22" s="454">
        <v>50000</v>
      </c>
      <c r="G22" s="454">
        <v>50000</v>
      </c>
      <c r="H22" s="455"/>
      <c r="I22" s="39">
        <v>50000</v>
      </c>
      <c r="J22" s="40"/>
      <c r="K22" s="40"/>
      <c r="L22" s="40"/>
      <c r="M22" s="41"/>
      <c r="N22" s="41"/>
      <c r="O22" s="42"/>
      <c r="P22" s="456"/>
      <c r="Q22" s="457"/>
      <c r="R22" s="458">
        <v>20000</v>
      </c>
      <c r="S22" s="39">
        <v>30000</v>
      </c>
      <c r="T22" s="46"/>
      <c r="U22" s="39"/>
      <c r="V22" s="46"/>
      <c r="W22" s="39"/>
      <c r="X22" s="22">
        <f t="shared" si="0"/>
        <v>0</v>
      </c>
      <c r="Y22" s="22">
        <f t="shared" si="1"/>
        <v>0</v>
      </c>
      <c r="Z22" s="47">
        <v>1</v>
      </c>
      <c r="AA22" s="47"/>
      <c r="AB22" s="47"/>
      <c r="AC22" s="47"/>
      <c r="AD22" s="47"/>
      <c r="AE22" s="47"/>
      <c r="AF22" s="47"/>
      <c r="AG22" s="47"/>
      <c r="AH22" s="47">
        <f t="shared" si="2"/>
        <v>1</v>
      </c>
      <c r="AJ22" s="47"/>
      <c r="AK22" s="47"/>
      <c r="AL22" s="47"/>
      <c r="AM22" s="47"/>
      <c r="AN22" s="47"/>
      <c r="AO22" s="47"/>
      <c r="AP22" s="47"/>
      <c r="AQ22" s="48">
        <f t="shared" si="3"/>
        <v>0</v>
      </c>
      <c r="AR22" s="48">
        <f t="shared" si="4"/>
        <v>1</v>
      </c>
    </row>
    <row r="23" spans="1:44" s="32" customFormat="1" ht="24.9" customHeight="1" thickTop="1" thickBot="1">
      <c r="A23" s="33" t="s">
        <v>1365</v>
      </c>
      <c r="B23" s="33" t="s">
        <v>1365</v>
      </c>
      <c r="C23" s="33" t="s">
        <v>1379</v>
      </c>
      <c r="D23" s="35"/>
      <c r="E23" s="324" t="s">
        <v>179</v>
      </c>
      <c r="F23" s="454">
        <v>400000</v>
      </c>
      <c r="G23" s="454">
        <v>400000</v>
      </c>
      <c r="H23" s="455"/>
      <c r="I23" s="39">
        <v>400000</v>
      </c>
      <c r="J23" s="40"/>
      <c r="K23" s="40"/>
      <c r="L23" s="40"/>
      <c r="M23" s="41"/>
      <c r="N23" s="41"/>
      <c r="O23" s="42"/>
      <c r="P23" s="456"/>
      <c r="Q23" s="457"/>
      <c r="R23" s="458">
        <v>400000</v>
      </c>
      <c r="S23" s="39"/>
      <c r="T23" s="46"/>
      <c r="U23" s="39"/>
      <c r="V23" s="46"/>
      <c r="W23" s="39"/>
      <c r="X23" s="22">
        <f t="shared" si="0"/>
        <v>0</v>
      </c>
      <c r="Y23" s="22">
        <f t="shared" si="1"/>
        <v>0</v>
      </c>
      <c r="Z23" s="47">
        <v>1</v>
      </c>
      <c r="AA23" s="47"/>
      <c r="AB23" s="47"/>
      <c r="AC23" s="47"/>
      <c r="AD23" s="47"/>
      <c r="AE23" s="47"/>
      <c r="AF23" s="47"/>
      <c r="AG23" s="47"/>
      <c r="AH23" s="47">
        <f t="shared" si="2"/>
        <v>1</v>
      </c>
      <c r="AJ23" s="47"/>
      <c r="AK23" s="47"/>
      <c r="AL23" s="47"/>
      <c r="AM23" s="47"/>
      <c r="AN23" s="47"/>
      <c r="AO23" s="47"/>
      <c r="AP23" s="47"/>
      <c r="AQ23" s="48">
        <f t="shared" si="3"/>
        <v>0</v>
      </c>
      <c r="AR23" s="48">
        <f t="shared" si="4"/>
        <v>1</v>
      </c>
    </row>
    <row r="24" spans="1:44" s="32" customFormat="1" ht="24.9" customHeight="1" thickTop="1" thickBot="1">
      <c r="A24" s="33" t="s">
        <v>1365</v>
      </c>
      <c r="B24" s="33" t="s">
        <v>1365</v>
      </c>
      <c r="C24" s="33" t="s">
        <v>1380</v>
      </c>
      <c r="D24" s="35"/>
      <c r="E24" s="324" t="s">
        <v>179</v>
      </c>
      <c r="F24" s="454">
        <v>300000</v>
      </c>
      <c r="G24" s="454">
        <v>300000</v>
      </c>
      <c r="H24" s="455"/>
      <c r="I24" s="39">
        <v>300000</v>
      </c>
      <c r="J24" s="40"/>
      <c r="K24" s="40"/>
      <c r="L24" s="40"/>
      <c r="M24" s="41"/>
      <c r="N24" s="41"/>
      <c r="O24" s="42"/>
      <c r="P24" s="456"/>
      <c r="Q24" s="457"/>
      <c r="R24" s="458">
        <v>200000</v>
      </c>
      <c r="S24" s="39">
        <v>100000</v>
      </c>
      <c r="T24" s="46"/>
      <c r="U24" s="39"/>
      <c r="V24" s="46"/>
      <c r="W24" s="39"/>
      <c r="X24" s="22">
        <f t="shared" si="0"/>
        <v>0</v>
      </c>
      <c r="Y24" s="22">
        <f t="shared" si="1"/>
        <v>0</v>
      </c>
      <c r="Z24" s="47">
        <v>1</v>
      </c>
      <c r="AA24" s="47"/>
      <c r="AB24" s="47"/>
      <c r="AC24" s="47"/>
      <c r="AD24" s="47"/>
      <c r="AE24" s="47"/>
      <c r="AF24" s="47"/>
      <c r="AG24" s="47"/>
      <c r="AH24" s="47">
        <f t="shared" si="2"/>
        <v>1</v>
      </c>
      <c r="AJ24" s="47"/>
      <c r="AK24" s="47"/>
      <c r="AL24" s="47"/>
      <c r="AM24" s="47"/>
      <c r="AN24" s="47"/>
      <c r="AO24" s="47"/>
      <c r="AP24" s="47"/>
      <c r="AQ24" s="48">
        <f t="shared" si="3"/>
        <v>0</v>
      </c>
      <c r="AR24" s="48">
        <f t="shared" si="4"/>
        <v>1</v>
      </c>
    </row>
    <row r="25" spans="1:44" s="32" customFormat="1" ht="24.9" customHeight="1" thickTop="1" thickBot="1">
      <c r="A25" s="33" t="s">
        <v>1365</v>
      </c>
      <c r="B25" s="33" t="s">
        <v>1365</v>
      </c>
      <c r="C25" s="33" t="s">
        <v>1381</v>
      </c>
      <c r="D25" s="35"/>
      <c r="E25" s="324" t="s">
        <v>179</v>
      </c>
      <c r="F25" s="454">
        <v>50000</v>
      </c>
      <c r="G25" s="454">
        <v>50000</v>
      </c>
      <c r="H25" s="455"/>
      <c r="I25" s="39">
        <v>50000</v>
      </c>
      <c r="J25" s="40"/>
      <c r="K25" s="40"/>
      <c r="L25" s="40"/>
      <c r="M25" s="41"/>
      <c r="N25" s="41"/>
      <c r="O25" s="42"/>
      <c r="P25" s="456"/>
      <c r="Q25" s="457"/>
      <c r="R25" s="458">
        <v>20000</v>
      </c>
      <c r="S25" s="39">
        <v>30000</v>
      </c>
      <c r="T25" s="46"/>
      <c r="U25" s="39"/>
      <c r="V25" s="46"/>
      <c r="W25" s="39"/>
      <c r="X25" s="22">
        <f t="shared" si="0"/>
        <v>0</v>
      </c>
      <c r="Y25" s="22">
        <f t="shared" si="1"/>
        <v>0</v>
      </c>
      <c r="Z25" s="47">
        <v>1</v>
      </c>
      <c r="AA25" s="47"/>
      <c r="AB25" s="47"/>
      <c r="AC25" s="47"/>
      <c r="AD25" s="47"/>
      <c r="AE25" s="47"/>
      <c r="AF25" s="47"/>
      <c r="AG25" s="47"/>
      <c r="AH25" s="47">
        <f t="shared" si="2"/>
        <v>1</v>
      </c>
      <c r="AJ25" s="47"/>
      <c r="AK25" s="47"/>
      <c r="AL25" s="47"/>
      <c r="AM25" s="47"/>
      <c r="AN25" s="47"/>
      <c r="AO25" s="47"/>
      <c r="AP25" s="47"/>
      <c r="AQ25" s="48">
        <f t="shared" si="3"/>
        <v>0</v>
      </c>
      <c r="AR25" s="48">
        <f t="shared" si="4"/>
        <v>1</v>
      </c>
    </row>
    <row r="26" spans="1:44" s="32" customFormat="1" ht="24.9" customHeight="1" thickTop="1" thickBot="1">
      <c r="A26" s="33" t="s">
        <v>1365</v>
      </c>
      <c r="B26" s="33" t="s">
        <v>1365</v>
      </c>
      <c r="C26" s="33" t="s">
        <v>1382</v>
      </c>
      <c r="D26" s="35"/>
      <c r="E26" s="324" t="s">
        <v>179</v>
      </c>
      <c r="F26" s="454">
        <v>1170000</v>
      </c>
      <c r="G26" s="454">
        <v>1170000</v>
      </c>
      <c r="H26" s="455"/>
      <c r="I26" s="39">
        <v>370000</v>
      </c>
      <c r="J26" s="40"/>
      <c r="K26" s="40"/>
      <c r="L26" s="40">
        <v>800000</v>
      </c>
      <c r="M26" s="41"/>
      <c r="N26" s="41"/>
      <c r="O26" s="42"/>
      <c r="P26" s="456"/>
      <c r="Q26" s="457"/>
      <c r="R26" s="458">
        <v>300000</v>
      </c>
      <c r="S26" s="39">
        <v>870000</v>
      </c>
      <c r="T26" s="46"/>
      <c r="U26" s="39"/>
      <c r="V26" s="46"/>
      <c r="W26" s="39"/>
      <c r="X26" s="22">
        <f t="shared" si="0"/>
        <v>0</v>
      </c>
      <c r="Y26" s="22">
        <f t="shared" si="1"/>
        <v>0</v>
      </c>
      <c r="Z26" s="47">
        <v>1</v>
      </c>
      <c r="AA26" s="47"/>
      <c r="AB26" s="47"/>
      <c r="AC26" s="47"/>
      <c r="AD26" s="47"/>
      <c r="AE26" s="47"/>
      <c r="AF26" s="47"/>
      <c r="AG26" s="47"/>
      <c r="AH26" s="47">
        <f t="shared" si="2"/>
        <v>1</v>
      </c>
      <c r="AJ26" s="47"/>
      <c r="AK26" s="47"/>
      <c r="AL26" s="47"/>
      <c r="AM26" s="47"/>
      <c r="AN26" s="47"/>
      <c r="AO26" s="47"/>
      <c r="AP26" s="47"/>
      <c r="AQ26" s="48">
        <f t="shared" si="3"/>
        <v>0</v>
      </c>
      <c r="AR26" s="48">
        <f t="shared" si="4"/>
        <v>1</v>
      </c>
    </row>
    <row r="27" spans="1:44" s="32" customFormat="1" ht="24.9" customHeight="1" thickTop="1" thickBot="1">
      <c r="A27" s="33" t="s">
        <v>1365</v>
      </c>
      <c r="B27" s="33" t="s">
        <v>1365</v>
      </c>
      <c r="C27" s="33" t="s">
        <v>1383</v>
      </c>
      <c r="D27" s="35"/>
      <c r="E27" s="324" t="s">
        <v>179</v>
      </c>
      <c r="F27" s="454">
        <v>200000</v>
      </c>
      <c r="G27" s="454">
        <v>200000</v>
      </c>
      <c r="H27" s="455"/>
      <c r="I27" s="39">
        <v>100000</v>
      </c>
      <c r="J27" s="40"/>
      <c r="K27" s="40"/>
      <c r="L27" s="40">
        <v>100000</v>
      </c>
      <c r="M27" s="41"/>
      <c r="N27" s="41"/>
      <c r="O27" s="42"/>
      <c r="P27" s="456"/>
      <c r="Q27" s="457"/>
      <c r="R27" s="458">
        <v>100000</v>
      </c>
      <c r="S27" s="39">
        <v>100000</v>
      </c>
      <c r="T27" s="46"/>
      <c r="U27" s="39"/>
      <c r="V27" s="46"/>
      <c r="W27" s="39"/>
      <c r="X27" s="22">
        <f t="shared" si="0"/>
        <v>0</v>
      </c>
      <c r="Y27" s="22">
        <f t="shared" si="1"/>
        <v>0</v>
      </c>
      <c r="Z27" s="47">
        <v>1</v>
      </c>
      <c r="AA27" s="47"/>
      <c r="AB27" s="47"/>
      <c r="AC27" s="47"/>
      <c r="AD27" s="47"/>
      <c r="AE27" s="47"/>
      <c r="AF27" s="47"/>
      <c r="AG27" s="47"/>
      <c r="AH27" s="47">
        <f t="shared" si="2"/>
        <v>1</v>
      </c>
      <c r="AJ27" s="47"/>
      <c r="AK27" s="47"/>
      <c r="AL27" s="47"/>
      <c r="AM27" s="47"/>
      <c r="AN27" s="47"/>
      <c r="AO27" s="47"/>
      <c r="AP27" s="47"/>
      <c r="AQ27" s="48">
        <f t="shared" si="3"/>
        <v>0</v>
      </c>
      <c r="AR27" s="48">
        <f t="shared" si="4"/>
        <v>1</v>
      </c>
    </row>
    <row r="28" spans="1:44" s="32" customFormat="1" ht="24.9" customHeight="1" thickTop="1" thickBot="1">
      <c r="A28" s="33" t="s">
        <v>1365</v>
      </c>
      <c r="B28" s="33" t="s">
        <v>1365</v>
      </c>
      <c r="C28" s="33" t="s">
        <v>1384</v>
      </c>
      <c r="D28" s="35"/>
      <c r="E28" s="324" t="s">
        <v>179</v>
      </c>
      <c r="F28" s="454">
        <v>150000</v>
      </c>
      <c r="G28" s="454">
        <v>150000</v>
      </c>
      <c r="H28" s="455"/>
      <c r="I28" s="39">
        <v>50000</v>
      </c>
      <c r="J28" s="40"/>
      <c r="K28" s="40"/>
      <c r="L28" s="40">
        <v>100000</v>
      </c>
      <c r="M28" s="41"/>
      <c r="N28" s="41"/>
      <c r="O28" s="42"/>
      <c r="P28" s="456"/>
      <c r="Q28" s="457"/>
      <c r="R28" s="458">
        <v>100000</v>
      </c>
      <c r="S28" s="39">
        <v>50000</v>
      </c>
      <c r="T28" s="46"/>
      <c r="U28" s="39"/>
      <c r="V28" s="46"/>
      <c r="W28" s="39"/>
      <c r="X28" s="22">
        <f t="shared" si="0"/>
        <v>0</v>
      </c>
      <c r="Y28" s="22">
        <f t="shared" si="1"/>
        <v>0</v>
      </c>
      <c r="Z28" s="47">
        <v>1</v>
      </c>
      <c r="AA28" s="47"/>
      <c r="AB28" s="47"/>
      <c r="AC28" s="47"/>
      <c r="AD28" s="47"/>
      <c r="AE28" s="47"/>
      <c r="AF28" s="47"/>
      <c r="AG28" s="47"/>
      <c r="AH28" s="47">
        <f t="shared" si="2"/>
        <v>1</v>
      </c>
      <c r="AJ28" s="47"/>
      <c r="AK28" s="47"/>
      <c r="AL28" s="47"/>
      <c r="AM28" s="47"/>
      <c r="AN28" s="47"/>
      <c r="AO28" s="47"/>
      <c r="AP28" s="47"/>
      <c r="AQ28" s="48">
        <f t="shared" si="3"/>
        <v>0</v>
      </c>
      <c r="AR28" s="48">
        <f t="shared" si="4"/>
        <v>1</v>
      </c>
    </row>
    <row r="29" spans="1:44" s="32" customFormat="1" ht="24.9" customHeight="1" thickTop="1" thickBot="1">
      <c r="A29" s="33" t="s">
        <v>1365</v>
      </c>
      <c r="B29" s="33" t="s">
        <v>1365</v>
      </c>
      <c r="C29" s="33" t="s">
        <v>1385</v>
      </c>
      <c r="D29" s="35"/>
      <c r="E29" s="324" t="s">
        <v>179</v>
      </c>
      <c r="F29" s="454">
        <v>300000</v>
      </c>
      <c r="G29" s="454">
        <v>300000</v>
      </c>
      <c r="H29" s="455"/>
      <c r="I29" s="39">
        <v>100000</v>
      </c>
      <c r="J29" s="40"/>
      <c r="K29" s="40"/>
      <c r="L29" s="40">
        <v>200000</v>
      </c>
      <c r="M29" s="41"/>
      <c r="N29" s="41"/>
      <c r="O29" s="42"/>
      <c r="P29" s="456"/>
      <c r="Q29" s="457"/>
      <c r="R29" s="458">
        <v>100000</v>
      </c>
      <c r="S29" s="39">
        <v>200000</v>
      </c>
      <c r="T29" s="46"/>
      <c r="U29" s="39"/>
      <c r="V29" s="46"/>
      <c r="W29" s="39"/>
      <c r="X29" s="22">
        <f t="shared" si="0"/>
        <v>0</v>
      </c>
      <c r="Y29" s="22">
        <f t="shared" si="1"/>
        <v>0</v>
      </c>
      <c r="Z29" s="47">
        <v>1</v>
      </c>
      <c r="AA29" s="47"/>
      <c r="AB29" s="47"/>
      <c r="AC29" s="47"/>
      <c r="AD29" s="47"/>
      <c r="AE29" s="47"/>
      <c r="AF29" s="47"/>
      <c r="AG29" s="47"/>
      <c r="AH29" s="47">
        <f t="shared" si="2"/>
        <v>1</v>
      </c>
      <c r="AJ29" s="47"/>
      <c r="AK29" s="47"/>
      <c r="AL29" s="47"/>
      <c r="AM29" s="47"/>
      <c r="AN29" s="47"/>
      <c r="AO29" s="47"/>
      <c r="AP29" s="47"/>
      <c r="AQ29" s="48">
        <f t="shared" si="3"/>
        <v>0</v>
      </c>
      <c r="AR29" s="48">
        <f t="shared" si="4"/>
        <v>1</v>
      </c>
    </row>
    <row r="30" spans="1:44" s="32" customFormat="1" ht="24.9" customHeight="1" thickTop="1" thickBot="1">
      <c r="A30" s="33" t="s">
        <v>1365</v>
      </c>
      <c r="B30" s="33" t="s">
        <v>1365</v>
      </c>
      <c r="C30" s="33" t="s">
        <v>1386</v>
      </c>
      <c r="D30" s="35"/>
      <c r="E30" s="324" t="s">
        <v>179</v>
      </c>
      <c r="F30" s="454">
        <v>1430000</v>
      </c>
      <c r="G30" s="454">
        <v>1430000</v>
      </c>
      <c r="H30" s="38"/>
      <c r="I30" s="39">
        <v>730000</v>
      </c>
      <c r="J30" s="40"/>
      <c r="K30" s="40"/>
      <c r="L30" s="40">
        <v>700000</v>
      </c>
      <c r="M30" s="459"/>
      <c r="N30" s="459"/>
      <c r="O30" s="460"/>
      <c r="P30" s="461"/>
      <c r="Q30" s="462"/>
      <c r="R30" s="463">
        <v>880000</v>
      </c>
      <c r="S30" s="463">
        <f>G30-R30</f>
        <v>550000</v>
      </c>
      <c r="T30" s="464"/>
      <c r="U30" s="465"/>
      <c r="V30" s="464"/>
      <c r="W30" s="465"/>
      <c r="X30" s="22">
        <f t="shared" si="0"/>
        <v>0</v>
      </c>
      <c r="Y30" s="22">
        <f t="shared" si="1"/>
        <v>0</v>
      </c>
      <c r="Z30" s="47">
        <v>1</v>
      </c>
      <c r="AA30" s="47"/>
      <c r="AB30" s="47"/>
      <c r="AC30" s="47"/>
      <c r="AD30" s="47"/>
      <c r="AE30" s="47"/>
      <c r="AF30" s="47"/>
      <c r="AG30" s="47"/>
      <c r="AH30" s="47">
        <f t="shared" si="2"/>
        <v>1</v>
      </c>
      <c r="AJ30" s="47"/>
      <c r="AK30" s="47"/>
      <c r="AL30" s="47"/>
      <c r="AM30" s="47"/>
      <c r="AN30" s="47"/>
      <c r="AO30" s="47"/>
      <c r="AP30" s="47"/>
      <c r="AQ30" s="48">
        <f t="shared" si="3"/>
        <v>0</v>
      </c>
      <c r="AR30" s="48">
        <f t="shared" si="4"/>
        <v>1</v>
      </c>
    </row>
    <row r="31" spans="1:44" s="32" customFormat="1" ht="24.9" customHeight="1" thickTop="1" thickBot="1">
      <c r="A31" s="33" t="s">
        <v>1365</v>
      </c>
      <c r="B31" s="33" t="s">
        <v>1365</v>
      </c>
      <c r="C31" s="33" t="s">
        <v>1387</v>
      </c>
      <c r="D31" s="35"/>
      <c r="E31" s="324" t="s">
        <v>179</v>
      </c>
      <c r="F31" s="454">
        <v>10879000</v>
      </c>
      <c r="G31" s="454">
        <v>10879000</v>
      </c>
      <c r="H31" s="38"/>
      <c r="I31" s="39">
        <v>9379000</v>
      </c>
      <c r="J31" s="40"/>
      <c r="K31" s="40"/>
      <c r="L31" s="40">
        <v>1500000</v>
      </c>
      <c r="M31" s="459"/>
      <c r="N31" s="459"/>
      <c r="O31" s="460"/>
      <c r="P31" s="461"/>
      <c r="Q31" s="462"/>
      <c r="R31" s="463">
        <v>2535000</v>
      </c>
      <c r="S31" s="463">
        <f>G31-R31</f>
        <v>8344000</v>
      </c>
      <c r="T31" s="464"/>
      <c r="U31" s="465"/>
      <c r="V31" s="464"/>
      <c r="W31" s="465"/>
      <c r="X31" s="22">
        <f t="shared" si="0"/>
        <v>0</v>
      </c>
      <c r="Y31" s="22">
        <f t="shared" si="1"/>
        <v>0</v>
      </c>
      <c r="Z31" s="47">
        <v>1</v>
      </c>
      <c r="AA31" s="47"/>
      <c r="AB31" s="47"/>
      <c r="AC31" s="47"/>
      <c r="AD31" s="47"/>
      <c r="AE31" s="47"/>
      <c r="AF31" s="47"/>
      <c r="AG31" s="47"/>
      <c r="AH31" s="47">
        <f t="shared" si="2"/>
        <v>1</v>
      </c>
      <c r="AJ31" s="47"/>
      <c r="AK31" s="47"/>
      <c r="AL31" s="47"/>
      <c r="AM31" s="47"/>
      <c r="AN31" s="47"/>
      <c r="AO31" s="47"/>
      <c r="AP31" s="47"/>
      <c r="AQ31" s="48">
        <f t="shared" si="3"/>
        <v>0</v>
      </c>
      <c r="AR31" s="48">
        <f t="shared" si="4"/>
        <v>1</v>
      </c>
    </row>
    <row r="32" spans="1:44" s="32" customFormat="1" ht="24.9" customHeight="1" thickTop="1" thickBot="1">
      <c r="A32" s="33" t="s">
        <v>1365</v>
      </c>
      <c r="B32" s="33" t="s">
        <v>1365</v>
      </c>
      <c r="C32" s="33" t="s">
        <v>451</v>
      </c>
      <c r="D32" s="35"/>
      <c r="E32" s="324" t="s">
        <v>179</v>
      </c>
      <c r="F32" s="454">
        <v>2020000</v>
      </c>
      <c r="G32" s="454">
        <v>2020000</v>
      </c>
      <c r="H32" s="38"/>
      <c r="I32" s="39">
        <v>1235000</v>
      </c>
      <c r="J32" s="40"/>
      <c r="K32" s="40"/>
      <c r="L32" s="40">
        <v>785000</v>
      </c>
      <c r="M32" s="459"/>
      <c r="N32" s="459"/>
      <c r="O32" s="460"/>
      <c r="P32" s="461"/>
      <c r="Q32" s="462"/>
      <c r="R32" s="463">
        <v>700000</v>
      </c>
      <c r="S32" s="463">
        <f>G32-R32</f>
        <v>1320000</v>
      </c>
      <c r="T32" s="464"/>
      <c r="U32" s="465"/>
      <c r="V32" s="464"/>
      <c r="W32" s="465"/>
      <c r="X32" s="22">
        <f t="shared" si="0"/>
        <v>0</v>
      </c>
      <c r="Y32" s="22">
        <f t="shared" si="1"/>
        <v>0</v>
      </c>
      <c r="Z32" s="47">
        <v>1</v>
      </c>
      <c r="AA32" s="47"/>
      <c r="AB32" s="47"/>
      <c r="AC32" s="47"/>
      <c r="AD32" s="47"/>
      <c r="AE32" s="47"/>
      <c r="AF32" s="47"/>
      <c r="AG32" s="47"/>
      <c r="AH32" s="47">
        <f t="shared" si="2"/>
        <v>1</v>
      </c>
      <c r="AJ32" s="47"/>
      <c r="AK32" s="47"/>
      <c r="AL32" s="47"/>
      <c r="AM32" s="47"/>
      <c r="AN32" s="47"/>
      <c r="AO32" s="47"/>
      <c r="AP32" s="47"/>
      <c r="AQ32" s="48">
        <f t="shared" si="3"/>
        <v>0</v>
      </c>
      <c r="AR32" s="48">
        <f t="shared" si="4"/>
        <v>1</v>
      </c>
    </row>
    <row r="33" spans="1:44" s="32" customFormat="1" ht="24.9" customHeight="1" thickTop="1" thickBot="1">
      <c r="A33" s="33" t="s">
        <v>1365</v>
      </c>
      <c r="B33" s="33" t="s">
        <v>1365</v>
      </c>
      <c r="C33" s="33" t="s">
        <v>1388</v>
      </c>
      <c r="D33" s="35"/>
      <c r="E33" s="324" t="s">
        <v>179</v>
      </c>
      <c r="F33" s="454">
        <v>100000</v>
      </c>
      <c r="G33" s="454">
        <v>100000</v>
      </c>
      <c r="H33" s="455"/>
      <c r="I33" s="39">
        <v>100000</v>
      </c>
      <c r="J33" s="40"/>
      <c r="K33" s="40"/>
      <c r="L33" s="40"/>
      <c r="M33" s="41"/>
      <c r="N33" s="41"/>
      <c r="O33" s="42"/>
      <c r="P33" s="456"/>
      <c r="Q33" s="457"/>
      <c r="R33" s="458">
        <v>100000</v>
      </c>
      <c r="S33" s="39"/>
      <c r="T33" s="46"/>
      <c r="U33" s="39"/>
      <c r="V33" s="46"/>
      <c r="W33" s="39"/>
      <c r="X33" s="22">
        <f t="shared" si="0"/>
        <v>0</v>
      </c>
      <c r="Y33" s="22">
        <f t="shared" si="1"/>
        <v>0</v>
      </c>
      <c r="Z33" s="47">
        <v>1</v>
      </c>
      <c r="AA33" s="47"/>
      <c r="AB33" s="47"/>
      <c r="AC33" s="47"/>
      <c r="AD33" s="47"/>
      <c r="AE33" s="47"/>
      <c r="AF33" s="47"/>
      <c r="AG33" s="47"/>
      <c r="AH33" s="47">
        <f t="shared" si="2"/>
        <v>1</v>
      </c>
      <c r="AJ33" s="47"/>
      <c r="AK33" s="47"/>
      <c r="AL33" s="47"/>
      <c r="AM33" s="47"/>
      <c r="AN33" s="47"/>
      <c r="AO33" s="47"/>
      <c r="AP33" s="47"/>
      <c r="AQ33" s="48">
        <f t="shared" si="3"/>
        <v>0</v>
      </c>
      <c r="AR33" s="48">
        <f t="shared" si="4"/>
        <v>1</v>
      </c>
    </row>
    <row r="34" spans="1:44" s="32" customFormat="1" ht="24.9" customHeight="1" thickTop="1" thickBot="1">
      <c r="A34" s="33" t="s">
        <v>1365</v>
      </c>
      <c r="B34" s="33" t="s">
        <v>1365</v>
      </c>
      <c r="C34" s="33" t="s">
        <v>376</v>
      </c>
      <c r="D34" s="466"/>
      <c r="E34" s="889" t="s">
        <v>179</v>
      </c>
      <c r="F34" s="454">
        <v>15000000</v>
      </c>
      <c r="G34" s="454">
        <v>15000000</v>
      </c>
      <c r="H34" s="467"/>
      <c r="I34" s="463"/>
      <c r="J34" s="468">
        <v>15000000</v>
      </c>
      <c r="K34" s="468"/>
      <c r="L34" s="468"/>
      <c r="M34" s="469"/>
      <c r="N34" s="469"/>
      <c r="O34" s="470"/>
      <c r="P34" s="471"/>
      <c r="Q34" s="462"/>
      <c r="R34" s="463">
        <v>15000000</v>
      </c>
      <c r="S34" s="463">
        <f>G34-R34</f>
        <v>0</v>
      </c>
      <c r="T34" s="472"/>
      <c r="U34" s="463"/>
      <c r="V34" s="472"/>
      <c r="W34" s="463"/>
      <c r="X34" s="22">
        <f t="shared" si="0"/>
        <v>0</v>
      </c>
      <c r="Y34" s="22">
        <f t="shared" si="1"/>
        <v>0</v>
      </c>
      <c r="Z34" s="47">
        <v>1</v>
      </c>
      <c r="AA34" s="47"/>
      <c r="AB34" s="47"/>
      <c r="AC34" s="47"/>
      <c r="AD34" s="47"/>
      <c r="AE34" s="47"/>
      <c r="AF34" s="47"/>
      <c r="AG34" s="47"/>
      <c r="AH34" s="47">
        <f t="shared" si="2"/>
        <v>1</v>
      </c>
      <c r="AJ34" s="47"/>
      <c r="AK34" s="47"/>
      <c r="AL34" s="47"/>
      <c r="AM34" s="47"/>
      <c r="AN34" s="47"/>
      <c r="AO34" s="47"/>
      <c r="AP34" s="47"/>
      <c r="AQ34" s="48">
        <f t="shared" si="3"/>
        <v>0</v>
      </c>
      <c r="AR34" s="48">
        <f t="shared" si="4"/>
        <v>1</v>
      </c>
    </row>
    <row r="35" spans="1:44" s="32" customFormat="1" ht="24.9" customHeight="1" thickTop="1" thickBot="1">
      <c r="A35" s="33" t="s">
        <v>1365</v>
      </c>
      <c r="B35" s="33" t="s">
        <v>1365</v>
      </c>
      <c r="C35" s="33" t="s">
        <v>205</v>
      </c>
      <c r="D35" s="35"/>
      <c r="E35" s="324" t="s">
        <v>145</v>
      </c>
      <c r="F35" s="454">
        <v>800000</v>
      </c>
      <c r="G35" s="454">
        <v>800000</v>
      </c>
      <c r="H35" s="455"/>
      <c r="I35" s="39">
        <v>800000</v>
      </c>
      <c r="J35" s="40"/>
      <c r="K35" s="40"/>
      <c r="L35" s="40"/>
      <c r="M35" s="41"/>
      <c r="N35" s="41"/>
      <c r="O35" s="42"/>
      <c r="P35" s="456"/>
      <c r="Q35" s="473"/>
      <c r="R35" s="474">
        <v>800000</v>
      </c>
      <c r="S35" s="39"/>
      <c r="T35" s="46"/>
      <c r="U35" s="39"/>
      <c r="V35" s="46"/>
      <c r="W35" s="39"/>
      <c r="X35" s="22">
        <f t="shared" si="0"/>
        <v>0</v>
      </c>
      <c r="Y35" s="22">
        <f t="shared" si="1"/>
        <v>0</v>
      </c>
      <c r="Z35" s="47"/>
      <c r="AA35" s="47"/>
      <c r="AB35" s="47"/>
      <c r="AC35" s="47"/>
      <c r="AD35" s="47"/>
      <c r="AE35" s="47"/>
      <c r="AF35" s="47"/>
      <c r="AG35" s="47"/>
      <c r="AH35" s="47">
        <f t="shared" si="2"/>
        <v>0</v>
      </c>
      <c r="AI35" s="47">
        <v>1</v>
      </c>
      <c r="AJ35" s="47"/>
      <c r="AK35" s="47"/>
      <c r="AL35" s="47"/>
      <c r="AM35" s="47"/>
      <c r="AN35" s="47"/>
      <c r="AO35" s="47"/>
      <c r="AP35" s="47"/>
      <c r="AQ35" s="48">
        <f t="shared" si="3"/>
        <v>1</v>
      </c>
      <c r="AR35" s="48">
        <f t="shared" si="4"/>
        <v>1</v>
      </c>
    </row>
    <row r="36" spans="1:44" s="32" customFormat="1" ht="24.9" customHeight="1" thickTop="1" thickBot="1">
      <c r="A36" s="33" t="s">
        <v>1365</v>
      </c>
      <c r="B36" s="33" t="s">
        <v>1365</v>
      </c>
      <c r="C36" s="33" t="s">
        <v>1366</v>
      </c>
      <c r="D36" s="35"/>
      <c r="E36" s="324" t="s">
        <v>145</v>
      </c>
      <c r="F36" s="454">
        <v>35000</v>
      </c>
      <c r="G36" s="454">
        <v>35000</v>
      </c>
      <c r="H36" s="455"/>
      <c r="I36" s="39">
        <v>35000</v>
      </c>
      <c r="J36" s="40"/>
      <c r="K36" s="40"/>
      <c r="L36" s="40"/>
      <c r="M36" s="41"/>
      <c r="N36" s="41"/>
      <c r="O36" s="42"/>
      <c r="P36" s="456"/>
      <c r="Q36" s="473"/>
      <c r="R36" s="474">
        <v>35000</v>
      </c>
      <c r="S36" s="39"/>
      <c r="T36" s="46"/>
      <c r="U36" s="39"/>
      <c r="V36" s="46"/>
      <c r="W36" s="39"/>
      <c r="X36" s="22">
        <f t="shared" si="0"/>
        <v>0</v>
      </c>
      <c r="Y36" s="22">
        <f t="shared" si="1"/>
        <v>0</v>
      </c>
      <c r="Z36" s="47"/>
      <c r="AA36" s="47"/>
      <c r="AB36" s="47"/>
      <c r="AC36" s="47"/>
      <c r="AD36" s="47"/>
      <c r="AE36" s="47"/>
      <c r="AF36" s="47"/>
      <c r="AG36" s="47"/>
      <c r="AH36" s="47">
        <f t="shared" si="2"/>
        <v>0</v>
      </c>
      <c r="AI36" s="47">
        <v>1</v>
      </c>
      <c r="AJ36" s="47"/>
      <c r="AK36" s="47"/>
      <c r="AL36" s="47"/>
      <c r="AM36" s="47"/>
      <c r="AN36" s="47"/>
      <c r="AO36" s="47"/>
      <c r="AP36" s="47"/>
      <c r="AQ36" s="48">
        <f t="shared" si="3"/>
        <v>1</v>
      </c>
      <c r="AR36" s="48">
        <f t="shared" si="4"/>
        <v>1</v>
      </c>
    </row>
    <row r="37" spans="1:44" s="32" customFormat="1" ht="24.9" customHeight="1" thickTop="1" thickBot="1">
      <c r="A37" s="33" t="s">
        <v>1365</v>
      </c>
      <c r="B37" s="33" t="s">
        <v>1365</v>
      </c>
      <c r="C37" s="33" t="s">
        <v>1368</v>
      </c>
      <c r="D37" s="35"/>
      <c r="E37" s="324" t="s">
        <v>145</v>
      </c>
      <c r="F37" s="454">
        <v>15000</v>
      </c>
      <c r="G37" s="454">
        <v>15000</v>
      </c>
      <c r="H37" s="455"/>
      <c r="I37" s="39">
        <v>15000</v>
      </c>
      <c r="J37" s="40"/>
      <c r="K37" s="40"/>
      <c r="L37" s="40"/>
      <c r="M37" s="41"/>
      <c r="N37" s="41"/>
      <c r="O37" s="42"/>
      <c r="P37" s="456"/>
      <c r="Q37" s="473"/>
      <c r="R37" s="474">
        <v>15000</v>
      </c>
      <c r="S37" s="39"/>
      <c r="T37" s="46"/>
      <c r="U37" s="39"/>
      <c r="V37" s="46"/>
      <c r="W37" s="39"/>
      <c r="X37" s="22">
        <f t="shared" si="0"/>
        <v>0</v>
      </c>
      <c r="Y37" s="22">
        <f t="shared" si="1"/>
        <v>0</v>
      </c>
      <c r="Z37" s="47"/>
      <c r="AA37" s="47"/>
      <c r="AB37" s="47"/>
      <c r="AC37" s="47"/>
      <c r="AD37" s="47"/>
      <c r="AE37" s="47"/>
      <c r="AF37" s="47"/>
      <c r="AG37" s="47"/>
      <c r="AH37" s="47">
        <f t="shared" si="2"/>
        <v>0</v>
      </c>
      <c r="AI37" s="47"/>
      <c r="AJ37" s="47"/>
      <c r="AK37" s="47"/>
      <c r="AL37" s="47">
        <v>1</v>
      </c>
      <c r="AM37" s="47"/>
      <c r="AN37" s="47"/>
      <c r="AO37" s="47"/>
      <c r="AP37" s="47"/>
      <c r="AQ37" s="48">
        <f t="shared" si="3"/>
        <v>1</v>
      </c>
      <c r="AR37" s="48">
        <f t="shared" si="4"/>
        <v>1</v>
      </c>
    </row>
    <row r="38" spans="1:44" s="32" customFormat="1" ht="24.9" customHeight="1" thickTop="1" thickBot="1">
      <c r="A38" s="33" t="s">
        <v>1365</v>
      </c>
      <c r="B38" s="33" t="s">
        <v>1365</v>
      </c>
      <c r="C38" s="33" t="s">
        <v>1369</v>
      </c>
      <c r="D38" s="35"/>
      <c r="E38" s="324" t="s">
        <v>145</v>
      </c>
      <c r="F38" s="454">
        <v>100000</v>
      </c>
      <c r="G38" s="454">
        <v>100000</v>
      </c>
      <c r="H38" s="455"/>
      <c r="I38" s="39">
        <v>100000</v>
      </c>
      <c r="J38" s="40"/>
      <c r="K38" s="40"/>
      <c r="L38" s="40"/>
      <c r="M38" s="41"/>
      <c r="N38" s="41"/>
      <c r="O38" s="42"/>
      <c r="P38" s="456"/>
      <c r="Q38" s="473">
        <v>10547</v>
      </c>
      <c r="R38" s="474">
        <v>89453</v>
      </c>
      <c r="S38" s="39"/>
      <c r="T38" s="46"/>
      <c r="U38" s="39"/>
      <c r="V38" s="46"/>
      <c r="W38" s="39"/>
      <c r="X38" s="22">
        <f t="shared" si="0"/>
        <v>0</v>
      </c>
      <c r="Y38" s="22">
        <f t="shared" si="1"/>
        <v>0</v>
      </c>
      <c r="Z38" s="47"/>
      <c r="AA38" s="47"/>
      <c r="AB38" s="47"/>
      <c r="AC38" s="47"/>
      <c r="AD38" s="47"/>
      <c r="AE38" s="47"/>
      <c r="AF38" s="47"/>
      <c r="AG38" s="47"/>
      <c r="AH38" s="47">
        <f t="shared" si="2"/>
        <v>0</v>
      </c>
      <c r="AI38" s="47"/>
      <c r="AJ38" s="47"/>
      <c r="AK38" s="47"/>
      <c r="AL38" s="47"/>
      <c r="AM38" s="47"/>
      <c r="AN38" s="47"/>
      <c r="AO38" s="47">
        <v>1</v>
      </c>
      <c r="AP38" s="47"/>
      <c r="AQ38" s="48">
        <f t="shared" si="3"/>
        <v>1</v>
      </c>
      <c r="AR38" s="48">
        <f t="shared" si="4"/>
        <v>1</v>
      </c>
    </row>
    <row r="39" spans="1:44" s="32" customFormat="1" ht="24.9" customHeight="1" thickTop="1" thickBot="1">
      <c r="A39" s="33" t="s">
        <v>1365</v>
      </c>
      <c r="B39" s="33" t="s">
        <v>1365</v>
      </c>
      <c r="C39" s="33" t="s">
        <v>455</v>
      </c>
      <c r="D39" s="35"/>
      <c r="E39" s="324" t="s">
        <v>145</v>
      </c>
      <c r="F39" s="454">
        <v>500000</v>
      </c>
      <c r="G39" s="454">
        <v>500000</v>
      </c>
      <c r="H39" s="455"/>
      <c r="I39" s="39">
        <v>500000</v>
      </c>
      <c r="J39" s="40"/>
      <c r="K39" s="40"/>
      <c r="L39" s="40"/>
      <c r="M39" s="41"/>
      <c r="N39" s="41"/>
      <c r="O39" s="42"/>
      <c r="P39" s="456"/>
      <c r="Q39" s="473"/>
      <c r="R39" s="474">
        <v>500000</v>
      </c>
      <c r="S39" s="39"/>
      <c r="T39" s="46"/>
      <c r="U39" s="39"/>
      <c r="V39" s="46"/>
      <c r="W39" s="39"/>
      <c r="X39" s="22">
        <f t="shared" si="0"/>
        <v>0</v>
      </c>
      <c r="Y39" s="22">
        <f t="shared" si="1"/>
        <v>0</v>
      </c>
      <c r="Z39" s="47"/>
      <c r="AA39" s="47"/>
      <c r="AB39" s="47"/>
      <c r="AC39" s="47"/>
      <c r="AD39" s="47"/>
      <c r="AE39" s="47"/>
      <c r="AF39" s="47"/>
      <c r="AG39" s="47"/>
      <c r="AH39" s="47">
        <f t="shared" si="2"/>
        <v>0</v>
      </c>
      <c r="AI39" s="47">
        <v>1</v>
      </c>
      <c r="AJ39" s="47"/>
      <c r="AK39" s="47"/>
      <c r="AL39" s="47"/>
      <c r="AM39" s="47"/>
      <c r="AN39" s="47"/>
      <c r="AO39" s="47"/>
      <c r="AP39" s="47"/>
      <c r="AQ39" s="48">
        <f t="shared" si="3"/>
        <v>1</v>
      </c>
      <c r="AR39" s="48">
        <f t="shared" si="4"/>
        <v>1</v>
      </c>
    </row>
    <row r="40" spans="1:44" s="32" customFormat="1" ht="24.9" customHeight="1" thickTop="1" thickBot="1">
      <c r="A40" s="33" t="s">
        <v>1365</v>
      </c>
      <c r="B40" s="33" t="s">
        <v>1365</v>
      </c>
      <c r="C40" s="33" t="s">
        <v>1389</v>
      </c>
      <c r="D40" s="35"/>
      <c r="E40" s="324" t="s">
        <v>145</v>
      </c>
      <c r="F40" s="454">
        <v>250000</v>
      </c>
      <c r="G40" s="454">
        <v>156871</v>
      </c>
      <c r="H40" s="455"/>
      <c r="I40" s="39">
        <v>156871</v>
      </c>
      <c r="J40" s="40"/>
      <c r="K40" s="40"/>
      <c r="L40" s="40"/>
      <c r="M40" s="41"/>
      <c r="N40" s="41"/>
      <c r="O40" s="42"/>
      <c r="P40" s="456"/>
      <c r="Q40" s="473">
        <v>84975</v>
      </c>
      <c r="R40" s="474">
        <v>71896</v>
      </c>
      <c r="S40" s="39"/>
      <c r="T40" s="46"/>
      <c r="U40" s="39"/>
      <c r="V40" s="46"/>
      <c r="W40" s="39"/>
      <c r="X40" s="22">
        <f t="shared" si="0"/>
        <v>0</v>
      </c>
      <c r="Y40" s="22">
        <f t="shared" si="1"/>
        <v>0</v>
      </c>
      <c r="Z40" s="47"/>
      <c r="AA40" s="47"/>
      <c r="AB40" s="47"/>
      <c r="AC40" s="47"/>
      <c r="AD40" s="47"/>
      <c r="AE40" s="47"/>
      <c r="AF40" s="47"/>
      <c r="AG40" s="47"/>
      <c r="AH40" s="47">
        <f t="shared" si="2"/>
        <v>0</v>
      </c>
      <c r="AI40" s="47">
        <v>1</v>
      </c>
      <c r="AJ40" s="47"/>
      <c r="AK40" s="47"/>
      <c r="AL40" s="47"/>
      <c r="AM40" s="47"/>
      <c r="AN40" s="47"/>
      <c r="AO40" s="47"/>
      <c r="AP40" s="47"/>
      <c r="AQ40" s="48">
        <f t="shared" si="3"/>
        <v>1</v>
      </c>
      <c r="AR40" s="48">
        <f t="shared" si="4"/>
        <v>1</v>
      </c>
    </row>
    <row r="41" spans="1:44" s="32" customFormat="1" ht="24.9" customHeight="1" thickTop="1" thickBot="1">
      <c r="A41" s="33" t="s">
        <v>1365</v>
      </c>
      <c r="B41" s="33" t="s">
        <v>1365</v>
      </c>
      <c r="C41" s="33" t="s">
        <v>1390</v>
      </c>
      <c r="D41" s="35"/>
      <c r="E41" s="324" t="s">
        <v>145</v>
      </c>
      <c r="F41" s="454">
        <v>100000</v>
      </c>
      <c r="G41" s="454">
        <v>130000</v>
      </c>
      <c r="H41" s="455"/>
      <c r="I41" s="39">
        <v>130000</v>
      </c>
      <c r="J41" s="40"/>
      <c r="K41" s="40"/>
      <c r="L41" s="40"/>
      <c r="M41" s="41"/>
      <c r="N41" s="41"/>
      <c r="O41" s="42"/>
      <c r="P41" s="456"/>
      <c r="Q41" s="473"/>
      <c r="R41" s="474">
        <v>60000</v>
      </c>
      <c r="S41" s="39">
        <v>70000</v>
      </c>
      <c r="T41" s="46"/>
      <c r="U41" s="39"/>
      <c r="V41" s="46"/>
      <c r="W41" s="39"/>
      <c r="X41" s="22">
        <f t="shared" si="0"/>
        <v>0</v>
      </c>
      <c r="Y41" s="22">
        <f t="shared" si="1"/>
        <v>0</v>
      </c>
      <c r="Z41" s="47"/>
      <c r="AA41" s="47"/>
      <c r="AB41" s="47"/>
      <c r="AC41" s="47"/>
      <c r="AD41" s="47"/>
      <c r="AE41" s="47"/>
      <c r="AF41" s="47"/>
      <c r="AG41" s="47"/>
      <c r="AH41" s="47">
        <f t="shared" si="2"/>
        <v>0</v>
      </c>
      <c r="AI41" s="47">
        <v>1</v>
      </c>
      <c r="AJ41" s="47"/>
      <c r="AK41" s="47"/>
      <c r="AL41" s="47"/>
      <c r="AM41" s="47"/>
      <c r="AN41" s="47"/>
      <c r="AO41" s="47"/>
      <c r="AP41" s="47"/>
      <c r="AQ41" s="48">
        <f t="shared" si="3"/>
        <v>1</v>
      </c>
      <c r="AR41" s="48">
        <f t="shared" si="4"/>
        <v>1</v>
      </c>
    </row>
    <row r="42" spans="1:44" s="32" customFormat="1" ht="24.9" customHeight="1" thickTop="1" thickBot="1">
      <c r="A42" s="33" t="s">
        <v>1365</v>
      </c>
      <c r="B42" s="33" t="s">
        <v>1365</v>
      </c>
      <c r="C42" s="33" t="s">
        <v>1391</v>
      </c>
      <c r="D42" s="35"/>
      <c r="E42" s="324" t="s">
        <v>145</v>
      </c>
      <c r="F42" s="454">
        <v>150000</v>
      </c>
      <c r="G42" s="454">
        <v>160817</v>
      </c>
      <c r="H42" s="455"/>
      <c r="I42" s="39">
        <v>160817</v>
      </c>
      <c r="J42" s="40"/>
      <c r="K42" s="40"/>
      <c r="L42" s="40"/>
      <c r="M42" s="41"/>
      <c r="N42" s="41"/>
      <c r="O42" s="42"/>
      <c r="P42" s="456"/>
      <c r="Q42" s="473">
        <v>48552</v>
      </c>
      <c r="R42" s="474">
        <v>112265</v>
      </c>
      <c r="S42" s="39"/>
      <c r="T42" s="46"/>
      <c r="U42" s="39"/>
      <c r="V42" s="46"/>
      <c r="W42" s="39"/>
      <c r="X42" s="22">
        <f t="shared" si="0"/>
        <v>0</v>
      </c>
      <c r="Y42" s="22">
        <f t="shared" si="1"/>
        <v>0</v>
      </c>
      <c r="Z42" s="47"/>
      <c r="AA42" s="47"/>
      <c r="AB42" s="47"/>
      <c r="AC42" s="47"/>
      <c r="AD42" s="47"/>
      <c r="AE42" s="47"/>
      <c r="AF42" s="47"/>
      <c r="AG42" s="47"/>
      <c r="AH42" s="47">
        <f t="shared" si="2"/>
        <v>0</v>
      </c>
      <c r="AI42" s="47">
        <v>1</v>
      </c>
      <c r="AJ42" s="47"/>
      <c r="AK42" s="47"/>
      <c r="AL42" s="47"/>
      <c r="AM42" s="47"/>
      <c r="AN42" s="47"/>
      <c r="AO42" s="47"/>
      <c r="AP42" s="47"/>
      <c r="AQ42" s="48">
        <f t="shared" si="3"/>
        <v>1</v>
      </c>
      <c r="AR42" s="48">
        <f t="shared" si="4"/>
        <v>1</v>
      </c>
    </row>
    <row r="43" spans="1:44" s="32" customFormat="1" ht="24.9" customHeight="1" thickTop="1" thickBot="1">
      <c r="A43" s="33" t="s">
        <v>1365</v>
      </c>
      <c r="B43" s="33" t="s">
        <v>1365</v>
      </c>
      <c r="C43" s="33" t="s">
        <v>1392</v>
      </c>
      <c r="D43" s="35"/>
      <c r="E43" s="324" t="s">
        <v>145</v>
      </c>
      <c r="F43" s="454">
        <v>250000</v>
      </c>
      <c r="G43" s="454">
        <v>330000</v>
      </c>
      <c r="H43" s="455"/>
      <c r="I43" s="39">
        <v>330000</v>
      </c>
      <c r="J43" s="40"/>
      <c r="K43" s="40"/>
      <c r="L43" s="40"/>
      <c r="M43" s="41"/>
      <c r="N43" s="41"/>
      <c r="O43" s="42"/>
      <c r="P43" s="456"/>
      <c r="Q43" s="473"/>
      <c r="R43" s="474">
        <v>100000</v>
      </c>
      <c r="S43" s="39">
        <v>230000</v>
      </c>
      <c r="T43" s="46"/>
      <c r="U43" s="39"/>
      <c r="V43" s="46"/>
      <c r="W43" s="39"/>
      <c r="X43" s="22">
        <f t="shared" si="0"/>
        <v>0</v>
      </c>
      <c r="Y43" s="22">
        <f t="shared" si="1"/>
        <v>0</v>
      </c>
      <c r="Z43" s="47"/>
      <c r="AA43" s="47"/>
      <c r="AB43" s="47"/>
      <c r="AC43" s="47"/>
      <c r="AD43" s="47"/>
      <c r="AE43" s="47"/>
      <c r="AF43" s="47"/>
      <c r="AG43" s="47"/>
      <c r="AH43" s="47">
        <f t="shared" si="2"/>
        <v>0</v>
      </c>
      <c r="AI43" s="47">
        <v>1</v>
      </c>
      <c r="AJ43" s="47"/>
      <c r="AK43" s="47"/>
      <c r="AL43" s="47"/>
      <c r="AM43" s="47"/>
      <c r="AN43" s="47"/>
      <c r="AO43" s="47"/>
      <c r="AP43" s="47"/>
      <c r="AQ43" s="48">
        <f t="shared" si="3"/>
        <v>1</v>
      </c>
      <c r="AR43" s="48">
        <f t="shared" si="4"/>
        <v>1</v>
      </c>
    </row>
    <row r="44" spans="1:44" s="32" customFormat="1" ht="24.9" customHeight="1" thickTop="1" thickBot="1">
      <c r="A44" s="33" t="s">
        <v>1365</v>
      </c>
      <c r="B44" s="33" t="s">
        <v>1365</v>
      </c>
      <c r="C44" s="33" t="s">
        <v>1393</v>
      </c>
      <c r="D44" s="35"/>
      <c r="E44" s="324" t="s">
        <v>145</v>
      </c>
      <c r="F44" s="454">
        <v>800000</v>
      </c>
      <c r="G44" s="454">
        <v>800000</v>
      </c>
      <c r="H44" s="455"/>
      <c r="I44" s="39">
        <v>600000</v>
      </c>
      <c r="J44" s="40"/>
      <c r="K44" s="40"/>
      <c r="L44" s="40">
        <v>200000</v>
      </c>
      <c r="M44" s="41"/>
      <c r="N44" s="41"/>
      <c r="O44" s="42"/>
      <c r="P44" s="456"/>
      <c r="Q44" s="473"/>
      <c r="R44" s="474">
        <v>100000</v>
      </c>
      <c r="S44" s="39">
        <v>700000</v>
      </c>
      <c r="T44" s="46"/>
      <c r="U44" s="39"/>
      <c r="V44" s="46"/>
      <c r="W44" s="39"/>
      <c r="X44" s="22">
        <f t="shared" si="0"/>
        <v>0</v>
      </c>
      <c r="Y44" s="22">
        <f t="shared" si="1"/>
        <v>0</v>
      </c>
      <c r="Z44" s="47"/>
      <c r="AA44" s="47"/>
      <c r="AB44" s="47"/>
      <c r="AC44" s="47"/>
      <c r="AD44" s="47"/>
      <c r="AE44" s="47"/>
      <c r="AF44" s="47"/>
      <c r="AG44" s="47"/>
      <c r="AH44" s="47">
        <f t="shared" si="2"/>
        <v>0</v>
      </c>
      <c r="AI44" s="47">
        <v>1</v>
      </c>
      <c r="AJ44" s="47"/>
      <c r="AK44" s="47"/>
      <c r="AL44" s="47"/>
      <c r="AM44" s="47"/>
      <c r="AN44" s="47"/>
      <c r="AO44" s="47"/>
      <c r="AP44" s="47"/>
      <c r="AQ44" s="48">
        <f t="shared" si="3"/>
        <v>1</v>
      </c>
      <c r="AR44" s="48">
        <f t="shared" si="4"/>
        <v>1</v>
      </c>
    </row>
    <row r="45" spans="1:44" s="32" customFormat="1" ht="24.9" customHeight="1" thickTop="1" thickBot="1">
      <c r="A45" s="33" t="s">
        <v>1365</v>
      </c>
      <c r="B45" s="33" t="s">
        <v>1365</v>
      </c>
      <c r="C45" s="33" t="s">
        <v>1394</v>
      </c>
      <c r="D45" s="35"/>
      <c r="E45" s="324" t="s">
        <v>145</v>
      </c>
      <c r="F45" s="454">
        <v>1000000</v>
      </c>
      <c r="G45" s="454">
        <v>1000000</v>
      </c>
      <c r="H45" s="455"/>
      <c r="I45" s="39">
        <v>743000</v>
      </c>
      <c r="J45" s="40"/>
      <c r="K45" s="40"/>
      <c r="L45" s="40">
        <v>257000</v>
      </c>
      <c r="M45" s="41"/>
      <c r="N45" s="41"/>
      <c r="O45" s="42"/>
      <c r="P45" s="456"/>
      <c r="Q45" s="473"/>
      <c r="R45" s="474">
        <v>300000</v>
      </c>
      <c r="S45" s="39">
        <v>700000</v>
      </c>
      <c r="T45" s="46"/>
      <c r="U45" s="39"/>
      <c r="V45" s="46"/>
      <c r="W45" s="39"/>
      <c r="X45" s="22">
        <f t="shared" si="0"/>
        <v>0</v>
      </c>
      <c r="Y45" s="22">
        <f t="shared" si="1"/>
        <v>0</v>
      </c>
      <c r="Z45" s="47"/>
      <c r="AA45" s="47"/>
      <c r="AB45" s="47"/>
      <c r="AC45" s="47"/>
      <c r="AD45" s="47"/>
      <c r="AE45" s="47"/>
      <c r="AF45" s="47"/>
      <c r="AG45" s="47"/>
      <c r="AH45" s="47">
        <f t="shared" si="2"/>
        <v>0</v>
      </c>
      <c r="AI45" s="47">
        <v>1</v>
      </c>
      <c r="AJ45" s="47"/>
      <c r="AK45" s="47"/>
      <c r="AL45" s="47"/>
      <c r="AM45" s="47"/>
      <c r="AN45" s="47"/>
      <c r="AO45" s="47"/>
      <c r="AP45" s="47"/>
      <c r="AQ45" s="48">
        <f t="shared" si="3"/>
        <v>1</v>
      </c>
      <c r="AR45" s="48">
        <f t="shared" si="4"/>
        <v>1</v>
      </c>
    </row>
    <row r="46" spans="1:44" s="32" customFormat="1" ht="24.9" customHeight="1" thickTop="1" thickBot="1">
      <c r="A46" s="33" t="s">
        <v>1365</v>
      </c>
      <c r="B46" s="33" t="s">
        <v>1365</v>
      </c>
      <c r="C46" s="33" t="s">
        <v>1395</v>
      </c>
      <c r="D46" s="35"/>
      <c r="E46" s="324" t="s">
        <v>145</v>
      </c>
      <c r="F46" s="454">
        <v>600000</v>
      </c>
      <c r="G46" s="454">
        <v>600000</v>
      </c>
      <c r="H46" s="455"/>
      <c r="I46" s="39">
        <v>400000</v>
      </c>
      <c r="J46" s="40"/>
      <c r="K46" s="40"/>
      <c r="L46" s="40">
        <v>200000</v>
      </c>
      <c r="M46" s="41"/>
      <c r="N46" s="41"/>
      <c r="O46" s="42"/>
      <c r="P46" s="456"/>
      <c r="Q46" s="473"/>
      <c r="R46" s="474">
        <v>300000</v>
      </c>
      <c r="S46" s="39">
        <v>300000</v>
      </c>
      <c r="T46" s="46"/>
      <c r="U46" s="39"/>
      <c r="V46" s="46"/>
      <c r="W46" s="39"/>
      <c r="X46" s="22">
        <f t="shared" si="0"/>
        <v>0</v>
      </c>
      <c r="Y46" s="22">
        <f t="shared" si="1"/>
        <v>0</v>
      </c>
      <c r="Z46" s="47"/>
      <c r="AA46" s="47"/>
      <c r="AB46" s="47"/>
      <c r="AC46" s="47"/>
      <c r="AD46" s="47"/>
      <c r="AE46" s="47"/>
      <c r="AF46" s="47"/>
      <c r="AG46" s="47"/>
      <c r="AH46" s="47">
        <f t="shared" si="2"/>
        <v>0</v>
      </c>
      <c r="AI46" s="47">
        <v>1</v>
      </c>
      <c r="AJ46" s="47"/>
      <c r="AK46" s="47"/>
      <c r="AL46" s="47"/>
      <c r="AM46" s="47"/>
      <c r="AN46" s="47"/>
      <c r="AO46" s="47"/>
      <c r="AP46" s="47"/>
      <c r="AQ46" s="48">
        <f t="shared" si="3"/>
        <v>1</v>
      </c>
      <c r="AR46" s="48">
        <f t="shared" si="4"/>
        <v>1</v>
      </c>
    </row>
    <row r="47" spans="1:44" s="32" customFormat="1" ht="24.9" customHeight="1" thickTop="1" thickBot="1">
      <c r="A47" s="33" t="s">
        <v>1365</v>
      </c>
      <c r="B47" s="33" t="s">
        <v>1365</v>
      </c>
      <c r="C47" s="33" t="s">
        <v>1396</v>
      </c>
      <c r="D47" s="35"/>
      <c r="E47" s="324" t="s">
        <v>145</v>
      </c>
      <c r="F47" s="454">
        <v>700000</v>
      </c>
      <c r="G47" s="454">
        <v>700000</v>
      </c>
      <c r="H47" s="455"/>
      <c r="I47" s="39">
        <v>500000</v>
      </c>
      <c r="J47" s="40"/>
      <c r="K47" s="40"/>
      <c r="L47" s="40">
        <v>200000</v>
      </c>
      <c r="M47" s="41"/>
      <c r="N47" s="41"/>
      <c r="O47" s="42"/>
      <c r="P47" s="456"/>
      <c r="Q47" s="473"/>
      <c r="R47" s="474">
        <v>200000</v>
      </c>
      <c r="S47" s="39">
        <v>500000</v>
      </c>
      <c r="T47" s="46"/>
      <c r="U47" s="39"/>
      <c r="V47" s="46"/>
      <c r="W47" s="39"/>
      <c r="X47" s="22">
        <f t="shared" si="0"/>
        <v>0</v>
      </c>
      <c r="Y47" s="22">
        <f t="shared" si="1"/>
        <v>0</v>
      </c>
      <c r="Z47" s="47"/>
      <c r="AA47" s="47"/>
      <c r="AB47" s="47"/>
      <c r="AC47" s="47"/>
      <c r="AD47" s="47"/>
      <c r="AE47" s="47"/>
      <c r="AF47" s="47"/>
      <c r="AG47" s="47"/>
      <c r="AH47" s="47">
        <f t="shared" si="2"/>
        <v>0</v>
      </c>
      <c r="AI47" s="47">
        <v>1</v>
      </c>
      <c r="AJ47" s="47"/>
      <c r="AK47" s="47"/>
      <c r="AL47" s="47"/>
      <c r="AM47" s="47"/>
      <c r="AN47" s="47"/>
      <c r="AO47" s="47"/>
      <c r="AP47" s="47"/>
      <c r="AQ47" s="48">
        <f t="shared" si="3"/>
        <v>1</v>
      </c>
      <c r="AR47" s="48">
        <f t="shared" si="4"/>
        <v>1</v>
      </c>
    </row>
    <row r="48" spans="1:44" s="32" customFormat="1" ht="24.9" customHeight="1" thickTop="1" thickBot="1">
      <c r="A48" s="33" t="s">
        <v>1365</v>
      </c>
      <c r="B48" s="33" t="s">
        <v>1365</v>
      </c>
      <c r="C48" s="33" t="s">
        <v>1397</v>
      </c>
      <c r="D48" s="35"/>
      <c r="E48" s="324" t="s">
        <v>145</v>
      </c>
      <c r="F48" s="454">
        <v>200000</v>
      </c>
      <c r="G48" s="454">
        <v>41000</v>
      </c>
      <c r="H48" s="455"/>
      <c r="I48" s="39">
        <v>41000</v>
      </c>
      <c r="J48" s="40"/>
      <c r="K48" s="40"/>
      <c r="L48" s="40"/>
      <c r="M48" s="41"/>
      <c r="N48" s="41"/>
      <c r="O48" s="42"/>
      <c r="P48" s="456"/>
      <c r="Q48" s="473"/>
      <c r="R48" s="474">
        <v>41000</v>
      </c>
      <c r="S48" s="39"/>
      <c r="T48" s="46"/>
      <c r="U48" s="39"/>
      <c r="V48" s="46"/>
      <c r="W48" s="39"/>
      <c r="X48" s="22">
        <f t="shared" si="0"/>
        <v>0</v>
      </c>
      <c r="Y48" s="22">
        <f t="shared" si="1"/>
        <v>0</v>
      </c>
      <c r="Z48" s="47"/>
      <c r="AA48" s="47"/>
      <c r="AB48" s="47"/>
      <c r="AC48" s="47"/>
      <c r="AD48" s="47"/>
      <c r="AE48" s="47"/>
      <c r="AF48" s="47"/>
      <c r="AG48" s="47"/>
      <c r="AH48" s="47">
        <f t="shared" si="2"/>
        <v>0</v>
      </c>
      <c r="AI48" s="47">
        <v>1</v>
      </c>
      <c r="AJ48" s="47"/>
      <c r="AK48" s="47"/>
      <c r="AL48" s="47"/>
      <c r="AM48" s="47"/>
      <c r="AN48" s="47"/>
      <c r="AO48" s="47"/>
      <c r="AP48" s="47"/>
      <c r="AQ48" s="48">
        <f t="shared" si="3"/>
        <v>1</v>
      </c>
      <c r="AR48" s="48">
        <f t="shared" si="4"/>
        <v>1</v>
      </c>
    </row>
    <row r="49" spans="1:44" s="32" customFormat="1" ht="24.9" customHeight="1" thickTop="1" thickBot="1">
      <c r="A49" s="33" t="s">
        <v>1365</v>
      </c>
      <c r="B49" s="33" t="s">
        <v>1365</v>
      </c>
      <c r="C49" s="33" t="s">
        <v>1398</v>
      </c>
      <c r="D49" s="35"/>
      <c r="E49" s="324" t="s">
        <v>145</v>
      </c>
      <c r="F49" s="454">
        <v>800000</v>
      </c>
      <c r="G49" s="454">
        <v>800000</v>
      </c>
      <c r="H49" s="455"/>
      <c r="I49" s="39">
        <v>600000</v>
      </c>
      <c r="J49" s="40"/>
      <c r="K49" s="40"/>
      <c r="L49" s="40">
        <v>200000</v>
      </c>
      <c r="M49" s="41"/>
      <c r="N49" s="41"/>
      <c r="O49" s="42"/>
      <c r="P49" s="456"/>
      <c r="Q49" s="473"/>
      <c r="R49" s="474">
        <v>300000</v>
      </c>
      <c r="S49" s="39">
        <v>500000</v>
      </c>
      <c r="T49" s="46"/>
      <c r="U49" s="39"/>
      <c r="V49" s="46"/>
      <c r="W49" s="39"/>
      <c r="X49" s="22">
        <f t="shared" si="0"/>
        <v>0</v>
      </c>
      <c r="Y49" s="22">
        <f t="shared" si="1"/>
        <v>0</v>
      </c>
      <c r="Z49" s="47"/>
      <c r="AA49" s="47"/>
      <c r="AB49" s="47"/>
      <c r="AC49" s="47"/>
      <c r="AD49" s="47"/>
      <c r="AE49" s="47"/>
      <c r="AF49" s="47"/>
      <c r="AG49" s="47"/>
      <c r="AH49" s="47">
        <f t="shared" si="2"/>
        <v>0</v>
      </c>
      <c r="AI49" s="47">
        <v>1</v>
      </c>
      <c r="AJ49" s="47"/>
      <c r="AK49" s="47"/>
      <c r="AL49" s="47"/>
      <c r="AM49" s="47"/>
      <c r="AN49" s="47"/>
      <c r="AO49" s="47"/>
      <c r="AP49" s="47"/>
      <c r="AQ49" s="48">
        <f t="shared" si="3"/>
        <v>1</v>
      </c>
      <c r="AR49" s="48">
        <f t="shared" si="4"/>
        <v>1</v>
      </c>
    </row>
    <row r="50" spans="1:44" s="32" customFormat="1" ht="24.9" customHeight="1" thickTop="1" thickBot="1">
      <c r="A50" s="33" t="s">
        <v>1365</v>
      </c>
      <c r="B50" s="33" t="s">
        <v>1365</v>
      </c>
      <c r="C50" s="33" t="s">
        <v>1399</v>
      </c>
      <c r="D50" s="35"/>
      <c r="E50" s="324" t="s">
        <v>145</v>
      </c>
      <c r="F50" s="454">
        <v>800000</v>
      </c>
      <c r="G50" s="454">
        <v>800000</v>
      </c>
      <c r="H50" s="455"/>
      <c r="I50" s="39">
        <v>600000</v>
      </c>
      <c r="J50" s="40"/>
      <c r="K50" s="40"/>
      <c r="L50" s="40">
        <v>200000</v>
      </c>
      <c r="M50" s="41"/>
      <c r="N50" s="41"/>
      <c r="O50" s="42"/>
      <c r="P50" s="456"/>
      <c r="Q50" s="473"/>
      <c r="R50" s="474">
        <v>300000</v>
      </c>
      <c r="S50" s="39">
        <v>500000</v>
      </c>
      <c r="T50" s="46"/>
      <c r="U50" s="39"/>
      <c r="V50" s="46"/>
      <c r="W50" s="39"/>
      <c r="X50" s="22">
        <f t="shared" si="0"/>
        <v>0</v>
      </c>
      <c r="Y50" s="22">
        <f t="shared" si="1"/>
        <v>0</v>
      </c>
      <c r="Z50" s="47"/>
      <c r="AA50" s="47"/>
      <c r="AB50" s="47"/>
      <c r="AC50" s="47"/>
      <c r="AD50" s="47"/>
      <c r="AE50" s="47"/>
      <c r="AF50" s="47"/>
      <c r="AG50" s="47"/>
      <c r="AH50" s="47">
        <f t="shared" si="2"/>
        <v>0</v>
      </c>
      <c r="AI50" s="47">
        <v>1</v>
      </c>
      <c r="AJ50" s="47"/>
      <c r="AK50" s="47"/>
      <c r="AL50" s="47"/>
      <c r="AM50" s="47"/>
      <c r="AN50" s="47"/>
      <c r="AO50" s="47"/>
      <c r="AP50" s="47"/>
      <c r="AQ50" s="48">
        <f t="shared" si="3"/>
        <v>1</v>
      </c>
      <c r="AR50" s="48">
        <f t="shared" si="4"/>
        <v>1</v>
      </c>
    </row>
    <row r="51" spans="1:44" s="32" customFormat="1" ht="24.9" customHeight="1" thickTop="1" thickBot="1">
      <c r="A51" s="33" t="s">
        <v>1365</v>
      </c>
      <c r="B51" s="33" t="s">
        <v>1365</v>
      </c>
      <c r="C51" s="33" t="s">
        <v>1400</v>
      </c>
      <c r="D51" s="35"/>
      <c r="E51" s="324" t="s">
        <v>145</v>
      </c>
      <c r="F51" s="454">
        <v>800000</v>
      </c>
      <c r="G51" s="454">
        <v>800000</v>
      </c>
      <c r="H51" s="455"/>
      <c r="I51" s="39">
        <v>700000</v>
      </c>
      <c r="J51" s="40"/>
      <c r="K51" s="40"/>
      <c r="L51" s="40">
        <v>100000</v>
      </c>
      <c r="M51" s="41"/>
      <c r="N51" s="41"/>
      <c r="O51" s="42"/>
      <c r="P51" s="456"/>
      <c r="Q51" s="473"/>
      <c r="R51" s="474">
        <v>400000</v>
      </c>
      <c r="S51" s="39">
        <v>400000</v>
      </c>
      <c r="T51" s="46"/>
      <c r="U51" s="39"/>
      <c r="V51" s="46"/>
      <c r="W51" s="39"/>
      <c r="X51" s="22">
        <f t="shared" si="0"/>
        <v>0</v>
      </c>
      <c r="Y51" s="22">
        <f t="shared" si="1"/>
        <v>0</v>
      </c>
      <c r="Z51" s="47"/>
      <c r="AA51" s="47"/>
      <c r="AB51" s="47"/>
      <c r="AC51" s="47"/>
      <c r="AD51" s="47"/>
      <c r="AE51" s="47"/>
      <c r="AF51" s="47"/>
      <c r="AG51" s="47"/>
      <c r="AH51" s="47">
        <f t="shared" si="2"/>
        <v>0</v>
      </c>
      <c r="AI51" s="47">
        <v>1</v>
      </c>
      <c r="AJ51" s="47"/>
      <c r="AK51" s="47"/>
      <c r="AL51" s="47"/>
      <c r="AM51" s="47"/>
      <c r="AN51" s="47"/>
      <c r="AO51" s="47"/>
      <c r="AP51" s="47"/>
      <c r="AQ51" s="48">
        <f t="shared" si="3"/>
        <v>1</v>
      </c>
      <c r="AR51" s="48">
        <f t="shared" si="4"/>
        <v>1</v>
      </c>
    </row>
    <row r="52" spans="1:44" s="32" customFormat="1" ht="24.9" customHeight="1" thickTop="1" thickBot="1">
      <c r="A52" s="33" t="s">
        <v>1365</v>
      </c>
      <c r="B52" s="33" t="s">
        <v>1365</v>
      </c>
      <c r="C52" s="33" t="s">
        <v>1401</v>
      </c>
      <c r="D52" s="35"/>
      <c r="E52" s="324" t="s">
        <v>145</v>
      </c>
      <c r="F52" s="454">
        <v>100000</v>
      </c>
      <c r="G52" s="454">
        <v>100000</v>
      </c>
      <c r="H52" s="455"/>
      <c r="I52" s="39">
        <v>100000</v>
      </c>
      <c r="J52" s="40"/>
      <c r="K52" s="40"/>
      <c r="L52" s="40"/>
      <c r="M52" s="41"/>
      <c r="N52" s="41"/>
      <c r="O52" s="42"/>
      <c r="P52" s="456"/>
      <c r="Q52" s="473"/>
      <c r="R52" s="474">
        <v>100000</v>
      </c>
      <c r="S52" s="39"/>
      <c r="T52" s="46"/>
      <c r="U52" s="39"/>
      <c r="V52" s="46"/>
      <c r="W52" s="39"/>
      <c r="X52" s="22">
        <f t="shared" si="0"/>
        <v>0</v>
      </c>
      <c r="Y52" s="22">
        <f t="shared" si="1"/>
        <v>0</v>
      </c>
      <c r="Z52" s="47"/>
      <c r="AA52" s="47"/>
      <c r="AB52" s="47"/>
      <c r="AC52" s="47"/>
      <c r="AD52" s="47"/>
      <c r="AE52" s="47"/>
      <c r="AF52" s="47"/>
      <c r="AG52" s="47"/>
      <c r="AH52" s="47">
        <f t="shared" si="2"/>
        <v>0</v>
      </c>
      <c r="AI52" s="47"/>
      <c r="AJ52" s="47"/>
      <c r="AK52" s="47"/>
      <c r="AL52" s="47">
        <v>1</v>
      </c>
      <c r="AM52" s="47"/>
      <c r="AN52" s="47"/>
      <c r="AO52" s="47"/>
      <c r="AP52" s="47"/>
      <c r="AQ52" s="48">
        <f t="shared" si="3"/>
        <v>1</v>
      </c>
      <c r="AR52" s="48">
        <f t="shared" si="4"/>
        <v>1</v>
      </c>
    </row>
    <row r="53" spans="1:44" s="32" customFormat="1" ht="24.9" customHeight="1" thickTop="1" thickBot="1">
      <c r="A53" s="33" t="s">
        <v>1365</v>
      </c>
      <c r="B53" s="33" t="s">
        <v>1365</v>
      </c>
      <c r="C53" s="33" t="s">
        <v>1402</v>
      </c>
      <c r="D53" s="35"/>
      <c r="E53" s="324" t="s">
        <v>145</v>
      </c>
      <c r="F53" s="454">
        <v>200000</v>
      </c>
      <c r="G53" s="454">
        <v>200000</v>
      </c>
      <c r="H53" s="455"/>
      <c r="I53" s="39">
        <v>200000</v>
      </c>
      <c r="J53" s="40"/>
      <c r="K53" s="40"/>
      <c r="L53" s="40"/>
      <c r="M53" s="41"/>
      <c r="N53" s="41"/>
      <c r="O53" s="42"/>
      <c r="P53" s="456"/>
      <c r="Q53" s="473"/>
      <c r="R53" s="474">
        <v>100000</v>
      </c>
      <c r="S53" s="39">
        <v>100000</v>
      </c>
      <c r="T53" s="46"/>
      <c r="U53" s="39"/>
      <c r="V53" s="46"/>
      <c r="W53" s="39"/>
      <c r="X53" s="22">
        <f t="shared" si="0"/>
        <v>0</v>
      </c>
      <c r="Y53" s="22">
        <f t="shared" si="1"/>
        <v>0</v>
      </c>
      <c r="Z53" s="47"/>
      <c r="AA53" s="47"/>
      <c r="AB53" s="47"/>
      <c r="AC53" s="47"/>
      <c r="AD53" s="47"/>
      <c r="AE53" s="47"/>
      <c r="AF53" s="47"/>
      <c r="AG53" s="47"/>
      <c r="AH53" s="47">
        <f t="shared" si="2"/>
        <v>0</v>
      </c>
      <c r="AI53" s="47">
        <v>1</v>
      </c>
      <c r="AJ53" s="47"/>
      <c r="AK53" s="47"/>
      <c r="AL53" s="47"/>
      <c r="AM53" s="47"/>
      <c r="AN53" s="47"/>
      <c r="AO53" s="47"/>
      <c r="AP53" s="47"/>
      <c r="AQ53" s="48">
        <f t="shared" si="3"/>
        <v>1</v>
      </c>
      <c r="AR53" s="48">
        <f t="shared" si="4"/>
        <v>1</v>
      </c>
    </row>
    <row r="54" spans="1:44" s="32" customFormat="1" ht="24.9" customHeight="1" thickTop="1" thickBot="1">
      <c r="A54" s="33" t="s">
        <v>1365</v>
      </c>
      <c r="B54" s="33" t="s">
        <v>1365</v>
      </c>
      <c r="C54" s="33" t="s">
        <v>1403</v>
      </c>
      <c r="D54" s="35"/>
      <c r="E54" s="324" t="s">
        <v>145</v>
      </c>
      <c r="F54" s="454">
        <v>250000</v>
      </c>
      <c r="G54" s="454">
        <v>250000</v>
      </c>
      <c r="H54" s="455"/>
      <c r="I54" s="39">
        <v>250000</v>
      </c>
      <c r="J54" s="40"/>
      <c r="K54" s="40"/>
      <c r="L54" s="40"/>
      <c r="M54" s="41"/>
      <c r="N54" s="41"/>
      <c r="O54" s="42"/>
      <c r="P54" s="456"/>
      <c r="Q54" s="473"/>
      <c r="R54" s="474">
        <v>50000</v>
      </c>
      <c r="S54" s="39">
        <v>200000</v>
      </c>
      <c r="T54" s="46"/>
      <c r="U54" s="39"/>
      <c r="V54" s="46"/>
      <c r="W54" s="39"/>
      <c r="X54" s="22">
        <f t="shared" si="0"/>
        <v>0</v>
      </c>
      <c r="Y54" s="22">
        <f t="shared" si="1"/>
        <v>0</v>
      </c>
      <c r="Z54" s="47"/>
      <c r="AA54" s="47"/>
      <c r="AB54" s="47"/>
      <c r="AC54" s="47"/>
      <c r="AD54" s="47"/>
      <c r="AE54" s="47"/>
      <c r="AF54" s="47"/>
      <c r="AG54" s="47"/>
      <c r="AH54" s="47">
        <f t="shared" si="2"/>
        <v>0</v>
      </c>
      <c r="AI54" s="47">
        <v>1</v>
      </c>
      <c r="AJ54" s="47"/>
      <c r="AK54" s="47"/>
      <c r="AL54" s="47"/>
      <c r="AM54" s="47"/>
      <c r="AN54" s="47"/>
      <c r="AO54" s="47"/>
      <c r="AP54" s="47"/>
      <c r="AQ54" s="48">
        <f t="shared" si="3"/>
        <v>1</v>
      </c>
      <c r="AR54" s="48">
        <f t="shared" si="4"/>
        <v>1</v>
      </c>
    </row>
    <row r="55" spans="1:44" s="32" customFormat="1" ht="24.9" customHeight="1" thickTop="1" thickBot="1">
      <c r="A55" s="33" t="s">
        <v>1365</v>
      </c>
      <c r="B55" s="33" t="s">
        <v>1365</v>
      </c>
      <c r="C55" s="33" t="s">
        <v>1404</v>
      </c>
      <c r="D55" s="35"/>
      <c r="E55" s="324" t="s">
        <v>145</v>
      </c>
      <c r="F55" s="454">
        <v>1000000</v>
      </c>
      <c r="G55" s="454">
        <v>1022000</v>
      </c>
      <c r="H55" s="455"/>
      <c r="I55" s="39">
        <v>322000</v>
      </c>
      <c r="J55" s="40"/>
      <c r="K55" s="40"/>
      <c r="L55" s="40">
        <v>700000</v>
      </c>
      <c r="M55" s="41"/>
      <c r="N55" s="41"/>
      <c r="O55" s="42"/>
      <c r="P55" s="456"/>
      <c r="Q55" s="473"/>
      <c r="R55" s="474">
        <v>1022000</v>
      </c>
      <c r="S55" s="39"/>
      <c r="T55" s="46"/>
      <c r="U55" s="39"/>
      <c r="V55" s="46"/>
      <c r="W55" s="39"/>
      <c r="X55" s="22">
        <f t="shared" si="0"/>
        <v>0</v>
      </c>
      <c r="Y55" s="22">
        <f t="shared" si="1"/>
        <v>0</v>
      </c>
      <c r="Z55" s="47"/>
      <c r="AA55" s="47"/>
      <c r="AB55" s="47"/>
      <c r="AC55" s="47"/>
      <c r="AD55" s="47"/>
      <c r="AE55" s="47"/>
      <c r="AF55" s="47"/>
      <c r="AG55" s="47"/>
      <c r="AH55" s="47">
        <f t="shared" si="2"/>
        <v>0</v>
      </c>
      <c r="AI55" s="47">
        <v>1</v>
      </c>
      <c r="AJ55" s="47"/>
      <c r="AK55" s="47"/>
      <c r="AL55" s="47"/>
      <c r="AM55" s="47"/>
      <c r="AN55" s="47"/>
      <c r="AO55" s="47"/>
      <c r="AP55" s="47"/>
      <c r="AQ55" s="48">
        <f t="shared" si="3"/>
        <v>1</v>
      </c>
      <c r="AR55" s="48">
        <f t="shared" si="4"/>
        <v>1</v>
      </c>
    </row>
    <row r="56" spans="1:44" s="32" customFormat="1" ht="24.9" customHeight="1" thickTop="1" thickBot="1">
      <c r="A56" s="33" t="s">
        <v>1365</v>
      </c>
      <c r="B56" s="33" t="s">
        <v>1365</v>
      </c>
      <c r="C56" s="33" t="s">
        <v>1375</v>
      </c>
      <c r="D56" s="35"/>
      <c r="E56" s="324" t="s">
        <v>145</v>
      </c>
      <c r="F56" s="454">
        <v>300000</v>
      </c>
      <c r="G56" s="454">
        <v>400000</v>
      </c>
      <c r="H56" s="455"/>
      <c r="I56" s="39">
        <v>400000</v>
      </c>
      <c r="J56" s="40"/>
      <c r="K56" s="40"/>
      <c r="L56" s="40"/>
      <c r="M56" s="41"/>
      <c r="N56" s="41"/>
      <c r="O56" s="42"/>
      <c r="P56" s="456"/>
      <c r="Q56" s="473"/>
      <c r="R56" s="474">
        <v>400000</v>
      </c>
      <c r="S56" s="39"/>
      <c r="T56" s="46"/>
      <c r="U56" s="39"/>
      <c r="V56" s="46"/>
      <c r="W56" s="39"/>
      <c r="X56" s="22">
        <f t="shared" si="0"/>
        <v>0</v>
      </c>
      <c r="Y56" s="22">
        <f t="shared" si="1"/>
        <v>0</v>
      </c>
      <c r="Z56" s="47"/>
      <c r="AA56" s="47"/>
      <c r="AB56" s="47"/>
      <c r="AC56" s="47"/>
      <c r="AD56" s="47"/>
      <c r="AE56" s="47"/>
      <c r="AF56" s="47"/>
      <c r="AG56" s="47"/>
      <c r="AH56" s="47">
        <f t="shared" si="2"/>
        <v>0</v>
      </c>
      <c r="AI56" s="47">
        <v>1</v>
      </c>
      <c r="AJ56" s="47"/>
      <c r="AK56" s="47"/>
      <c r="AL56" s="47"/>
      <c r="AM56" s="47"/>
      <c r="AN56" s="47"/>
      <c r="AO56" s="47"/>
      <c r="AP56" s="47"/>
      <c r="AQ56" s="48">
        <f t="shared" si="3"/>
        <v>1</v>
      </c>
      <c r="AR56" s="48">
        <f t="shared" si="4"/>
        <v>1</v>
      </c>
    </row>
    <row r="57" spans="1:44" s="32" customFormat="1" ht="24.9" customHeight="1" thickTop="1" thickBot="1">
      <c r="A57" s="33" t="s">
        <v>1365</v>
      </c>
      <c r="B57" s="33" t="s">
        <v>1365</v>
      </c>
      <c r="C57" s="33" t="s">
        <v>1405</v>
      </c>
      <c r="D57" s="35"/>
      <c r="E57" s="324" t="s">
        <v>145</v>
      </c>
      <c r="F57" s="454">
        <v>150000</v>
      </c>
      <c r="G57" s="454">
        <v>103590</v>
      </c>
      <c r="H57" s="455"/>
      <c r="I57" s="39">
        <v>103590</v>
      </c>
      <c r="J57" s="40"/>
      <c r="K57" s="40"/>
      <c r="L57" s="40"/>
      <c r="M57" s="41"/>
      <c r="N57" s="41"/>
      <c r="O57" s="42"/>
      <c r="P57" s="456"/>
      <c r="Q57" s="473"/>
      <c r="R57" s="474">
        <v>103590</v>
      </c>
      <c r="S57" s="39"/>
      <c r="T57" s="46"/>
      <c r="U57" s="39"/>
      <c r="V57" s="46"/>
      <c r="W57" s="39"/>
      <c r="X57" s="22">
        <f t="shared" si="0"/>
        <v>0</v>
      </c>
      <c r="Y57" s="22">
        <f t="shared" si="1"/>
        <v>0</v>
      </c>
      <c r="Z57" s="47"/>
      <c r="AA57" s="47"/>
      <c r="AB57" s="47"/>
      <c r="AC57" s="47"/>
      <c r="AD57" s="47"/>
      <c r="AE57" s="47"/>
      <c r="AF57" s="47"/>
      <c r="AG57" s="47"/>
      <c r="AH57" s="47">
        <f t="shared" si="2"/>
        <v>0</v>
      </c>
      <c r="AI57" s="47">
        <v>1</v>
      </c>
      <c r="AJ57" s="47"/>
      <c r="AK57" s="47"/>
      <c r="AL57" s="47"/>
      <c r="AM57" s="47"/>
      <c r="AN57" s="47"/>
      <c r="AO57" s="47"/>
      <c r="AP57" s="47"/>
      <c r="AQ57" s="48">
        <f t="shared" si="3"/>
        <v>1</v>
      </c>
      <c r="AR57" s="48">
        <f t="shared" si="4"/>
        <v>1</v>
      </c>
    </row>
    <row r="58" spans="1:44" s="32" customFormat="1" ht="24.9" customHeight="1" thickTop="1" thickBot="1">
      <c r="A58" s="33" t="s">
        <v>1365</v>
      </c>
      <c r="B58" s="33" t="s">
        <v>1365</v>
      </c>
      <c r="C58" s="33" t="s">
        <v>1406</v>
      </c>
      <c r="D58" s="35"/>
      <c r="E58" s="324" t="s">
        <v>145</v>
      </c>
      <c r="F58" s="454">
        <v>500000</v>
      </c>
      <c r="G58" s="454">
        <v>341220</v>
      </c>
      <c r="H58" s="455"/>
      <c r="I58" s="39"/>
      <c r="J58" s="40"/>
      <c r="K58" s="40"/>
      <c r="L58" s="40">
        <v>341220</v>
      </c>
      <c r="M58" s="41"/>
      <c r="N58" s="41"/>
      <c r="O58" s="42"/>
      <c r="P58" s="456"/>
      <c r="Q58" s="473">
        <v>77905</v>
      </c>
      <c r="R58" s="474">
        <v>263315</v>
      </c>
      <c r="S58" s="39"/>
      <c r="T58" s="46"/>
      <c r="U58" s="39"/>
      <c r="V58" s="46"/>
      <c r="W58" s="39"/>
      <c r="X58" s="22">
        <f t="shared" si="0"/>
        <v>0</v>
      </c>
      <c r="Y58" s="22">
        <f t="shared" si="1"/>
        <v>0</v>
      </c>
      <c r="Z58" s="47"/>
      <c r="AA58" s="47"/>
      <c r="AB58" s="47"/>
      <c r="AC58" s="47"/>
      <c r="AD58" s="47"/>
      <c r="AE58" s="47"/>
      <c r="AF58" s="47"/>
      <c r="AG58" s="47"/>
      <c r="AH58" s="47">
        <f t="shared" si="2"/>
        <v>0</v>
      </c>
      <c r="AI58" s="47">
        <v>1</v>
      </c>
      <c r="AJ58" s="47"/>
      <c r="AK58" s="47"/>
      <c r="AL58" s="47"/>
      <c r="AM58" s="47"/>
      <c r="AN58" s="47"/>
      <c r="AO58" s="47"/>
      <c r="AP58" s="47"/>
      <c r="AQ58" s="48">
        <f t="shared" si="3"/>
        <v>1</v>
      </c>
      <c r="AR58" s="48">
        <f t="shared" si="4"/>
        <v>1</v>
      </c>
    </row>
    <row r="59" spans="1:44" s="32" customFormat="1" ht="24.9" customHeight="1" thickTop="1" thickBot="1">
      <c r="A59" s="33" t="s">
        <v>1365</v>
      </c>
      <c r="B59" s="33" t="s">
        <v>1365</v>
      </c>
      <c r="C59" s="33" t="s">
        <v>1407</v>
      </c>
      <c r="D59" s="35"/>
      <c r="E59" s="324" t="s">
        <v>145</v>
      </c>
      <c r="F59" s="454">
        <v>500000</v>
      </c>
      <c r="G59" s="454">
        <v>489460</v>
      </c>
      <c r="H59" s="455"/>
      <c r="I59" s="39">
        <v>289460</v>
      </c>
      <c r="J59" s="40"/>
      <c r="K59" s="40"/>
      <c r="L59" s="40">
        <v>200000</v>
      </c>
      <c r="M59" s="41"/>
      <c r="N59" s="41"/>
      <c r="O59" s="42"/>
      <c r="P59" s="456"/>
      <c r="Q59" s="473">
        <v>64600</v>
      </c>
      <c r="R59" s="474">
        <v>224860</v>
      </c>
      <c r="S59" s="39">
        <v>200000</v>
      </c>
      <c r="T59" s="46"/>
      <c r="U59" s="39"/>
      <c r="V59" s="46"/>
      <c r="W59" s="39"/>
      <c r="X59" s="22">
        <f t="shared" si="0"/>
        <v>0</v>
      </c>
      <c r="Y59" s="22">
        <f t="shared" si="1"/>
        <v>0</v>
      </c>
      <c r="Z59" s="47"/>
      <c r="AA59" s="47"/>
      <c r="AB59" s="47"/>
      <c r="AC59" s="47"/>
      <c r="AD59" s="47"/>
      <c r="AE59" s="47"/>
      <c r="AF59" s="47"/>
      <c r="AG59" s="47"/>
      <c r="AH59" s="47">
        <f t="shared" si="2"/>
        <v>0</v>
      </c>
      <c r="AI59" s="47">
        <v>1</v>
      </c>
      <c r="AJ59" s="47"/>
      <c r="AK59" s="47"/>
      <c r="AL59" s="47"/>
      <c r="AM59" s="47"/>
      <c r="AN59" s="47"/>
      <c r="AO59" s="47"/>
      <c r="AP59" s="47"/>
      <c r="AQ59" s="48">
        <f t="shared" si="3"/>
        <v>1</v>
      </c>
      <c r="AR59" s="48">
        <f t="shared" si="4"/>
        <v>1</v>
      </c>
    </row>
    <row r="60" spans="1:44" s="32" customFormat="1" ht="24.9" customHeight="1" thickTop="1" thickBot="1">
      <c r="A60" s="33" t="s">
        <v>1365</v>
      </c>
      <c r="B60" s="33" t="s">
        <v>1365</v>
      </c>
      <c r="C60" s="33" t="s">
        <v>1408</v>
      </c>
      <c r="D60" s="35"/>
      <c r="E60" s="324" t="s">
        <v>145</v>
      </c>
      <c r="F60" s="454">
        <v>40000</v>
      </c>
      <c r="G60" s="454">
        <v>40000</v>
      </c>
      <c r="H60" s="455"/>
      <c r="I60" s="39">
        <v>40000</v>
      </c>
      <c r="J60" s="40"/>
      <c r="K60" s="40"/>
      <c r="L60" s="40"/>
      <c r="M60" s="41"/>
      <c r="N60" s="41"/>
      <c r="O60" s="42"/>
      <c r="P60" s="456"/>
      <c r="Q60" s="473"/>
      <c r="R60" s="474">
        <v>40000</v>
      </c>
      <c r="S60" s="39"/>
      <c r="T60" s="46"/>
      <c r="U60" s="39"/>
      <c r="V60" s="46"/>
      <c r="W60" s="39"/>
      <c r="X60" s="22">
        <f t="shared" si="0"/>
        <v>0</v>
      </c>
      <c r="Y60" s="22">
        <f t="shared" si="1"/>
        <v>0</v>
      </c>
      <c r="Z60" s="47"/>
      <c r="AA60" s="47"/>
      <c r="AB60" s="47"/>
      <c r="AC60" s="47"/>
      <c r="AD60" s="47"/>
      <c r="AE60" s="47"/>
      <c r="AF60" s="47"/>
      <c r="AG60" s="47"/>
      <c r="AH60" s="47">
        <f t="shared" si="2"/>
        <v>0</v>
      </c>
      <c r="AI60" s="47">
        <v>1</v>
      </c>
      <c r="AJ60" s="47"/>
      <c r="AK60" s="47"/>
      <c r="AL60" s="47"/>
      <c r="AM60" s="47"/>
      <c r="AN60" s="47"/>
      <c r="AO60" s="47"/>
      <c r="AP60" s="47"/>
      <c r="AQ60" s="48">
        <f t="shared" si="3"/>
        <v>1</v>
      </c>
      <c r="AR60" s="48">
        <f t="shared" si="4"/>
        <v>1</v>
      </c>
    </row>
    <row r="61" spans="1:44" s="32" customFormat="1" ht="24.9" customHeight="1" thickTop="1" thickBot="1">
      <c r="A61" s="33" t="s">
        <v>1365</v>
      </c>
      <c r="B61" s="33" t="s">
        <v>1365</v>
      </c>
      <c r="C61" s="33" t="s">
        <v>1409</v>
      </c>
      <c r="D61" s="35"/>
      <c r="E61" s="324" t="s">
        <v>145</v>
      </c>
      <c r="F61" s="454">
        <v>100000</v>
      </c>
      <c r="G61" s="454">
        <v>100000</v>
      </c>
      <c r="H61" s="455"/>
      <c r="I61" s="39">
        <v>100000</v>
      </c>
      <c r="J61" s="40"/>
      <c r="K61" s="40"/>
      <c r="L61" s="40"/>
      <c r="M61" s="41"/>
      <c r="N61" s="41"/>
      <c r="O61" s="42"/>
      <c r="P61" s="456"/>
      <c r="Q61" s="473"/>
      <c r="R61" s="474">
        <v>50000</v>
      </c>
      <c r="S61" s="39">
        <v>50000</v>
      </c>
      <c r="T61" s="46"/>
      <c r="U61" s="39"/>
      <c r="V61" s="46"/>
      <c r="W61" s="39"/>
      <c r="X61" s="22">
        <f t="shared" si="0"/>
        <v>0</v>
      </c>
      <c r="Y61" s="22">
        <f t="shared" si="1"/>
        <v>0</v>
      </c>
      <c r="Z61" s="47"/>
      <c r="AA61" s="47"/>
      <c r="AB61" s="47"/>
      <c r="AC61" s="47"/>
      <c r="AD61" s="47"/>
      <c r="AE61" s="47"/>
      <c r="AF61" s="47"/>
      <c r="AG61" s="47"/>
      <c r="AH61" s="47">
        <f t="shared" si="2"/>
        <v>0</v>
      </c>
      <c r="AI61" s="47">
        <v>1</v>
      </c>
      <c r="AJ61" s="47"/>
      <c r="AK61" s="47"/>
      <c r="AL61" s="47"/>
      <c r="AM61" s="47"/>
      <c r="AN61" s="47"/>
      <c r="AO61" s="47"/>
      <c r="AP61" s="47"/>
      <c r="AQ61" s="48">
        <f t="shared" si="3"/>
        <v>1</v>
      </c>
      <c r="AR61" s="48">
        <f t="shared" si="4"/>
        <v>1</v>
      </c>
    </row>
    <row r="62" spans="1:44" s="32" customFormat="1" ht="24.9" customHeight="1" thickTop="1" thickBot="1">
      <c r="A62" s="33" t="s">
        <v>1365</v>
      </c>
      <c r="B62" s="33" t="s">
        <v>1365</v>
      </c>
      <c r="C62" s="33" t="s">
        <v>1410</v>
      </c>
      <c r="D62" s="35"/>
      <c r="E62" s="324" t="s">
        <v>145</v>
      </c>
      <c r="F62" s="454">
        <v>200000</v>
      </c>
      <c r="G62" s="454">
        <v>400000</v>
      </c>
      <c r="H62" s="455"/>
      <c r="I62" s="39">
        <v>300000</v>
      </c>
      <c r="J62" s="40"/>
      <c r="K62" s="40"/>
      <c r="L62" s="40">
        <v>100000</v>
      </c>
      <c r="M62" s="41"/>
      <c r="N62" s="41"/>
      <c r="O62" s="42"/>
      <c r="P62" s="456"/>
      <c r="Q62" s="473"/>
      <c r="R62" s="474">
        <v>200000</v>
      </c>
      <c r="S62" s="39">
        <v>200000</v>
      </c>
      <c r="T62" s="46"/>
      <c r="U62" s="39"/>
      <c r="V62" s="46"/>
      <c r="W62" s="39"/>
      <c r="X62" s="22">
        <f t="shared" si="0"/>
        <v>0</v>
      </c>
      <c r="Y62" s="22">
        <f t="shared" si="1"/>
        <v>0</v>
      </c>
      <c r="Z62" s="47"/>
      <c r="AA62" s="47"/>
      <c r="AB62" s="47"/>
      <c r="AC62" s="47"/>
      <c r="AD62" s="47"/>
      <c r="AE62" s="47"/>
      <c r="AF62" s="47"/>
      <c r="AG62" s="47"/>
      <c r="AH62" s="47">
        <f t="shared" si="2"/>
        <v>0</v>
      </c>
      <c r="AI62" s="47">
        <v>1</v>
      </c>
      <c r="AJ62" s="47"/>
      <c r="AK62" s="47"/>
      <c r="AL62" s="47"/>
      <c r="AM62" s="47"/>
      <c r="AN62" s="47"/>
      <c r="AO62" s="47"/>
      <c r="AP62" s="47"/>
      <c r="AQ62" s="48">
        <f t="shared" si="3"/>
        <v>1</v>
      </c>
      <c r="AR62" s="48">
        <f t="shared" si="4"/>
        <v>1</v>
      </c>
    </row>
    <row r="63" spans="1:44" s="32" customFormat="1" ht="24.9" customHeight="1" thickTop="1" thickBot="1">
      <c r="A63" s="33" t="s">
        <v>1365</v>
      </c>
      <c r="B63" s="33" t="s">
        <v>1365</v>
      </c>
      <c r="C63" s="33" t="s">
        <v>1411</v>
      </c>
      <c r="D63" s="35"/>
      <c r="E63" s="324" t="s">
        <v>145</v>
      </c>
      <c r="F63" s="454">
        <v>130000</v>
      </c>
      <c r="G63" s="454">
        <v>130000</v>
      </c>
      <c r="H63" s="455"/>
      <c r="I63" s="39">
        <v>130000</v>
      </c>
      <c r="J63" s="40"/>
      <c r="K63" s="40"/>
      <c r="L63" s="40"/>
      <c r="M63" s="41"/>
      <c r="N63" s="41"/>
      <c r="O63" s="42"/>
      <c r="P63" s="456"/>
      <c r="Q63" s="473"/>
      <c r="R63" s="474">
        <v>70000</v>
      </c>
      <c r="S63" s="39">
        <v>60000</v>
      </c>
      <c r="T63" s="46"/>
      <c r="U63" s="39"/>
      <c r="V63" s="46"/>
      <c r="W63" s="39"/>
      <c r="X63" s="22">
        <f t="shared" si="0"/>
        <v>0</v>
      </c>
      <c r="Y63" s="22">
        <f t="shared" si="1"/>
        <v>0</v>
      </c>
      <c r="Z63" s="47"/>
      <c r="AA63" s="47"/>
      <c r="AB63" s="47"/>
      <c r="AC63" s="47"/>
      <c r="AD63" s="47"/>
      <c r="AE63" s="47"/>
      <c r="AF63" s="47"/>
      <c r="AG63" s="47"/>
      <c r="AH63" s="47">
        <f t="shared" si="2"/>
        <v>0</v>
      </c>
      <c r="AI63" s="47">
        <v>1</v>
      </c>
      <c r="AJ63" s="47"/>
      <c r="AK63" s="47"/>
      <c r="AL63" s="47"/>
      <c r="AM63" s="47"/>
      <c r="AN63" s="47"/>
      <c r="AO63" s="47"/>
      <c r="AP63" s="47"/>
      <c r="AQ63" s="48">
        <f t="shared" si="3"/>
        <v>1</v>
      </c>
      <c r="AR63" s="48">
        <f t="shared" si="4"/>
        <v>1</v>
      </c>
    </row>
    <row r="64" spans="1:44" s="32" customFormat="1" ht="24.9" customHeight="1" thickTop="1" thickBot="1">
      <c r="A64" s="33" t="s">
        <v>1365</v>
      </c>
      <c r="B64" s="33" t="s">
        <v>1365</v>
      </c>
      <c r="C64" s="33" t="s">
        <v>1412</v>
      </c>
      <c r="D64" s="35"/>
      <c r="E64" s="324" t="s">
        <v>145</v>
      </c>
      <c r="F64" s="454">
        <v>40000</v>
      </c>
      <c r="G64" s="454">
        <v>40000</v>
      </c>
      <c r="H64" s="455"/>
      <c r="I64" s="39">
        <v>40000</v>
      </c>
      <c r="J64" s="40"/>
      <c r="K64" s="40"/>
      <c r="L64" s="40"/>
      <c r="M64" s="41"/>
      <c r="N64" s="41"/>
      <c r="O64" s="42"/>
      <c r="P64" s="456"/>
      <c r="Q64" s="473"/>
      <c r="R64" s="474"/>
      <c r="S64" s="39">
        <v>40000</v>
      </c>
      <c r="T64" s="46"/>
      <c r="U64" s="39"/>
      <c r="V64" s="46"/>
      <c r="W64" s="39"/>
      <c r="X64" s="22">
        <f t="shared" si="0"/>
        <v>0</v>
      </c>
      <c r="Y64" s="22">
        <f t="shared" si="1"/>
        <v>0</v>
      </c>
      <c r="Z64" s="47"/>
      <c r="AA64" s="47"/>
      <c r="AB64" s="47"/>
      <c r="AC64" s="47"/>
      <c r="AD64" s="47"/>
      <c r="AE64" s="47"/>
      <c r="AF64" s="47"/>
      <c r="AG64" s="47"/>
      <c r="AH64" s="47">
        <f t="shared" si="2"/>
        <v>0</v>
      </c>
      <c r="AI64" s="47">
        <v>1</v>
      </c>
      <c r="AJ64" s="47"/>
      <c r="AK64" s="47"/>
      <c r="AL64" s="47"/>
      <c r="AM64" s="47"/>
      <c r="AN64" s="47"/>
      <c r="AO64" s="47"/>
      <c r="AP64" s="47"/>
      <c r="AQ64" s="48">
        <f t="shared" si="3"/>
        <v>1</v>
      </c>
      <c r="AR64" s="48">
        <f t="shared" si="4"/>
        <v>1</v>
      </c>
    </row>
    <row r="65" spans="1:44" s="32" customFormat="1" ht="24.9" customHeight="1" thickTop="1" thickBot="1">
      <c r="A65" s="33" t="s">
        <v>1365</v>
      </c>
      <c r="B65" s="33" t="s">
        <v>1365</v>
      </c>
      <c r="C65" s="33" t="s">
        <v>1413</v>
      </c>
      <c r="D65" s="35"/>
      <c r="E65" s="324" t="s">
        <v>145</v>
      </c>
      <c r="F65" s="454">
        <v>1083000</v>
      </c>
      <c r="G65" s="454">
        <v>1030790</v>
      </c>
      <c r="H65" s="455"/>
      <c r="I65" s="39">
        <v>730790</v>
      </c>
      <c r="J65" s="40"/>
      <c r="K65" s="40"/>
      <c r="L65" s="40">
        <v>300000</v>
      </c>
      <c r="M65" s="41"/>
      <c r="N65" s="41"/>
      <c r="O65" s="42"/>
      <c r="P65" s="456"/>
      <c r="Q65" s="473"/>
      <c r="R65" s="474">
        <v>500000</v>
      </c>
      <c r="S65" s="39">
        <v>530790</v>
      </c>
      <c r="T65" s="46"/>
      <c r="U65" s="39"/>
      <c r="V65" s="46"/>
      <c r="W65" s="39"/>
      <c r="X65" s="22">
        <f t="shared" si="0"/>
        <v>0</v>
      </c>
      <c r="Y65" s="22">
        <f t="shared" si="1"/>
        <v>0</v>
      </c>
      <c r="Z65" s="47"/>
      <c r="AA65" s="47"/>
      <c r="AB65" s="47"/>
      <c r="AC65" s="47"/>
      <c r="AD65" s="47"/>
      <c r="AE65" s="47"/>
      <c r="AF65" s="47"/>
      <c r="AG65" s="47"/>
      <c r="AH65" s="47">
        <f t="shared" si="2"/>
        <v>0</v>
      </c>
      <c r="AI65" s="47">
        <v>1</v>
      </c>
      <c r="AJ65" s="47"/>
      <c r="AK65" s="47"/>
      <c r="AL65" s="47"/>
      <c r="AM65" s="47"/>
      <c r="AN65" s="47"/>
      <c r="AO65" s="47"/>
      <c r="AP65" s="47"/>
      <c r="AQ65" s="48">
        <f t="shared" si="3"/>
        <v>1</v>
      </c>
      <c r="AR65" s="48">
        <f t="shared" si="4"/>
        <v>1</v>
      </c>
    </row>
    <row r="66" spans="1:44" s="32" customFormat="1" ht="24.9" customHeight="1" thickTop="1" thickBot="1">
      <c r="A66" s="33" t="s">
        <v>1365</v>
      </c>
      <c r="B66" s="33" t="s">
        <v>1365</v>
      </c>
      <c r="C66" s="33" t="s">
        <v>133</v>
      </c>
      <c r="D66" s="35"/>
      <c r="E66" s="324" t="s">
        <v>145</v>
      </c>
      <c r="F66" s="454">
        <v>1299000</v>
      </c>
      <c r="G66" s="454">
        <v>987575</v>
      </c>
      <c r="H66" s="455"/>
      <c r="I66" s="39">
        <v>687575</v>
      </c>
      <c r="J66" s="40"/>
      <c r="K66" s="40"/>
      <c r="L66" s="40">
        <v>300000</v>
      </c>
      <c r="M66" s="41"/>
      <c r="N66" s="41"/>
      <c r="O66" s="42"/>
      <c r="P66" s="456"/>
      <c r="Q66" s="473">
        <v>448415</v>
      </c>
      <c r="R66" s="474">
        <v>440402</v>
      </c>
      <c r="S66" s="39">
        <v>98758</v>
      </c>
      <c r="T66" s="46"/>
      <c r="U66" s="39"/>
      <c r="V66" s="46"/>
      <c r="W66" s="39"/>
      <c r="X66" s="22">
        <f t="shared" si="0"/>
        <v>0</v>
      </c>
      <c r="Y66" s="22">
        <f t="shared" si="1"/>
        <v>0</v>
      </c>
      <c r="Z66" s="47"/>
      <c r="AA66" s="47"/>
      <c r="AB66" s="47"/>
      <c r="AC66" s="47"/>
      <c r="AD66" s="47"/>
      <c r="AE66" s="47"/>
      <c r="AF66" s="47"/>
      <c r="AG66" s="47"/>
      <c r="AH66" s="47">
        <f t="shared" si="2"/>
        <v>0</v>
      </c>
      <c r="AI66" s="47">
        <v>1</v>
      </c>
      <c r="AJ66" s="47"/>
      <c r="AK66" s="47"/>
      <c r="AL66" s="47"/>
      <c r="AM66" s="47"/>
      <c r="AN66" s="47"/>
      <c r="AO66" s="47"/>
      <c r="AP66" s="47"/>
      <c r="AQ66" s="48">
        <f t="shared" si="3"/>
        <v>1</v>
      </c>
      <c r="AR66" s="48">
        <f t="shared" si="4"/>
        <v>1</v>
      </c>
    </row>
    <row r="67" spans="1:44" s="32" customFormat="1" ht="24.9" customHeight="1" thickTop="1" thickBot="1">
      <c r="A67" s="33" t="s">
        <v>1365</v>
      </c>
      <c r="B67" s="33" t="s">
        <v>1365</v>
      </c>
      <c r="C67" s="33" t="s">
        <v>1414</v>
      </c>
      <c r="D67" s="35"/>
      <c r="E67" s="324" t="s">
        <v>145</v>
      </c>
      <c r="F67" s="454">
        <v>2022000</v>
      </c>
      <c r="G67" s="454">
        <v>1668000</v>
      </c>
      <c r="H67" s="455"/>
      <c r="I67" s="39">
        <v>1368000</v>
      </c>
      <c r="J67" s="40"/>
      <c r="K67" s="40"/>
      <c r="L67" s="40">
        <v>300000</v>
      </c>
      <c r="M67" s="41"/>
      <c r="N67" s="41"/>
      <c r="O67" s="42"/>
      <c r="P67" s="456"/>
      <c r="Q67" s="473">
        <v>656907</v>
      </c>
      <c r="R67" s="474">
        <v>844293</v>
      </c>
      <c r="S67" s="39">
        <v>166800</v>
      </c>
      <c r="T67" s="46"/>
      <c r="U67" s="39"/>
      <c r="V67" s="46"/>
      <c r="W67" s="39"/>
      <c r="X67" s="22">
        <f t="shared" si="0"/>
        <v>0</v>
      </c>
      <c r="Y67" s="22">
        <f t="shared" si="1"/>
        <v>0</v>
      </c>
      <c r="Z67" s="47"/>
      <c r="AA67" s="47"/>
      <c r="AB67" s="47"/>
      <c r="AC67" s="47"/>
      <c r="AD67" s="47"/>
      <c r="AE67" s="47"/>
      <c r="AF67" s="47"/>
      <c r="AG67" s="47"/>
      <c r="AH67" s="47">
        <f t="shared" si="2"/>
        <v>0</v>
      </c>
      <c r="AI67" s="47">
        <v>1</v>
      </c>
      <c r="AJ67" s="47"/>
      <c r="AK67" s="47"/>
      <c r="AL67" s="47"/>
      <c r="AM67" s="47"/>
      <c r="AN67" s="47"/>
      <c r="AO67" s="47"/>
      <c r="AP67" s="47"/>
      <c r="AQ67" s="48">
        <f t="shared" si="3"/>
        <v>1</v>
      </c>
      <c r="AR67" s="48">
        <f t="shared" si="4"/>
        <v>1</v>
      </c>
    </row>
    <row r="68" spans="1:44" s="32" customFormat="1" ht="24.9" customHeight="1" thickTop="1" thickBot="1">
      <c r="A68" s="33" t="s">
        <v>1365</v>
      </c>
      <c r="B68" s="33" t="s">
        <v>1365</v>
      </c>
      <c r="C68" s="33" t="s">
        <v>1415</v>
      </c>
      <c r="D68" s="35"/>
      <c r="E68" s="324" t="s">
        <v>145</v>
      </c>
      <c r="F68" s="454">
        <v>2126000</v>
      </c>
      <c r="G68" s="454">
        <v>2126000</v>
      </c>
      <c r="H68" s="455"/>
      <c r="I68" s="39">
        <v>126000</v>
      </c>
      <c r="J68" s="40">
        <v>2000000</v>
      </c>
      <c r="K68" s="40"/>
      <c r="L68" s="40"/>
      <c r="M68" s="41"/>
      <c r="N68" s="41"/>
      <c r="O68" s="42"/>
      <c r="P68" s="456"/>
      <c r="Q68" s="473"/>
      <c r="R68" s="474">
        <v>800000</v>
      </c>
      <c r="S68" s="39">
        <v>1326000</v>
      </c>
      <c r="T68" s="46"/>
      <c r="U68" s="39"/>
      <c r="V68" s="46"/>
      <c r="W68" s="39"/>
      <c r="X68" s="22">
        <f t="shared" si="0"/>
        <v>0</v>
      </c>
      <c r="Y68" s="22">
        <f t="shared" si="1"/>
        <v>0</v>
      </c>
      <c r="Z68" s="47"/>
      <c r="AA68" s="47"/>
      <c r="AB68" s="47"/>
      <c r="AC68" s="47"/>
      <c r="AD68" s="47"/>
      <c r="AE68" s="47"/>
      <c r="AF68" s="47"/>
      <c r="AG68" s="47"/>
      <c r="AH68" s="47">
        <f t="shared" si="2"/>
        <v>0</v>
      </c>
      <c r="AI68" s="47">
        <v>1</v>
      </c>
      <c r="AJ68" s="47"/>
      <c r="AK68" s="47"/>
      <c r="AL68" s="47"/>
      <c r="AM68" s="47"/>
      <c r="AN68" s="47"/>
      <c r="AO68" s="47"/>
      <c r="AP68" s="47"/>
      <c r="AQ68" s="48">
        <f t="shared" si="3"/>
        <v>1</v>
      </c>
      <c r="AR68" s="48">
        <f t="shared" si="4"/>
        <v>1</v>
      </c>
    </row>
    <row r="69" spans="1:44" s="32" customFormat="1" ht="24.9" customHeight="1" thickTop="1" thickBot="1">
      <c r="A69" s="33" t="s">
        <v>1365</v>
      </c>
      <c r="B69" s="33" t="s">
        <v>1365</v>
      </c>
      <c r="C69" s="33" t="s">
        <v>1416</v>
      </c>
      <c r="D69" s="35"/>
      <c r="E69" s="324" t="s">
        <v>145</v>
      </c>
      <c r="F69" s="454">
        <v>880000</v>
      </c>
      <c r="G69" s="454">
        <v>782680</v>
      </c>
      <c r="H69" s="455"/>
      <c r="I69" s="39">
        <v>482680</v>
      </c>
      <c r="J69" s="40"/>
      <c r="K69" s="40"/>
      <c r="L69" s="40">
        <v>300000</v>
      </c>
      <c r="M69" s="41"/>
      <c r="N69" s="41"/>
      <c r="O69" s="42"/>
      <c r="P69" s="456"/>
      <c r="Q69" s="473">
        <v>494888</v>
      </c>
      <c r="R69" s="474">
        <v>209524</v>
      </c>
      <c r="S69" s="39">
        <v>78268</v>
      </c>
      <c r="T69" s="46"/>
      <c r="U69" s="39"/>
      <c r="V69" s="46"/>
      <c r="W69" s="39"/>
      <c r="X69" s="22">
        <f t="shared" si="0"/>
        <v>0</v>
      </c>
      <c r="Y69" s="22">
        <f t="shared" si="1"/>
        <v>0</v>
      </c>
      <c r="Z69" s="47"/>
      <c r="AA69" s="47"/>
      <c r="AB69" s="47"/>
      <c r="AC69" s="47"/>
      <c r="AD69" s="47"/>
      <c r="AE69" s="47"/>
      <c r="AF69" s="47"/>
      <c r="AG69" s="47"/>
      <c r="AH69" s="47">
        <f t="shared" si="2"/>
        <v>0</v>
      </c>
      <c r="AI69" s="47">
        <v>1</v>
      </c>
      <c r="AJ69" s="47"/>
      <c r="AK69" s="47"/>
      <c r="AL69" s="47"/>
      <c r="AM69" s="47"/>
      <c r="AN69" s="47"/>
      <c r="AO69" s="47"/>
      <c r="AP69" s="47"/>
      <c r="AQ69" s="48">
        <f t="shared" si="3"/>
        <v>1</v>
      </c>
      <c r="AR69" s="48">
        <f t="shared" si="4"/>
        <v>1</v>
      </c>
    </row>
    <row r="70" spans="1:44" s="32" customFormat="1" ht="24.9" customHeight="1" thickTop="1" thickBot="1">
      <c r="A70" s="33" t="s">
        <v>1365</v>
      </c>
      <c r="B70" s="33" t="s">
        <v>1365</v>
      </c>
      <c r="C70" s="33" t="s">
        <v>50</v>
      </c>
      <c r="D70" s="35"/>
      <c r="E70" s="324" t="s">
        <v>1576</v>
      </c>
      <c r="F70" s="454">
        <v>1827334</v>
      </c>
      <c r="G70" s="454">
        <v>1827334</v>
      </c>
      <c r="H70" s="455"/>
      <c r="I70" s="39">
        <v>1827334</v>
      </c>
      <c r="J70" s="40"/>
      <c r="K70" s="40"/>
      <c r="L70" s="40"/>
      <c r="M70" s="41"/>
      <c r="N70" s="41"/>
      <c r="O70" s="42"/>
      <c r="P70" s="456"/>
      <c r="Q70" s="473">
        <v>621703</v>
      </c>
      <c r="R70" s="474">
        <v>500000</v>
      </c>
      <c r="S70" s="39">
        <v>705631</v>
      </c>
      <c r="T70" s="46"/>
      <c r="U70" s="39"/>
      <c r="V70" s="46"/>
      <c r="W70" s="39"/>
      <c r="X70" s="22">
        <f t="shared" si="0"/>
        <v>0</v>
      </c>
      <c r="Y70" s="22">
        <f t="shared" si="1"/>
        <v>0</v>
      </c>
      <c r="Z70" s="47"/>
      <c r="AA70" s="47"/>
      <c r="AB70" s="47"/>
      <c r="AC70" s="47"/>
      <c r="AD70" s="47"/>
      <c r="AE70" s="47"/>
      <c r="AF70" s="47"/>
      <c r="AG70" s="47"/>
      <c r="AH70" s="47">
        <f t="shared" si="2"/>
        <v>0</v>
      </c>
      <c r="AI70" s="47">
        <v>1</v>
      </c>
      <c r="AJ70" s="47"/>
      <c r="AK70" s="47"/>
      <c r="AL70" s="47"/>
      <c r="AM70" s="47"/>
      <c r="AN70" s="47"/>
      <c r="AO70" s="47"/>
      <c r="AP70" s="47"/>
      <c r="AQ70" s="48">
        <f t="shared" si="3"/>
        <v>1</v>
      </c>
      <c r="AR70" s="48">
        <f t="shared" si="4"/>
        <v>1</v>
      </c>
    </row>
    <row r="71" spans="1:44" s="32" customFormat="1" ht="24.9" customHeight="1" thickTop="1" thickBot="1">
      <c r="A71" s="33" t="s">
        <v>1365</v>
      </c>
      <c r="B71" s="33" t="s">
        <v>1365</v>
      </c>
      <c r="C71" s="33" t="s">
        <v>583</v>
      </c>
      <c r="D71" s="35"/>
      <c r="E71" s="324" t="s">
        <v>1566</v>
      </c>
      <c r="F71" s="454">
        <v>1341259</v>
      </c>
      <c r="G71" s="454">
        <v>1312424</v>
      </c>
      <c r="H71" s="455"/>
      <c r="I71" s="39">
        <v>1312424</v>
      </c>
      <c r="J71" s="40"/>
      <c r="K71" s="40"/>
      <c r="L71" s="40"/>
      <c r="M71" s="41"/>
      <c r="N71" s="41"/>
      <c r="O71" s="42"/>
      <c r="P71" s="456"/>
      <c r="Q71" s="473">
        <v>1283455</v>
      </c>
      <c r="R71" s="474">
        <v>28969</v>
      </c>
      <c r="S71" s="39"/>
      <c r="T71" s="46"/>
      <c r="U71" s="39"/>
      <c r="V71" s="46"/>
      <c r="W71" s="39"/>
      <c r="X71" s="22">
        <f t="shared" si="0"/>
        <v>0</v>
      </c>
      <c r="Y71" s="22">
        <f t="shared" si="1"/>
        <v>0</v>
      </c>
      <c r="Z71" s="47"/>
      <c r="AA71" s="47"/>
      <c r="AB71" s="47"/>
      <c r="AC71" s="47"/>
      <c r="AD71" s="47"/>
      <c r="AE71" s="47"/>
      <c r="AF71" s="47"/>
      <c r="AG71" s="47"/>
      <c r="AH71" s="47">
        <f t="shared" si="2"/>
        <v>0</v>
      </c>
      <c r="AI71" s="47">
        <v>1</v>
      </c>
      <c r="AJ71" s="47"/>
      <c r="AK71" s="47"/>
      <c r="AL71" s="47"/>
      <c r="AM71" s="47"/>
      <c r="AN71" s="47"/>
      <c r="AO71" s="47"/>
      <c r="AP71" s="47"/>
      <c r="AQ71" s="48">
        <f t="shared" si="3"/>
        <v>1</v>
      </c>
      <c r="AR71" s="48">
        <f t="shared" si="4"/>
        <v>1</v>
      </c>
    </row>
    <row r="72" spans="1:44" s="32" customFormat="1" ht="24.9" customHeight="1" thickTop="1" thickBot="1">
      <c r="A72" s="33" t="s">
        <v>1365</v>
      </c>
      <c r="B72" s="33" t="s">
        <v>1365</v>
      </c>
      <c r="C72" s="33" t="s">
        <v>1417</v>
      </c>
      <c r="D72" s="35"/>
      <c r="E72" s="324" t="s">
        <v>1588</v>
      </c>
      <c r="F72" s="454">
        <v>792231</v>
      </c>
      <c r="G72" s="454">
        <v>792231</v>
      </c>
      <c r="H72" s="455"/>
      <c r="I72" s="39">
        <v>397231</v>
      </c>
      <c r="J72" s="40">
        <v>395000</v>
      </c>
      <c r="K72" s="40"/>
      <c r="L72" s="40"/>
      <c r="M72" s="41"/>
      <c r="N72" s="41"/>
      <c r="O72" s="42"/>
      <c r="P72" s="456"/>
      <c r="Q72" s="473">
        <v>711686</v>
      </c>
      <c r="R72" s="474">
        <v>80545</v>
      </c>
      <c r="S72" s="39"/>
      <c r="T72" s="46"/>
      <c r="U72" s="39"/>
      <c r="V72" s="46"/>
      <c r="W72" s="39"/>
      <c r="X72" s="22">
        <f t="shared" si="0"/>
        <v>0</v>
      </c>
      <c r="Y72" s="22">
        <f t="shared" si="1"/>
        <v>0</v>
      </c>
      <c r="Z72" s="47"/>
      <c r="AA72" s="47"/>
      <c r="AB72" s="47"/>
      <c r="AC72" s="47"/>
      <c r="AD72" s="47"/>
      <c r="AE72" s="47"/>
      <c r="AF72" s="47"/>
      <c r="AG72" s="47"/>
      <c r="AH72" s="47">
        <f t="shared" si="2"/>
        <v>0</v>
      </c>
      <c r="AI72" s="47">
        <v>1</v>
      </c>
      <c r="AJ72" s="47"/>
      <c r="AK72" s="47"/>
      <c r="AL72" s="47"/>
      <c r="AM72" s="47"/>
      <c r="AN72" s="47"/>
      <c r="AO72" s="47"/>
      <c r="AP72" s="47"/>
      <c r="AQ72" s="48">
        <f t="shared" si="3"/>
        <v>1</v>
      </c>
      <c r="AR72" s="48">
        <f t="shared" si="4"/>
        <v>1</v>
      </c>
    </row>
    <row r="73" spans="1:44" s="32" customFormat="1" ht="24.9" customHeight="1" thickTop="1" thickBot="1">
      <c r="A73" s="33" t="s">
        <v>1365</v>
      </c>
      <c r="B73" s="33" t="s">
        <v>1365</v>
      </c>
      <c r="C73" s="33" t="s">
        <v>1418</v>
      </c>
      <c r="D73" s="35"/>
      <c r="E73" s="324" t="s">
        <v>1566</v>
      </c>
      <c r="F73" s="454">
        <v>249923</v>
      </c>
      <c r="G73" s="454">
        <v>249923</v>
      </c>
      <c r="H73" s="455"/>
      <c r="I73" s="39">
        <v>249923</v>
      </c>
      <c r="J73" s="40"/>
      <c r="K73" s="40"/>
      <c r="L73" s="40"/>
      <c r="M73" s="41"/>
      <c r="N73" s="41"/>
      <c r="O73" s="42"/>
      <c r="P73" s="456"/>
      <c r="Q73" s="473">
        <v>179843</v>
      </c>
      <c r="R73" s="474">
        <v>70080</v>
      </c>
      <c r="S73" s="39"/>
      <c r="T73" s="46"/>
      <c r="U73" s="39"/>
      <c r="V73" s="46"/>
      <c r="W73" s="39"/>
      <c r="X73" s="22">
        <f t="shared" si="0"/>
        <v>0</v>
      </c>
      <c r="Y73" s="22">
        <f t="shared" si="1"/>
        <v>0</v>
      </c>
      <c r="Z73" s="47"/>
      <c r="AA73" s="47"/>
      <c r="AB73" s="47"/>
      <c r="AC73" s="47"/>
      <c r="AD73" s="47"/>
      <c r="AE73" s="47"/>
      <c r="AF73" s="47"/>
      <c r="AG73" s="47"/>
      <c r="AH73" s="47">
        <f t="shared" si="2"/>
        <v>0</v>
      </c>
      <c r="AI73" s="47">
        <v>1</v>
      </c>
      <c r="AJ73" s="47"/>
      <c r="AK73" s="47"/>
      <c r="AL73" s="47"/>
      <c r="AM73" s="47"/>
      <c r="AN73" s="47"/>
      <c r="AO73" s="47"/>
      <c r="AP73" s="47"/>
      <c r="AQ73" s="48">
        <f t="shared" si="3"/>
        <v>1</v>
      </c>
      <c r="AR73" s="48">
        <f t="shared" si="4"/>
        <v>1</v>
      </c>
    </row>
    <row r="74" spans="1:44" s="32" customFormat="1" ht="24.9" customHeight="1" thickTop="1" thickBot="1">
      <c r="A74" s="33" t="s">
        <v>1365</v>
      </c>
      <c r="B74" s="33" t="s">
        <v>1365</v>
      </c>
      <c r="C74" s="33" t="s">
        <v>1419</v>
      </c>
      <c r="D74" s="35"/>
      <c r="E74" s="324" t="s">
        <v>1576</v>
      </c>
      <c r="F74" s="454">
        <v>220000</v>
      </c>
      <c r="G74" s="454">
        <v>197730</v>
      </c>
      <c r="H74" s="455"/>
      <c r="I74" s="39">
        <v>197730</v>
      </c>
      <c r="J74" s="40"/>
      <c r="K74" s="40"/>
      <c r="L74" s="40"/>
      <c r="M74" s="41"/>
      <c r="N74" s="41"/>
      <c r="O74" s="42"/>
      <c r="P74" s="456"/>
      <c r="Q74" s="473"/>
      <c r="R74" s="474">
        <v>179757</v>
      </c>
      <c r="S74" s="39">
        <v>17973</v>
      </c>
      <c r="T74" s="46"/>
      <c r="U74" s="39"/>
      <c r="V74" s="46"/>
      <c r="W74" s="39"/>
      <c r="X74" s="22">
        <f t="shared" ref="X74:X137" si="5">G74-I74-J74-K74-L74-M74-N74</f>
        <v>0</v>
      </c>
      <c r="Y74" s="22">
        <f t="shared" ref="Y74:Y137" si="6">G74-Q74-R74-S74</f>
        <v>0</v>
      </c>
      <c r="Z74" s="47"/>
      <c r="AA74" s="47"/>
      <c r="AB74" s="47"/>
      <c r="AC74" s="47"/>
      <c r="AD74" s="47"/>
      <c r="AE74" s="47"/>
      <c r="AF74" s="47"/>
      <c r="AG74" s="47"/>
      <c r="AH74" s="47">
        <f t="shared" ref="AH74:AH137" si="7">SUM(Z74:AG74)</f>
        <v>0</v>
      </c>
      <c r="AI74" s="47">
        <v>1</v>
      </c>
      <c r="AJ74" s="47"/>
      <c r="AK74" s="47"/>
      <c r="AL74" s="47"/>
      <c r="AM74" s="47"/>
      <c r="AN74" s="47"/>
      <c r="AO74" s="47"/>
      <c r="AP74" s="47"/>
      <c r="AQ74" s="48">
        <f t="shared" ref="AQ74:AQ137" si="8">SUM(AI74:AP74)</f>
        <v>1</v>
      </c>
      <c r="AR74" s="48">
        <f t="shared" ref="AR74:AR137" si="9">AQ74+AH74</f>
        <v>1</v>
      </c>
    </row>
    <row r="75" spans="1:44" s="32" customFormat="1" ht="24.9" customHeight="1" thickTop="1" thickBot="1">
      <c r="A75" s="33" t="s">
        <v>1365</v>
      </c>
      <c r="B75" s="33" t="s">
        <v>1365</v>
      </c>
      <c r="C75" s="33" t="s">
        <v>1420</v>
      </c>
      <c r="D75" s="35"/>
      <c r="E75" s="324" t="s">
        <v>1576</v>
      </c>
      <c r="F75" s="454">
        <v>205000</v>
      </c>
      <c r="G75" s="454">
        <v>239069</v>
      </c>
      <c r="H75" s="455"/>
      <c r="I75" s="39">
        <v>239069</v>
      </c>
      <c r="J75" s="40"/>
      <c r="K75" s="40"/>
      <c r="L75" s="40"/>
      <c r="M75" s="41"/>
      <c r="N75" s="41"/>
      <c r="O75" s="42"/>
      <c r="P75" s="456"/>
      <c r="Q75" s="473">
        <v>91809</v>
      </c>
      <c r="R75" s="474">
        <v>123353</v>
      </c>
      <c r="S75" s="39">
        <v>23907</v>
      </c>
      <c r="T75" s="46"/>
      <c r="U75" s="39"/>
      <c r="V75" s="46"/>
      <c r="W75" s="39"/>
      <c r="X75" s="22">
        <f t="shared" si="5"/>
        <v>0</v>
      </c>
      <c r="Y75" s="22">
        <f t="shared" si="6"/>
        <v>0</v>
      </c>
      <c r="Z75" s="47"/>
      <c r="AA75" s="47"/>
      <c r="AB75" s="47"/>
      <c r="AC75" s="47"/>
      <c r="AD75" s="47"/>
      <c r="AE75" s="47"/>
      <c r="AF75" s="47"/>
      <c r="AG75" s="47"/>
      <c r="AH75" s="47">
        <f t="shared" si="7"/>
        <v>0</v>
      </c>
      <c r="AI75" s="47">
        <v>1</v>
      </c>
      <c r="AJ75" s="47"/>
      <c r="AK75" s="47"/>
      <c r="AL75" s="47"/>
      <c r="AM75" s="47"/>
      <c r="AN75" s="47"/>
      <c r="AO75" s="47"/>
      <c r="AP75" s="47"/>
      <c r="AQ75" s="48">
        <f t="shared" si="8"/>
        <v>1</v>
      </c>
      <c r="AR75" s="48">
        <f t="shared" si="9"/>
        <v>1</v>
      </c>
    </row>
    <row r="76" spans="1:44" s="32" customFormat="1" ht="24.9" customHeight="1" thickTop="1" thickBot="1">
      <c r="A76" s="33" t="s">
        <v>1365</v>
      </c>
      <c r="B76" s="33" t="s">
        <v>1365</v>
      </c>
      <c r="C76" s="33" t="s">
        <v>1421</v>
      </c>
      <c r="D76" s="35"/>
      <c r="E76" s="324" t="s">
        <v>1566</v>
      </c>
      <c r="F76" s="454">
        <v>500000</v>
      </c>
      <c r="G76" s="454">
        <v>474162</v>
      </c>
      <c r="H76" s="455"/>
      <c r="I76" s="39">
        <v>474162</v>
      </c>
      <c r="J76" s="40"/>
      <c r="K76" s="40"/>
      <c r="L76" s="40"/>
      <c r="M76" s="41"/>
      <c r="N76" s="41"/>
      <c r="O76" s="42"/>
      <c r="P76" s="456"/>
      <c r="Q76" s="473"/>
      <c r="R76" s="474">
        <v>474162</v>
      </c>
      <c r="S76" s="39"/>
      <c r="T76" s="46"/>
      <c r="U76" s="39"/>
      <c r="V76" s="46"/>
      <c r="W76" s="39"/>
      <c r="X76" s="22">
        <f t="shared" si="5"/>
        <v>0</v>
      </c>
      <c r="Y76" s="22">
        <f t="shared" si="6"/>
        <v>0</v>
      </c>
      <c r="Z76" s="47"/>
      <c r="AA76" s="47"/>
      <c r="AB76" s="47"/>
      <c r="AC76" s="47"/>
      <c r="AD76" s="47"/>
      <c r="AE76" s="47"/>
      <c r="AF76" s="47"/>
      <c r="AG76" s="47"/>
      <c r="AH76" s="47">
        <f t="shared" si="7"/>
        <v>0</v>
      </c>
      <c r="AI76" s="47">
        <v>1</v>
      </c>
      <c r="AJ76" s="47"/>
      <c r="AK76" s="47"/>
      <c r="AL76" s="47"/>
      <c r="AM76" s="47"/>
      <c r="AN76" s="47"/>
      <c r="AO76" s="47"/>
      <c r="AP76" s="47"/>
      <c r="AQ76" s="48">
        <f t="shared" si="8"/>
        <v>1</v>
      </c>
      <c r="AR76" s="48">
        <f t="shared" si="9"/>
        <v>1</v>
      </c>
    </row>
    <row r="77" spans="1:44" s="32" customFormat="1" ht="24.9" customHeight="1" thickTop="1" thickBot="1">
      <c r="A77" s="33" t="s">
        <v>1365</v>
      </c>
      <c r="B77" s="33" t="s">
        <v>1365</v>
      </c>
      <c r="C77" s="33" t="s">
        <v>1422</v>
      </c>
      <c r="D77" s="35"/>
      <c r="E77" s="324" t="s">
        <v>1566</v>
      </c>
      <c r="F77" s="454">
        <v>94407</v>
      </c>
      <c r="G77" s="454">
        <v>94407</v>
      </c>
      <c r="H77" s="455"/>
      <c r="I77" s="39">
        <v>94407</v>
      </c>
      <c r="J77" s="40"/>
      <c r="K77" s="40"/>
      <c r="L77" s="40"/>
      <c r="M77" s="41"/>
      <c r="N77" s="41"/>
      <c r="O77" s="42"/>
      <c r="P77" s="456"/>
      <c r="Q77" s="473">
        <v>18153</v>
      </c>
      <c r="R77" s="474">
        <v>30000</v>
      </c>
      <c r="S77" s="39">
        <v>46254</v>
      </c>
      <c r="T77" s="46"/>
      <c r="U77" s="39"/>
      <c r="V77" s="46"/>
      <c r="W77" s="39"/>
      <c r="X77" s="22">
        <f t="shared" si="5"/>
        <v>0</v>
      </c>
      <c r="Y77" s="22">
        <f t="shared" si="6"/>
        <v>0</v>
      </c>
      <c r="Z77" s="47"/>
      <c r="AA77" s="47"/>
      <c r="AB77" s="47"/>
      <c r="AC77" s="47"/>
      <c r="AD77" s="47"/>
      <c r="AE77" s="47"/>
      <c r="AF77" s="47"/>
      <c r="AG77" s="47"/>
      <c r="AH77" s="47">
        <f t="shared" si="7"/>
        <v>0</v>
      </c>
      <c r="AI77" s="47">
        <v>1</v>
      </c>
      <c r="AJ77" s="47"/>
      <c r="AK77" s="47"/>
      <c r="AL77" s="47"/>
      <c r="AM77" s="47"/>
      <c r="AN77" s="47"/>
      <c r="AO77" s="47"/>
      <c r="AP77" s="47"/>
      <c r="AQ77" s="48">
        <f t="shared" si="8"/>
        <v>1</v>
      </c>
      <c r="AR77" s="48">
        <f t="shared" si="9"/>
        <v>1</v>
      </c>
    </row>
    <row r="78" spans="1:44" s="32" customFormat="1" ht="24.9" customHeight="1" thickTop="1" thickBot="1">
      <c r="A78" s="33" t="s">
        <v>1365</v>
      </c>
      <c r="B78" s="33" t="s">
        <v>1365</v>
      </c>
      <c r="C78" s="33" t="s">
        <v>1423</v>
      </c>
      <c r="D78" s="35"/>
      <c r="E78" s="324" t="s">
        <v>1566</v>
      </c>
      <c r="F78" s="454">
        <v>700894</v>
      </c>
      <c r="G78" s="454">
        <v>700894</v>
      </c>
      <c r="H78" s="455"/>
      <c r="I78" s="39">
        <v>700894</v>
      </c>
      <c r="J78" s="40"/>
      <c r="K78" s="40"/>
      <c r="L78" s="40"/>
      <c r="M78" s="41"/>
      <c r="N78" s="41"/>
      <c r="O78" s="42"/>
      <c r="P78" s="456"/>
      <c r="Q78" s="473">
        <v>600353</v>
      </c>
      <c r="R78" s="474">
        <v>100541</v>
      </c>
      <c r="S78" s="39"/>
      <c r="T78" s="46"/>
      <c r="U78" s="39"/>
      <c r="V78" s="46"/>
      <c r="W78" s="39"/>
      <c r="X78" s="22">
        <f t="shared" si="5"/>
        <v>0</v>
      </c>
      <c r="Y78" s="22">
        <f t="shared" si="6"/>
        <v>0</v>
      </c>
      <c r="Z78" s="47"/>
      <c r="AA78" s="47"/>
      <c r="AB78" s="47"/>
      <c r="AC78" s="47"/>
      <c r="AD78" s="47"/>
      <c r="AE78" s="47"/>
      <c r="AF78" s="47"/>
      <c r="AG78" s="47"/>
      <c r="AH78" s="47">
        <f t="shared" si="7"/>
        <v>0</v>
      </c>
      <c r="AI78" s="47">
        <v>1</v>
      </c>
      <c r="AJ78" s="47"/>
      <c r="AK78" s="47"/>
      <c r="AL78" s="47"/>
      <c r="AM78" s="47"/>
      <c r="AN78" s="47"/>
      <c r="AO78" s="47"/>
      <c r="AP78" s="47"/>
      <c r="AQ78" s="48">
        <f t="shared" si="8"/>
        <v>1</v>
      </c>
      <c r="AR78" s="48">
        <f t="shared" si="9"/>
        <v>1</v>
      </c>
    </row>
    <row r="79" spans="1:44" s="32" customFormat="1" ht="24.9" customHeight="1" thickTop="1" thickBot="1">
      <c r="A79" s="33" t="s">
        <v>1365</v>
      </c>
      <c r="B79" s="33" t="s">
        <v>1365</v>
      </c>
      <c r="C79" s="33" t="s">
        <v>1424</v>
      </c>
      <c r="D79" s="35"/>
      <c r="E79" s="324" t="s">
        <v>1576</v>
      </c>
      <c r="F79" s="454">
        <v>60000</v>
      </c>
      <c r="G79" s="454">
        <v>60000</v>
      </c>
      <c r="H79" s="455"/>
      <c r="I79" s="39">
        <v>60000</v>
      </c>
      <c r="J79" s="40"/>
      <c r="K79" s="40"/>
      <c r="L79" s="40"/>
      <c r="M79" s="41"/>
      <c r="N79" s="41"/>
      <c r="O79" s="42"/>
      <c r="P79" s="456"/>
      <c r="Q79" s="473"/>
      <c r="R79" s="474"/>
      <c r="S79" s="39">
        <v>60000</v>
      </c>
      <c r="T79" s="46"/>
      <c r="U79" s="39"/>
      <c r="V79" s="46"/>
      <c r="W79" s="39"/>
      <c r="X79" s="22">
        <f t="shared" si="5"/>
        <v>0</v>
      </c>
      <c r="Y79" s="22">
        <f t="shared" si="6"/>
        <v>0</v>
      </c>
      <c r="Z79" s="47"/>
      <c r="AA79" s="47"/>
      <c r="AB79" s="47"/>
      <c r="AC79" s="47"/>
      <c r="AD79" s="47"/>
      <c r="AE79" s="47"/>
      <c r="AF79" s="47"/>
      <c r="AG79" s="47"/>
      <c r="AH79" s="47">
        <f t="shared" si="7"/>
        <v>0</v>
      </c>
      <c r="AI79" s="47">
        <v>1</v>
      </c>
      <c r="AJ79" s="47"/>
      <c r="AK79" s="47"/>
      <c r="AL79" s="47"/>
      <c r="AM79" s="47"/>
      <c r="AN79" s="47"/>
      <c r="AO79" s="47"/>
      <c r="AP79" s="47"/>
      <c r="AQ79" s="48">
        <f t="shared" si="8"/>
        <v>1</v>
      </c>
      <c r="AR79" s="48">
        <f t="shared" si="9"/>
        <v>1</v>
      </c>
    </row>
    <row r="80" spans="1:44" s="32" customFormat="1" ht="24.9" customHeight="1" thickTop="1" thickBot="1">
      <c r="A80" s="33" t="s">
        <v>1365</v>
      </c>
      <c r="B80" s="33" t="s">
        <v>1365</v>
      </c>
      <c r="C80" s="33" t="s">
        <v>1425</v>
      </c>
      <c r="D80" s="35"/>
      <c r="E80" s="324" t="s">
        <v>1576</v>
      </c>
      <c r="F80" s="454">
        <v>163802</v>
      </c>
      <c r="G80" s="454">
        <v>61708</v>
      </c>
      <c r="H80" s="455"/>
      <c r="I80" s="39">
        <v>61708</v>
      </c>
      <c r="J80" s="40"/>
      <c r="K80" s="40"/>
      <c r="L80" s="40"/>
      <c r="M80" s="41"/>
      <c r="N80" s="41"/>
      <c r="O80" s="42"/>
      <c r="P80" s="456"/>
      <c r="Q80" s="473">
        <v>57733</v>
      </c>
      <c r="R80" s="474">
        <v>3975</v>
      </c>
      <c r="S80" s="39"/>
      <c r="T80" s="46"/>
      <c r="U80" s="39"/>
      <c r="V80" s="46"/>
      <c r="W80" s="39"/>
      <c r="X80" s="22">
        <f t="shared" si="5"/>
        <v>0</v>
      </c>
      <c r="Y80" s="22">
        <f t="shared" si="6"/>
        <v>0</v>
      </c>
      <c r="Z80" s="47"/>
      <c r="AA80" s="47"/>
      <c r="AB80" s="47"/>
      <c r="AC80" s="47"/>
      <c r="AD80" s="47"/>
      <c r="AE80" s="47"/>
      <c r="AF80" s="47"/>
      <c r="AG80" s="47"/>
      <c r="AH80" s="47">
        <f t="shared" si="7"/>
        <v>0</v>
      </c>
      <c r="AI80" s="47">
        <v>1</v>
      </c>
      <c r="AJ80" s="47"/>
      <c r="AK80" s="47"/>
      <c r="AL80" s="47"/>
      <c r="AM80" s="47"/>
      <c r="AN80" s="47"/>
      <c r="AO80" s="47"/>
      <c r="AP80" s="47"/>
      <c r="AQ80" s="48">
        <f t="shared" si="8"/>
        <v>1</v>
      </c>
      <c r="AR80" s="48">
        <f t="shared" si="9"/>
        <v>1</v>
      </c>
    </row>
    <row r="81" spans="1:44" s="32" customFormat="1" ht="24.9" customHeight="1" thickTop="1" thickBot="1">
      <c r="A81" s="33" t="s">
        <v>1365</v>
      </c>
      <c r="B81" s="33" t="s">
        <v>1365</v>
      </c>
      <c r="C81" s="33" t="s">
        <v>205</v>
      </c>
      <c r="D81" s="35"/>
      <c r="E81" s="324" t="s">
        <v>1566</v>
      </c>
      <c r="F81" s="454">
        <v>5049147</v>
      </c>
      <c r="G81" s="454">
        <v>5049147</v>
      </c>
      <c r="H81" s="455"/>
      <c r="I81" s="39">
        <v>5049147</v>
      </c>
      <c r="J81" s="40"/>
      <c r="K81" s="40"/>
      <c r="L81" s="40"/>
      <c r="M81" s="41"/>
      <c r="N81" s="41"/>
      <c r="O81" s="42"/>
      <c r="P81" s="456"/>
      <c r="Q81" s="473">
        <v>4521221</v>
      </c>
      <c r="R81" s="474">
        <v>527926</v>
      </c>
      <c r="S81" s="39"/>
      <c r="T81" s="46"/>
      <c r="U81" s="39"/>
      <c r="V81" s="46"/>
      <c r="W81" s="39"/>
      <c r="X81" s="22">
        <f t="shared" si="5"/>
        <v>0</v>
      </c>
      <c r="Y81" s="22">
        <f t="shared" si="6"/>
        <v>0</v>
      </c>
      <c r="Z81" s="47"/>
      <c r="AA81" s="47"/>
      <c r="AB81" s="47"/>
      <c r="AC81" s="47"/>
      <c r="AD81" s="47"/>
      <c r="AE81" s="47"/>
      <c r="AF81" s="47"/>
      <c r="AG81" s="47"/>
      <c r="AH81" s="47">
        <f t="shared" si="7"/>
        <v>0</v>
      </c>
      <c r="AI81" s="47">
        <v>1</v>
      </c>
      <c r="AJ81" s="47"/>
      <c r="AK81" s="47"/>
      <c r="AL81" s="47"/>
      <c r="AM81" s="47"/>
      <c r="AN81" s="47"/>
      <c r="AO81" s="47"/>
      <c r="AP81" s="47"/>
      <c r="AQ81" s="48">
        <f t="shared" si="8"/>
        <v>1</v>
      </c>
      <c r="AR81" s="48">
        <f t="shared" si="9"/>
        <v>1</v>
      </c>
    </row>
    <row r="82" spans="1:44" s="32" customFormat="1" ht="24.9" customHeight="1" thickTop="1" thickBot="1">
      <c r="A82" s="33" t="s">
        <v>1365</v>
      </c>
      <c r="B82" s="33" t="s">
        <v>1365</v>
      </c>
      <c r="C82" s="33" t="s">
        <v>1426</v>
      </c>
      <c r="D82" s="35"/>
      <c r="E82" s="926" t="s">
        <v>1579</v>
      </c>
      <c r="F82" s="454">
        <v>1241600</v>
      </c>
      <c r="G82" s="454">
        <v>1241600</v>
      </c>
      <c r="H82" s="455"/>
      <c r="I82" s="39">
        <v>171600</v>
      </c>
      <c r="J82" s="40">
        <v>752000</v>
      </c>
      <c r="K82" s="40"/>
      <c r="L82" s="40">
        <v>318000</v>
      </c>
      <c r="M82" s="41"/>
      <c r="N82" s="41"/>
      <c r="O82" s="42"/>
      <c r="P82" s="456"/>
      <c r="Q82" s="473">
        <v>1009340</v>
      </c>
      <c r="R82" s="474">
        <v>232260</v>
      </c>
      <c r="S82" s="39"/>
      <c r="T82" s="46"/>
      <c r="U82" s="39"/>
      <c r="V82" s="46"/>
      <c r="W82" s="39"/>
      <c r="X82" s="22">
        <f t="shared" si="5"/>
        <v>0</v>
      </c>
      <c r="Y82" s="22">
        <f t="shared" si="6"/>
        <v>0</v>
      </c>
      <c r="Z82" s="47"/>
      <c r="AA82" s="47"/>
      <c r="AB82" s="47"/>
      <c r="AC82" s="47"/>
      <c r="AD82" s="47"/>
      <c r="AE82" s="47"/>
      <c r="AF82" s="47"/>
      <c r="AG82" s="47"/>
      <c r="AH82" s="47">
        <f t="shared" si="7"/>
        <v>0</v>
      </c>
      <c r="AI82" s="47">
        <v>1</v>
      </c>
      <c r="AJ82" s="47"/>
      <c r="AK82" s="47"/>
      <c r="AL82" s="47"/>
      <c r="AM82" s="47"/>
      <c r="AN82" s="47"/>
      <c r="AO82" s="47"/>
      <c r="AP82" s="47"/>
      <c r="AQ82" s="48">
        <f t="shared" si="8"/>
        <v>1</v>
      </c>
      <c r="AR82" s="48">
        <f t="shared" si="9"/>
        <v>1</v>
      </c>
    </row>
    <row r="83" spans="1:44" s="32" customFormat="1" ht="24.9" customHeight="1" thickTop="1" thickBot="1">
      <c r="A83" s="33" t="s">
        <v>1365</v>
      </c>
      <c r="B83" s="33" t="s">
        <v>1365</v>
      </c>
      <c r="C83" s="33" t="s">
        <v>1427</v>
      </c>
      <c r="D83" s="35"/>
      <c r="E83" s="324" t="s">
        <v>1566</v>
      </c>
      <c r="F83" s="454">
        <v>365537</v>
      </c>
      <c r="G83" s="454">
        <v>349719</v>
      </c>
      <c r="H83" s="455"/>
      <c r="I83" s="39">
        <v>349719</v>
      </c>
      <c r="J83" s="40"/>
      <c r="K83" s="40"/>
      <c r="L83" s="40"/>
      <c r="M83" s="41"/>
      <c r="N83" s="41"/>
      <c r="O83" s="42"/>
      <c r="P83" s="456"/>
      <c r="Q83" s="473">
        <v>310407</v>
      </c>
      <c r="R83" s="474">
        <v>39312</v>
      </c>
      <c r="S83" s="39"/>
      <c r="T83" s="46"/>
      <c r="U83" s="39"/>
      <c r="V83" s="46"/>
      <c r="W83" s="39"/>
      <c r="X83" s="22">
        <f t="shared" si="5"/>
        <v>0</v>
      </c>
      <c r="Y83" s="22">
        <f t="shared" si="6"/>
        <v>0</v>
      </c>
      <c r="Z83" s="47"/>
      <c r="AA83" s="47"/>
      <c r="AB83" s="47"/>
      <c r="AC83" s="47"/>
      <c r="AD83" s="47"/>
      <c r="AE83" s="47"/>
      <c r="AF83" s="47"/>
      <c r="AG83" s="47"/>
      <c r="AH83" s="47">
        <f t="shared" si="7"/>
        <v>0</v>
      </c>
      <c r="AI83" s="47">
        <v>1</v>
      </c>
      <c r="AJ83" s="47"/>
      <c r="AK83" s="47"/>
      <c r="AL83" s="47"/>
      <c r="AM83" s="47"/>
      <c r="AN83" s="47"/>
      <c r="AO83" s="47"/>
      <c r="AP83" s="47"/>
      <c r="AQ83" s="48">
        <f t="shared" si="8"/>
        <v>1</v>
      </c>
      <c r="AR83" s="48">
        <f t="shared" si="9"/>
        <v>1</v>
      </c>
    </row>
    <row r="84" spans="1:44" s="32" customFormat="1" ht="24.9" customHeight="1" thickTop="1" thickBot="1">
      <c r="A84" s="33" t="s">
        <v>1365</v>
      </c>
      <c r="B84" s="33" t="s">
        <v>1365</v>
      </c>
      <c r="C84" s="33" t="s">
        <v>1428</v>
      </c>
      <c r="D84" s="35"/>
      <c r="E84" s="324" t="s">
        <v>1588</v>
      </c>
      <c r="F84" s="454">
        <v>1016655</v>
      </c>
      <c r="G84" s="454">
        <v>1016655</v>
      </c>
      <c r="H84" s="455"/>
      <c r="I84" s="39">
        <v>550056</v>
      </c>
      <c r="J84" s="40">
        <v>466599</v>
      </c>
      <c r="K84" s="40"/>
      <c r="L84" s="40"/>
      <c r="M84" s="41"/>
      <c r="N84" s="41"/>
      <c r="O84" s="42"/>
      <c r="P84" s="456"/>
      <c r="Q84" s="473">
        <v>436432</v>
      </c>
      <c r="R84" s="474">
        <v>580223</v>
      </c>
      <c r="S84" s="39"/>
      <c r="T84" s="46"/>
      <c r="U84" s="39"/>
      <c r="V84" s="46"/>
      <c r="W84" s="39"/>
      <c r="X84" s="22">
        <f t="shared" si="5"/>
        <v>0</v>
      </c>
      <c r="Y84" s="22">
        <f t="shared" si="6"/>
        <v>0</v>
      </c>
      <c r="Z84" s="47"/>
      <c r="AA84" s="47"/>
      <c r="AB84" s="47"/>
      <c r="AC84" s="47"/>
      <c r="AD84" s="47"/>
      <c r="AE84" s="47"/>
      <c r="AF84" s="47"/>
      <c r="AG84" s="47"/>
      <c r="AH84" s="47">
        <f t="shared" si="7"/>
        <v>0</v>
      </c>
      <c r="AI84" s="47">
        <v>1</v>
      </c>
      <c r="AJ84" s="47"/>
      <c r="AK84" s="47"/>
      <c r="AL84" s="47"/>
      <c r="AM84" s="47"/>
      <c r="AN84" s="47"/>
      <c r="AO84" s="47"/>
      <c r="AP84" s="47"/>
      <c r="AQ84" s="48">
        <f t="shared" si="8"/>
        <v>1</v>
      </c>
      <c r="AR84" s="48">
        <f t="shared" si="9"/>
        <v>1</v>
      </c>
    </row>
    <row r="85" spans="1:44" s="32" customFormat="1" ht="24.9" customHeight="1" thickTop="1" thickBot="1">
      <c r="A85" s="33" t="s">
        <v>1365</v>
      </c>
      <c r="B85" s="33" t="s">
        <v>1365</v>
      </c>
      <c r="C85" s="33" t="s">
        <v>1429</v>
      </c>
      <c r="D85" s="35"/>
      <c r="E85" s="324" t="s">
        <v>1566</v>
      </c>
      <c r="F85" s="454">
        <v>109922</v>
      </c>
      <c r="G85" s="454">
        <v>109922</v>
      </c>
      <c r="H85" s="455"/>
      <c r="I85" s="39">
        <v>109922</v>
      </c>
      <c r="J85" s="40"/>
      <c r="K85" s="40"/>
      <c r="L85" s="40"/>
      <c r="M85" s="41"/>
      <c r="N85" s="41"/>
      <c r="O85" s="42"/>
      <c r="P85" s="456"/>
      <c r="Q85" s="473">
        <v>66428</v>
      </c>
      <c r="R85" s="474">
        <v>43494</v>
      </c>
      <c r="S85" s="39"/>
      <c r="T85" s="46"/>
      <c r="U85" s="39"/>
      <c r="V85" s="46"/>
      <c r="W85" s="39"/>
      <c r="X85" s="22">
        <f t="shared" si="5"/>
        <v>0</v>
      </c>
      <c r="Y85" s="22">
        <f t="shared" si="6"/>
        <v>0</v>
      </c>
      <c r="Z85" s="47"/>
      <c r="AA85" s="47"/>
      <c r="AB85" s="47"/>
      <c r="AC85" s="47"/>
      <c r="AD85" s="47"/>
      <c r="AE85" s="47"/>
      <c r="AF85" s="47"/>
      <c r="AG85" s="47"/>
      <c r="AH85" s="47">
        <f t="shared" si="7"/>
        <v>0</v>
      </c>
      <c r="AI85" s="47">
        <v>1</v>
      </c>
      <c r="AJ85" s="47"/>
      <c r="AK85" s="47"/>
      <c r="AL85" s="47"/>
      <c r="AM85" s="47"/>
      <c r="AN85" s="47"/>
      <c r="AO85" s="47"/>
      <c r="AP85" s="47"/>
      <c r="AQ85" s="48">
        <f t="shared" si="8"/>
        <v>1</v>
      </c>
      <c r="AR85" s="48">
        <f t="shared" si="9"/>
        <v>1</v>
      </c>
    </row>
    <row r="86" spans="1:44" s="32" customFormat="1" ht="24.9" customHeight="1" thickTop="1" thickBot="1">
      <c r="A86" s="33" t="s">
        <v>1365</v>
      </c>
      <c r="B86" s="33" t="s">
        <v>1365</v>
      </c>
      <c r="C86" s="33" t="s">
        <v>1430</v>
      </c>
      <c r="D86" s="35"/>
      <c r="E86" s="324" t="s">
        <v>1566</v>
      </c>
      <c r="F86" s="454">
        <v>55661</v>
      </c>
      <c r="G86" s="454">
        <v>49580</v>
      </c>
      <c r="H86" s="455"/>
      <c r="I86" s="39">
        <v>49580</v>
      </c>
      <c r="J86" s="40"/>
      <c r="K86" s="40"/>
      <c r="L86" s="40"/>
      <c r="M86" s="41"/>
      <c r="N86" s="41"/>
      <c r="O86" s="42"/>
      <c r="P86" s="456"/>
      <c r="Q86" s="473"/>
      <c r="R86" s="474">
        <v>49580</v>
      </c>
      <c r="S86" s="39"/>
      <c r="T86" s="46"/>
      <c r="U86" s="39"/>
      <c r="V86" s="46"/>
      <c r="W86" s="39"/>
      <c r="X86" s="22">
        <f t="shared" si="5"/>
        <v>0</v>
      </c>
      <c r="Y86" s="22">
        <f t="shared" si="6"/>
        <v>0</v>
      </c>
      <c r="Z86" s="47"/>
      <c r="AA86" s="47"/>
      <c r="AB86" s="47"/>
      <c r="AC86" s="47"/>
      <c r="AD86" s="47"/>
      <c r="AE86" s="47"/>
      <c r="AF86" s="47"/>
      <c r="AG86" s="47"/>
      <c r="AH86" s="47">
        <f t="shared" si="7"/>
        <v>0</v>
      </c>
      <c r="AI86" s="47">
        <v>1</v>
      </c>
      <c r="AJ86" s="47"/>
      <c r="AK86" s="47"/>
      <c r="AL86" s="47"/>
      <c r="AM86" s="47"/>
      <c r="AN86" s="47"/>
      <c r="AO86" s="47"/>
      <c r="AP86" s="47"/>
      <c r="AQ86" s="48">
        <f t="shared" si="8"/>
        <v>1</v>
      </c>
      <c r="AR86" s="48">
        <f t="shared" si="9"/>
        <v>1</v>
      </c>
    </row>
    <row r="87" spans="1:44" s="32" customFormat="1" ht="24.9" customHeight="1" thickTop="1" thickBot="1">
      <c r="A87" s="33" t="s">
        <v>1365</v>
      </c>
      <c r="B87" s="33" t="s">
        <v>1365</v>
      </c>
      <c r="C87" s="33" t="s">
        <v>1431</v>
      </c>
      <c r="D87" s="35"/>
      <c r="E87" s="324" t="s">
        <v>2607</v>
      </c>
      <c r="F87" s="454">
        <v>268248</v>
      </c>
      <c r="G87" s="454">
        <v>268248</v>
      </c>
      <c r="H87" s="455"/>
      <c r="I87" s="39">
        <v>268248</v>
      </c>
      <c r="J87" s="40"/>
      <c r="K87" s="40"/>
      <c r="L87" s="40"/>
      <c r="M87" s="41"/>
      <c r="N87" s="41"/>
      <c r="O87" s="42"/>
      <c r="P87" s="456"/>
      <c r="Q87" s="473">
        <v>57707</v>
      </c>
      <c r="R87" s="474">
        <v>210541</v>
      </c>
      <c r="S87" s="39"/>
      <c r="T87" s="46"/>
      <c r="U87" s="39"/>
      <c r="V87" s="46"/>
      <c r="W87" s="39"/>
      <c r="X87" s="22">
        <f t="shared" si="5"/>
        <v>0</v>
      </c>
      <c r="Y87" s="22">
        <f t="shared" si="6"/>
        <v>0</v>
      </c>
      <c r="Z87" s="47"/>
      <c r="AA87" s="47"/>
      <c r="AB87" s="47"/>
      <c r="AC87" s="47"/>
      <c r="AD87" s="47"/>
      <c r="AE87" s="47"/>
      <c r="AF87" s="47"/>
      <c r="AG87" s="47"/>
      <c r="AH87" s="47">
        <f t="shared" si="7"/>
        <v>0</v>
      </c>
      <c r="AI87" s="47">
        <v>1</v>
      </c>
      <c r="AJ87" s="47"/>
      <c r="AK87" s="47"/>
      <c r="AL87" s="47"/>
      <c r="AM87" s="47"/>
      <c r="AN87" s="47"/>
      <c r="AO87" s="47"/>
      <c r="AP87" s="47"/>
      <c r="AQ87" s="48">
        <f t="shared" si="8"/>
        <v>1</v>
      </c>
      <c r="AR87" s="48">
        <f t="shared" si="9"/>
        <v>1</v>
      </c>
    </row>
    <row r="88" spans="1:44" s="32" customFormat="1" ht="24.9" customHeight="1" thickTop="1" thickBot="1">
      <c r="A88" s="33" t="s">
        <v>1365</v>
      </c>
      <c r="B88" s="33" t="s">
        <v>1365</v>
      </c>
      <c r="C88" s="33" t="s">
        <v>1432</v>
      </c>
      <c r="D88" s="35"/>
      <c r="E88" s="926" t="s">
        <v>1573</v>
      </c>
      <c r="F88" s="454">
        <v>1000000</v>
      </c>
      <c r="G88" s="454">
        <v>1684017</v>
      </c>
      <c r="H88" s="455"/>
      <c r="I88" s="39">
        <v>491017</v>
      </c>
      <c r="J88" s="40">
        <v>1193000</v>
      </c>
      <c r="K88" s="40"/>
      <c r="L88" s="40"/>
      <c r="M88" s="41"/>
      <c r="N88" s="41"/>
      <c r="O88" s="42"/>
      <c r="P88" s="456"/>
      <c r="Q88" s="473">
        <v>579398</v>
      </c>
      <c r="R88" s="474">
        <v>936217</v>
      </c>
      <c r="S88" s="39">
        <v>168402</v>
      </c>
      <c r="T88" s="46"/>
      <c r="U88" s="39"/>
      <c r="V88" s="46"/>
      <c r="W88" s="39"/>
      <c r="X88" s="22">
        <f t="shared" si="5"/>
        <v>0</v>
      </c>
      <c r="Y88" s="22">
        <f t="shared" si="6"/>
        <v>0</v>
      </c>
      <c r="Z88" s="47"/>
      <c r="AA88" s="47"/>
      <c r="AB88" s="47"/>
      <c r="AC88" s="47"/>
      <c r="AD88" s="47"/>
      <c r="AE88" s="47"/>
      <c r="AF88" s="47"/>
      <c r="AG88" s="47"/>
      <c r="AH88" s="47">
        <f t="shared" si="7"/>
        <v>0</v>
      </c>
      <c r="AI88" s="47">
        <v>1</v>
      </c>
      <c r="AJ88" s="47"/>
      <c r="AK88" s="47"/>
      <c r="AL88" s="47"/>
      <c r="AM88" s="47"/>
      <c r="AN88" s="47"/>
      <c r="AO88" s="47"/>
      <c r="AP88" s="47"/>
      <c r="AQ88" s="48">
        <f t="shared" si="8"/>
        <v>1</v>
      </c>
      <c r="AR88" s="48">
        <f t="shared" si="9"/>
        <v>1</v>
      </c>
    </row>
    <row r="89" spans="1:44" s="32" customFormat="1" ht="24.9" customHeight="1" thickTop="1" thickBot="1">
      <c r="A89" s="33" t="s">
        <v>1365</v>
      </c>
      <c r="B89" s="33" t="s">
        <v>1365</v>
      </c>
      <c r="C89" s="33" t="s">
        <v>1433</v>
      </c>
      <c r="D89" s="35"/>
      <c r="E89" s="324" t="s">
        <v>1576</v>
      </c>
      <c r="F89" s="454">
        <v>1854881</v>
      </c>
      <c r="G89" s="454">
        <v>1854881</v>
      </c>
      <c r="H89" s="455"/>
      <c r="I89" s="39">
        <v>1854881</v>
      </c>
      <c r="J89" s="40"/>
      <c r="K89" s="40"/>
      <c r="L89" s="40"/>
      <c r="M89" s="41"/>
      <c r="N89" s="41"/>
      <c r="O89" s="42"/>
      <c r="P89" s="456"/>
      <c r="Q89" s="473">
        <v>1669393</v>
      </c>
      <c r="R89" s="474">
        <v>185488</v>
      </c>
      <c r="S89" s="39"/>
      <c r="T89" s="46"/>
      <c r="U89" s="39"/>
      <c r="V89" s="46"/>
      <c r="W89" s="39"/>
      <c r="X89" s="22">
        <f t="shared" si="5"/>
        <v>0</v>
      </c>
      <c r="Y89" s="22">
        <f t="shared" si="6"/>
        <v>0</v>
      </c>
      <c r="Z89" s="47"/>
      <c r="AA89" s="47"/>
      <c r="AB89" s="47"/>
      <c r="AC89" s="47"/>
      <c r="AD89" s="47"/>
      <c r="AE89" s="47"/>
      <c r="AF89" s="47"/>
      <c r="AG89" s="47"/>
      <c r="AH89" s="47">
        <f t="shared" si="7"/>
        <v>0</v>
      </c>
      <c r="AI89" s="47">
        <v>1</v>
      </c>
      <c r="AJ89" s="47"/>
      <c r="AK89" s="47"/>
      <c r="AL89" s="47"/>
      <c r="AM89" s="47"/>
      <c r="AN89" s="47"/>
      <c r="AO89" s="47"/>
      <c r="AP89" s="47"/>
      <c r="AQ89" s="48">
        <f t="shared" si="8"/>
        <v>1</v>
      </c>
      <c r="AR89" s="48">
        <f t="shared" si="9"/>
        <v>1</v>
      </c>
    </row>
    <row r="90" spans="1:44" s="32" customFormat="1" ht="24.9" customHeight="1" thickTop="1" thickBot="1">
      <c r="A90" s="33" t="s">
        <v>1365</v>
      </c>
      <c r="B90" s="33" t="s">
        <v>1365</v>
      </c>
      <c r="C90" s="33" t="s">
        <v>1434</v>
      </c>
      <c r="D90" s="35"/>
      <c r="E90" s="926" t="s">
        <v>1573</v>
      </c>
      <c r="F90" s="454">
        <v>1700000</v>
      </c>
      <c r="G90" s="454">
        <v>1763432</v>
      </c>
      <c r="H90" s="455"/>
      <c r="I90" s="39">
        <v>73432</v>
      </c>
      <c r="J90" s="40">
        <v>1690000</v>
      </c>
      <c r="K90" s="40"/>
      <c r="L90" s="40"/>
      <c r="M90" s="41"/>
      <c r="N90" s="41"/>
      <c r="O90" s="42"/>
      <c r="P90" s="456"/>
      <c r="Q90" s="473">
        <v>1402887</v>
      </c>
      <c r="R90" s="474">
        <v>360545</v>
      </c>
      <c r="S90" s="39"/>
      <c r="T90" s="46"/>
      <c r="U90" s="39"/>
      <c r="V90" s="46"/>
      <c r="W90" s="39"/>
      <c r="X90" s="22">
        <f t="shared" si="5"/>
        <v>0</v>
      </c>
      <c r="Y90" s="22">
        <f t="shared" si="6"/>
        <v>0</v>
      </c>
      <c r="Z90" s="47"/>
      <c r="AA90" s="47"/>
      <c r="AB90" s="47"/>
      <c r="AC90" s="47"/>
      <c r="AD90" s="47"/>
      <c r="AE90" s="47"/>
      <c r="AF90" s="47"/>
      <c r="AG90" s="47"/>
      <c r="AH90" s="47">
        <f t="shared" si="7"/>
        <v>0</v>
      </c>
      <c r="AI90" s="47">
        <v>1</v>
      </c>
      <c r="AJ90" s="47"/>
      <c r="AK90" s="47"/>
      <c r="AL90" s="47"/>
      <c r="AM90" s="47"/>
      <c r="AN90" s="47"/>
      <c r="AO90" s="47"/>
      <c r="AP90" s="47"/>
      <c r="AQ90" s="48">
        <f t="shared" si="8"/>
        <v>1</v>
      </c>
      <c r="AR90" s="48">
        <f t="shared" si="9"/>
        <v>1</v>
      </c>
    </row>
    <row r="91" spans="1:44" s="32" customFormat="1" ht="24.9" customHeight="1" thickTop="1" thickBot="1">
      <c r="A91" s="33" t="s">
        <v>1365</v>
      </c>
      <c r="B91" s="33" t="s">
        <v>1365</v>
      </c>
      <c r="C91" s="33" t="s">
        <v>1435</v>
      </c>
      <c r="D91" s="35"/>
      <c r="E91" s="324" t="s">
        <v>1576</v>
      </c>
      <c r="F91" s="454">
        <v>270000</v>
      </c>
      <c r="G91" s="454">
        <v>198135</v>
      </c>
      <c r="H91" s="455"/>
      <c r="I91" s="39">
        <v>198135</v>
      </c>
      <c r="J91" s="40"/>
      <c r="K91" s="40"/>
      <c r="L91" s="40"/>
      <c r="M91" s="41"/>
      <c r="N91" s="41"/>
      <c r="O91" s="42"/>
      <c r="P91" s="456"/>
      <c r="Q91" s="473"/>
      <c r="R91" s="474">
        <v>198135</v>
      </c>
      <c r="S91" s="39"/>
      <c r="T91" s="46"/>
      <c r="U91" s="39"/>
      <c r="V91" s="46"/>
      <c r="W91" s="39"/>
      <c r="X91" s="22">
        <f t="shared" si="5"/>
        <v>0</v>
      </c>
      <c r="Y91" s="22">
        <f t="shared" si="6"/>
        <v>0</v>
      </c>
      <c r="Z91" s="47"/>
      <c r="AA91" s="47"/>
      <c r="AB91" s="47"/>
      <c r="AC91" s="47"/>
      <c r="AD91" s="47"/>
      <c r="AE91" s="47"/>
      <c r="AF91" s="47"/>
      <c r="AG91" s="47"/>
      <c r="AH91" s="47">
        <f t="shared" si="7"/>
        <v>0</v>
      </c>
      <c r="AI91" s="47">
        <v>1</v>
      </c>
      <c r="AJ91" s="47"/>
      <c r="AK91" s="47"/>
      <c r="AL91" s="47"/>
      <c r="AM91" s="47"/>
      <c r="AN91" s="47"/>
      <c r="AO91" s="47"/>
      <c r="AP91" s="47"/>
      <c r="AQ91" s="48">
        <f t="shared" si="8"/>
        <v>1</v>
      </c>
      <c r="AR91" s="48">
        <f t="shared" si="9"/>
        <v>1</v>
      </c>
    </row>
    <row r="92" spans="1:44" s="32" customFormat="1" ht="24.9" customHeight="1" thickTop="1" thickBot="1">
      <c r="A92" s="33" t="s">
        <v>1365</v>
      </c>
      <c r="B92" s="33" t="s">
        <v>1365</v>
      </c>
      <c r="C92" s="33" t="s">
        <v>1436</v>
      </c>
      <c r="D92" s="35"/>
      <c r="E92" s="324" t="s">
        <v>1576</v>
      </c>
      <c r="F92" s="454">
        <v>280000</v>
      </c>
      <c r="G92" s="454">
        <v>182192</v>
      </c>
      <c r="H92" s="455"/>
      <c r="I92" s="39">
        <v>182192</v>
      </c>
      <c r="J92" s="40"/>
      <c r="K92" s="40"/>
      <c r="L92" s="40"/>
      <c r="M92" s="41"/>
      <c r="N92" s="41"/>
      <c r="O92" s="42"/>
      <c r="P92" s="456"/>
      <c r="Q92" s="473">
        <v>131426</v>
      </c>
      <c r="R92" s="474">
        <v>50766</v>
      </c>
      <c r="S92" s="39"/>
      <c r="T92" s="46"/>
      <c r="U92" s="39"/>
      <c r="V92" s="46"/>
      <c r="W92" s="39"/>
      <c r="X92" s="22">
        <f t="shared" si="5"/>
        <v>0</v>
      </c>
      <c r="Y92" s="22">
        <f t="shared" si="6"/>
        <v>0</v>
      </c>
      <c r="Z92" s="47"/>
      <c r="AA92" s="47"/>
      <c r="AB92" s="47"/>
      <c r="AC92" s="47"/>
      <c r="AD92" s="47"/>
      <c r="AE92" s="47"/>
      <c r="AF92" s="47"/>
      <c r="AG92" s="47"/>
      <c r="AH92" s="47">
        <f t="shared" si="7"/>
        <v>0</v>
      </c>
      <c r="AI92" s="47">
        <v>1</v>
      </c>
      <c r="AJ92" s="47"/>
      <c r="AK92" s="47"/>
      <c r="AL92" s="47"/>
      <c r="AM92" s="47"/>
      <c r="AN92" s="47"/>
      <c r="AO92" s="47"/>
      <c r="AP92" s="47"/>
      <c r="AQ92" s="48">
        <f t="shared" si="8"/>
        <v>1</v>
      </c>
      <c r="AR92" s="48">
        <f t="shared" si="9"/>
        <v>1</v>
      </c>
    </row>
    <row r="93" spans="1:44" s="32" customFormat="1" ht="24.9" customHeight="1" thickTop="1" thickBot="1">
      <c r="A93" s="33" t="s">
        <v>1365</v>
      </c>
      <c r="B93" s="33" t="s">
        <v>1365</v>
      </c>
      <c r="C93" s="33" t="s">
        <v>1437</v>
      </c>
      <c r="D93" s="35"/>
      <c r="E93" s="926" t="s">
        <v>1579</v>
      </c>
      <c r="F93" s="454">
        <v>3952397</v>
      </c>
      <c r="G93" s="454">
        <v>3952397</v>
      </c>
      <c r="H93" s="455"/>
      <c r="I93" s="39">
        <v>2452397</v>
      </c>
      <c r="J93" s="40">
        <v>1500000</v>
      </c>
      <c r="K93" s="40"/>
      <c r="L93" s="40"/>
      <c r="M93" s="41"/>
      <c r="N93" s="41"/>
      <c r="O93" s="42"/>
      <c r="P93" s="456"/>
      <c r="Q93" s="473">
        <v>2854311</v>
      </c>
      <c r="R93" s="474">
        <v>1098086</v>
      </c>
      <c r="S93" s="39"/>
      <c r="T93" s="46"/>
      <c r="U93" s="39"/>
      <c r="V93" s="46"/>
      <c r="W93" s="39"/>
      <c r="X93" s="22">
        <f t="shared" si="5"/>
        <v>0</v>
      </c>
      <c r="Y93" s="22">
        <f t="shared" si="6"/>
        <v>0</v>
      </c>
      <c r="Z93" s="47"/>
      <c r="AA93" s="47"/>
      <c r="AB93" s="47"/>
      <c r="AC93" s="47"/>
      <c r="AD93" s="47"/>
      <c r="AE93" s="47"/>
      <c r="AF93" s="47"/>
      <c r="AG93" s="47"/>
      <c r="AH93" s="47">
        <f t="shared" si="7"/>
        <v>0</v>
      </c>
      <c r="AI93" s="47"/>
      <c r="AJ93" s="47"/>
      <c r="AK93" s="47"/>
      <c r="AL93" s="47">
        <v>1</v>
      </c>
      <c r="AM93" s="47"/>
      <c r="AN93" s="47"/>
      <c r="AO93" s="47"/>
      <c r="AP93" s="47"/>
      <c r="AQ93" s="48">
        <f t="shared" si="8"/>
        <v>1</v>
      </c>
      <c r="AR93" s="48">
        <f t="shared" si="9"/>
        <v>1</v>
      </c>
    </row>
    <row r="94" spans="1:44" s="32" customFormat="1" ht="24.9" customHeight="1" thickTop="1" thickBot="1">
      <c r="A94" s="33" t="s">
        <v>1365</v>
      </c>
      <c r="B94" s="33" t="s">
        <v>1365</v>
      </c>
      <c r="C94" s="33" t="s">
        <v>1438</v>
      </c>
      <c r="D94" s="35"/>
      <c r="E94" s="926" t="s">
        <v>1573</v>
      </c>
      <c r="F94" s="454">
        <v>2338000</v>
      </c>
      <c r="G94" s="454">
        <v>2338000</v>
      </c>
      <c r="H94" s="455"/>
      <c r="I94" s="39"/>
      <c r="J94" s="40">
        <v>2338000</v>
      </c>
      <c r="K94" s="40"/>
      <c r="L94" s="40"/>
      <c r="M94" s="41"/>
      <c r="N94" s="41"/>
      <c r="O94" s="42"/>
      <c r="P94" s="456"/>
      <c r="Q94" s="473">
        <v>247651</v>
      </c>
      <c r="R94" s="474">
        <v>1766549</v>
      </c>
      <c r="S94" s="39">
        <v>323800</v>
      </c>
      <c r="T94" s="46"/>
      <c r="U94" s="39"/>
      <c r="V94" s="46"/>
      <c r="W94" s="39"/>
      <c r="X94" s="22">
        <f t="shared" si="5"/>
        <v>0</v>
      </c>
      <c r="Y94" s="22">
        <f t="shared" si="6"/>
        <v>0</v>
      </c>
      <c r="Z94" s="47"/>
      <c r="AA94" s="47"/>
      <c r="AB94" s="47"/>
      <c r="AC94" s="47"/>
      <c r="AD94" s="47"/>
      <c r="AE94" s="47"/>
      <c r="AF94" s="47"/>
      <c r="AG94" s="47"/>
      <c r="AH94" s="47">
        <f t="shared" si="7"/>
        <v>0</v>
      </c>
      <c r="AI94" s="47"/>
      <c r="AJ94" s="47"/>
      <c r="AK94" s="47"/>
      <c r="AL94" s="47"/>
      <c r="AM94" s="47"/>
      <c r="AN94" s="47"/>
      <c r="AO94" s="47">
        <v>1</v>
      </c>
      <c r="AP94" s="47"/>
      <c r="AQ94" s="48">
        <f t="shared" si="8"/>
        <v>1</v>
      </c>
      <c r="AR94" s="48">
        <f t="shared" si="9"/>
        <v>1</v>
      </c>
    </row>
    <row r="95" spans="1:44" s="32" customFormat="1" ht="24.9" customHeight="1" thickTop="1" thickBot="1">
      <c r="A95" s="33" t="s">
        <v>1365</v>
      </c>
      <c r="B95" s="33" t="s">
        <v>1365</v>
      </c>
      <c r="C95" s="33" t="s">
        <v>1439</v>
      </c>
      <c r="D95" s="35"/>
      <c r="E95" s="324" t="s">
        <v>1588</v>
      </c>
      <c r="F95" s="454">
        <v>560841</v>
      </c>
      <c r="G95" s="454">
        <v>560841</v>
      </c>
      <c r="H95" s="455"/>
      <c r="I95" s="39">
        <v>280421</v>
      </c>
      <c r="J95" s="40">
        <v>280420</v>
      </c>
      <c r="K95" s="40"/>
      <c r="L95" s="40"/>
      <c r="M95" s="41"/>
      <c r="N95" s="41"/>
      <c r="O95" s="42"/>
      <c r="P95" s="456"/>
      <c r="Q95" s="473">
        <v>295875</v>
      </c>
      <c r="R95" s="474">
        <v>264966</v>
      </c>
      <c r="S95" s="39"/>
      <c r="T95" s="46"/>
      <c r="U95" s="39"/>
      <c r="V95" s="46"/>
      <c r="W95" s="39"/>
      <c r="X95" s="22">
        <f t="shared" si="5"/>
        <v>0</v>
      </c>
      <c r="Y95" s="22">
        <f t="shared" si="6"/>
        <v>0</v>
      </c>
      <c r="Z95" s="47"/>
      <c r="AA95" s="47"/>
      <c r="AB95" s="47"/>
      <c r="AC95" s="47"/>
      <c r="AD95" s="47"/>
      <c r="AE95" s="47"/>
      <c r="AF95" s="47"/>
      <c r="AG95" s="47"/>
      <c r="AH95" s="47">
        <f t="shared" si="7"/>
        <v>0</v>
      </c>
      <c r="AI95" s="47"/>
      <c r="AJ95" s="47"/>
      <c r="AK95" s="47"/>
      <c r="AL95" s="47"/>
      <c r="AM95" s="47"/>
      <c r="AN95" s="47"/>
      <c r="AO95" s="47">
        <v>1</v>
      </c>
      <c r="AP95" s="47"/>
      <c r="AQ95" s="48">
        <f t="shared" si="8"/>
        <v>1</v>
      </c>
      <c r="AR95" s="48">
        <f t="shared" si="9"/>
        <v>1</v>
      </c>
    </row>
    <row r="96" spans="1:44" s="32" customFormat="1" ht="24.9" customHeight="1" thickTop="1" thickBot="1">
      <c r="A96" s="33" t="s">
        <v>1365</v>
      </c>
      <c r="B96" s="33" t="s">
        <v>1365</v>
      </c>
      <c r="C96" s="33" t="s">
        <v>1440</v>
      </c>
      <c r="D96" s="35"/>
      <c r="E96" s="324" t="s">
        <v>1566</v>
      </c>
      <c r="F96" s="454">
        <v>767566</v>
      </c>
      <c r="G96" s="454">
        <v>767566</v>
      </c>
      <c r="H96" s="455"/>
      <c r="I96" s="39">
        <v>767566</v>
      </c>
      <c r="J96" s="40"/>
      <c r="K96" s="40"/>
      <c r="L96" s="40"/>
      <c r="M96" s="41"/>
      <c r="N96" s="41"/>
      <c r="O96" s="42"/>
      <c r="P96" s="456"/>
      <c r="Q96" s="473">
        <v>432342</v>
      </c>
      <c r="R96" s="474">
        <v>258467</v>
      </c>
      <c r="S96" s="39">
        <v>76757</v>
      </c>
      <c r="T96" s="46"/>
      <c r="U96" s="39"/>
      <c r="V96" s="46"/>
      <c r="W96" s="39"/>
      <c r="X96" s="22">
        <f t="shared" si="5"/>
        <v>0</v>
      </c>
      <c r="Y96" s="22">
        <f t="shared" si="6"/>
        <v>0</v>
      </c>
      <c r="Z96" s="47"/>
      <c r="AA96" s="47"/>
      <c r="AB96" s="47"/>
      <c r="AC96" s="47"/>
      <c r="AD96" s="47"/>
      <c r="AE96" s="47"/>
      <c r="AF96" s="47"/>
      <c r="AG96" s="47"/>
      <c r="AH96" s="47">
        <f t="shared" si="7"/>
        <v>0</v>
      </c>
      <c r="AI96" s="47">
        <v>1</v>
      </c>
      <c r="AJ96" s="47"/>
      <c r="AK96" s="47"/>
      <c r="AL96" s="47"/>
      <c r="AM96" s="47"/>
      <c r="AN96" s="47"/>
      <c r="AO96" s="47"/>
      <c r="AP96" s="47"/>
      <c r="AQ96" s="48">
        <f t="shared" si="8"/>
        <v>1</v>
      </c>
      <c r="AR96" s="48">
        <f t="shared" si="9"/>
        <v>1</v>
      </c>
    </row>
    <row r="97" spans="1:44" s="32" customFormat="1" ht="24.9" customHeight="1" thickTop="1" thickBot="1">
      <c r="A97" s="33" t="s">
        <v>1365</v>
      </c>
      <c r="B97" s="33" t="s">
        <v>1365</v>
      </c>
      <c r="C97" s="33" t="s">
        <v>1441</v>
      </c>
      <c r="D97" s="35"/>
      <c r="E97" s="324" t="s">
        <v>1566</v>
      </c>
      <c r="F97" s="454">
        <v>764398</v>
      </c>
      <c r="G97" s="454">
        <v>119965</v>
      </c>
      <c r="H97" s="455"/>
      <c r="I97" s="39">
        <v>119965</v>
      </c>
      <c r="J97" s="40"/>
      <c r="K97" s="40"/>
      <c r="L97" s="40"/>
      <c r="M97" s="41"/>
      <c r="N97" s="41"/>
      <c r="O97" s="42"/>
      <c r="P97" s="456"/>
      <c r="Q97" s="473">
        <v>115119</v>
      </c>
      <c r="R97" s="474">
        <v>4846</v>
      </c>
      <c r="S97" s="39"/>
      <c r="T97" s="46"/>
      <c r="U97" s="39"/>
      <c r="V97" s="46"/>
      <c r="W97" s="39"/>
      <c r="X97" s="22">
        <f t="shared" si="5"/>
        <v>0</v>
      </c>
      <c r="Y97" s="22">
        <f t="shared" si="6"/>
        <v>0</v>
      </c>
      <c r="Z97" s="47"/>
      <c r="AA97" s="47"/>
      <c r="AB97" s="47"/>
      <c r="AC97" s="47"/>
      <c r="AD97" s="47"/>
      <c r="AE97" s="47"/>
      <c r="AF97" s="47"/>
      <c r="AG97" s="47"/>
      <c r="AH97" s="47">
        <f t="shared" si="7"/>
        <v>0</v>
      </c>
      <c r="AI97" s="47">
        <v>1</v>
      </c>
      <c r="AJ97" s="47"/>
      <c r="AK97" s="47"/>
      <c r="AL97" s="47"/>
      <c r="AM97" s="47"/>
      <c r="AN97" s="47"/>
      <c r="AO97" s="47"/>
      <c r="AP97" s="47"/>
      <c r="AQ97" s="48">
        <f t="shared" si="8"/>
        <v>1</v>
      </c>
      <c r="AR97" s="48">
        <f t="shared" si="9"/>
        <v>1</v>
      </c>
    </row>
    <row r="98" spans="1:44" s="32" customFormat="1" ht="24.9" customHeight="1" thickTop="1" thickBot="1">
      <c r="A98" s="33" t="s">
        <v>1365</v>
      </c>
      <c r="B98" s="33" t="s">
        <v>1365</v>
      </c>
      <c r="C98" s="33" t="s">
        <v>1442</v>
      </c>
      <c r="D98" s="35"/>
      <c r="E98" s="324" t="s">
        <v>1566</v>
      </c>
      <c r="F98" s="454">
        <v>336850</v>
      </c>
      <c r="G98" s="454">
        <v>336850</v>
      </c>
      <c r="H98" s="455"/>
      <c r="I98" s="39">
        <v>336850</v>
      </c>
      <c r="J98" s="40"/>
      <c r="K98" s="40"/>
      <c r="L98" s="40"/>
      <c r="M98" s="41"/>
      <c r="N98" s="41"/>
      <c r="O98" s="42"/>
      <c r="P98" s="456"/>
      <c r="Q98" s="473">
        <v>316460</v>
      </c>
      <c r="R98" s="474">
        <v>20390</v>
      </c>
      <c r="S98" s="39"/>
      <c r="T98" s="46"/>
      <c r="U98" s="39"/>
      <c r="V98" s="46"/>
      <c r="W98" s="39"/>
      <c r="X98" s="22">
        <f t="shared" si="5"/>
        <v>0</v>
      </c>
      <c r="Y98" s="22">
        <f t="shared" si="6"/>
        <v>0</v>
      </c>
      <c r="Z98" s="47"/>
      <c r="AA98" s="47"/>
      <c r="AB98" s="47"/>
      <c r="AC98" s="47"/>
      <c r="AD98" s="47"/>
      <c r="AE98" s="47"/>
      <c r="AF98" s="47"/>
      <c r="AG98" s="47"/>
      <c r="AH98" s="47">
        <f t="shared" si="7"/>
        <v>0</v>
      </c>
      <c r="AI98" s="47">
        <v>1</v>
      </c>
      <c r="AJ98" s="47"/>
      <c r="AK98" s="47"/>
      <c r="AL98" s="47"/>
      <c r="AM98" s="47"/>
      <c r="AN98" s="47"/>
      <c r="AO98" s="47"/>
      <c r="AP98" s="47"/>
      <c r="AQ98" s="48">
        <f t="shared" si="8"/>
        <v>1</v>
      </c>
      <c r="AR98" s="48">
        <f t="shared" si="9"/>
        <v>1</v>
      </c>
    </row>
    <row r="99" spans="1:44" s="32" customFormat="1" ht="24.9" customHeight="1" thickTop="1" thickBot="1">
      <c r="A99" s="33" t="s">
        <v>1365</v>
      </c>
      <c r="B99" s="33" t="s">
        <v>1365</v>
      </c>
      <c r="C99" s="33" t="s">
        <v>1443</v>
      </c>
      <c r="D99" s="35"/>
      <c r="E99" s="324" t="s">
        <v>1566</v>
      </c>
      <c r="F99" s="454">
        <v>418818</v>
      </c>
      <c r="G99" s="454">
        <v>203904</v>
      </c>
      <c r="H99" s="455"/>
      <c r="I99" s="39">
        <v>203904</v>
      </c>
      <c r="J99" s="40"/>
      <c r="K99" s="40"/>
      <c r="L99" s="40"/>
      <c r="M99" s="41"/>
      <c r="N99" s="41"/>
      <c r="O99" s="42"/>
      <c r="P99" s="456"/>
      <c r="Q99" s="473">
        <v>118204</v>
      </c>
      <c r="R99" s="474">
        <v>85700</v>
      </c>
      <c r="S99" s="39"/>
      <c r="T99" s="46"/>
      <c r="U99" s="39"/>
      <c r="V99" s="46"/>
      <c r="W99" s="39"/>
      <c r="X99" s="22">
        <f t="shared" si="5"/>
        <v>0</v>
      </c>
      <c r="Y99" s="22">
        <f t="shared" si="6"/>
        <v>0</v>
      </c>
      <c r="Z99" s="47"/>
      <c r="AA99" s="47"/>
      <c r="AB99" s="47"/>
      <c r="AC99" s="47"/>
      <c r="AD99" s="47"/>
      <c r="AE99" s="47"/>
      <c r="AF99" s="47"/>
      <c r="AG99" s="47"/>
      <c r="AH99" s="47">
        <f t="shared" si="7"/>
        <v>0</v>
      </c>
      <c r="AI99" s="47">
        <v>1</v>
      </c>
      <c r="AJ99" s="47"/>
      <c r="AK99" s="47"/>
      <c r="AL99" s="47"/>
      <c r="AM99" s="47"/>
      <c r="AN99" s="47"/>
      <c r="AO99" s="47"/>
      <c r="AP99" s="47"/>
      <c r="AQ99" s="48">
        <f t="shared" si="8"/>
        <v>1</v>
      </c>
      <c r="AR99" s="48">
        <f t="shared" si="9"/>
        <v>1</v>
      </c>
    </row>
    <row r="100" spans="1:44" s="32" customFormat="1" ht="24.9" customHeight="1" thickTop="1" thickBot="1">
      <c r="A100" s="33" t="s">
        <v>1365</v>
      </c>
      <c r="B100" s="33" t="s">
        <v>1365</v>
      </c>
      <c r="C100" s="33" t="s">
        <v>1444</v>
      </c>
      <c r="D100" s="35"/>
      <c r="E100" s="324" t="s">
        <v>1566</v>
      </c>
      <c r="F100" s="454">
        <v>800000</v>
      </c>
      <c r="G100" s="454">
        <v>828382</v>
      </c>
      <c r="H100" s="455"/>
      <c r="I100" s="39">
        <v>828382</v>
      </c>
      <c r="J100" s="40"/>
      <c r="K100" s="40"/>
      <c r="L100" s="40"/>
      <c r="M100" s="41"/>
      <c r="N100" s="41"/>
      <c r="O100" s="42"/>
      <c r="P100" s="456"/>
      <c r="Q100" s="473">
        <v>683120</v>
      </c>
      <c r="R100" s="474">
        <v>145262</v>
      </c>
      <c r="S100" s="39"/>
      <c r="T100" s="46"/>
      <c r="U100" s="39"/>
      <c r="V100" s="46"/>
      <c r="W100" s="39"/>
      <c r="X100" s="22">
        <f t="shared" si="5"/>
        <v>0</v>
      </c>
      <c r="Y100" s="22">
        <f t="shared" si="6"/>
        <v>0</v>
      </c>
      <c r="Z100" s="47"/>
      <c r="AA100" s="47"/>
      <c r="AB100" s="47"/>
      <c r="AC100" s="47"/>
      <c r="AD100" s="47"/>
      <c r="AE100" s="47"/>
      <c r="AF100" s="47"/>
      <c r="AG100" s="47"/>
      <c r="AH100" s="47">
        <f t="shared" si="7"/>
        <v>0</v>
      </c>
      <c r="AI100" s="47">
        <v>1</v>
      </c>
      <c r="AJ100" s="47"/>
      <c r="AK100" s="47"/>
      <c r="AL100" s="47"/>
      <c r="AM100" s="47"/>
      <c r="AN100" s="47"/>
      <c r="AO100" s="47"/>
      <c r="AP100" s="47"/>
      <c r="AQ100" s="48">
        <f t="shared" si="8"/>
        <v>1</v>
      </c>
      <c r="AR100" s="48">
        <f t="shared" si="9"/>
        <v>1</v>
      </c>
    </row>
    <row r="101" spans="1:44" s="32" customFormat="1" ht="24.9" customHeight="1" thickTop="1" thickBot="1">
      <c r="A101" s="33" t="s">
        <v>1365</v>
      </c>
      <c r="B101" s="33" t="s">
        <v>1365</v>
      </c>
      <c r="C101" s="33" t="s">
        <v>1445</v>
      </c>
      <c r="D101" s="35"/>
      <c r="E101" s="324" t="s">
        <v>1566</v>
      </c>
      <c r="F101" s="454">
        <v>640502</v>
      </c>
      <c r="G101" s="454">
        <v>640502</v>
      </c>
      <c r="H101" s="455"/>
      <c r="I101" s="39">
        <v>640502</v>
      </c>
      <c r="J101" s="40"/>
      <c r="K101" s="40"/>
      <c r="L101" s="40"/>
      <c r="M101" s="41"/>
      <c r="N101" s="41"/>
      <c r="O101" s="42"/>
      <c r="P101" s="456"/>
      <c r="Q101" s="473">
        <v>508529</v>
      </c>
      <c r="R101" s="474">
        <v>131973</v>
      </c>
      <c r="S101" s="39"/>
      <c r="T101" s="46"/>
      <c r="U101" s="39"/>
      <c r="V101" s="46"/>
      <c r="W101" s="39"/>
      <c r="X101" s="22">
        <f t="shared" si="5"/>
        <v>0</v>
      </c>
      <c r="Y101" s="22">
        <f t="shared" si="6"/>
        <v>0</v>
      </c>
      <c r="Z101" s="47"/>
      <c r="AA101" s="47"/>
      <c r="AB101" s="47"/>
      <c r="AC101" s="47"/>
      <c r="AD101" s="47"/>
      <c r="AE101" s="47"/>
      <c r="AF101" s="47"/>
      <c r="AG101" s="47"/>
      <c r="AH101" s="47">
        <f t="shared" si="7"/>
        <v>0</v>
      </c>
      <c r="AI101" s="47">
        <v>1</v>
      </c>
      <c r="AJ101" s="47"/>
      <c r="AK101" s="47"/>
      <c r="AL101" s="47"/>
      <c r="AM101" s="47"/>
      <c r="AN101" s="47"/>
      <c r="AO101" s="47"/>
      <c r="AP101" s="47"/>
      <c r="AQ101" s="48">
        <f t="shared" si="8"/>
        <v>1</v>
      </c>
      <c r="AR101" s="48">
        <f t="shared" si="9"/>
        <v>1</v>
      </c>
    </row>
    <row r="102" spans="1:44" s="32" customFormat="1" ht="24.9" customHeight="1" thickTop="1" thickBot="1">
      <c r="A102" s="33" t="s">
        <v>1365</v>
      </c>
      <c r="B102" s="33" t="s">
        <v>1365</v>
      </c>
      <c r="C102" s="33" t="s">
        <v>1446</v>
      </c>
      <c r="D102" s="35"/>
      <c r="E102" s="926" t="s">
        <v>1579</v>
      </c>
      <c r="F102" s="454">
        <v>1000000</v>
      </c>
      <c r="G102" s="454">
        <v>1400000</v>
      </c>
      <c r="H102" s="455"/>
      <c r="I102" s="39">
        <v>420000</v>
      </c>
      <c r="J102" s="40">
        <v>980000</v>
      </c>
      <c r="K102" s="40"/>
      <c r="L102" s="40"/>
      <c r="M102" s="41"/>
      <c r="N102" s="41"/>
      <c r="O102" s="42"/>
      <c r="P102" s="456"/>
      <c r="Q102" s="473">
        <v>90000</v>
      </c>
      <c r="R102" s="474">
        <v>210000</v>
      </c>
      <c r="S102" s="39">
        <v>1100000</v>
      </c>
      <c r="T102" s="46"/>
      <c r="U102" s="39"/>
      <c r="V102" s="46"/>
      <c r="W102" s="39"/>
      <c r="X102" s="22">
        <f t="shared" si="5"/>
        <v>0</v>
      </c>
      <c r="Y102" s="22">
        <f t="shared" si="6"/>
        <v>0</v>
      </c>
      <c r="Z102" s="47"/>
      <c r="AA102" s="47"/>
      <c r="AB102" s="47"/>
      <c r="AC102" s="47"/>
      <c r="AD102" s="47"/>
      <c r="AE102" s="47"/>
      <c r="AF102" s="47"/>
      <c r="AG102" s="47"/>
      <c r="AH102" s="47">
        <f t="shared" si="7"/>
        <v>0</v>
      </c>
      <c r="AI102" s="47">
        <v>1</v>
      </c>
      <c r="AJ102" s="47"/>
      <c r="AK102" s="47"/>
      <c r="AL102" s="47"/>
      <c r="AM102" s="47"/>
      <c r="AN102" s="47"/>
      <c r="AO102" s="47"/>
      <c r="AP102" s="47"/>
      <c r="AQ102" s="48">
        <f t="shared" si="8"/>
        <v>1</v>
      </c>
      <c r="AR102" s="48">
        <f t="shared" si="9"/>
        <v>1</v>
      </c>
    </row>
    <row r="103" spans="1:44" s="32" customFormat="1" ht="24.9" customHeight="1" thickTop="1" thickBot="1">
      <c r="A103" s="33" t="s">
        <v>1365</v>
      </c>
      <c r="B103" s="33" t="s">
        <v>1365</v>
      </c>
      <c r="C103" s="33" t="s">
        <v>1447</v>
      </c>
      <c r="D103" s="35"/>
      <c r="E103" s="324" t="s">
        <v>1566</v>
      </c>
      <c r="F103" s="454">
        <v>198394</v>
      </c>
      <c r="G103" s="454">
        <v>198394</v>
      </c>
      <c r="H103" s="455"/>
      <c r="I103" s="39">
        <v>97907</v>
      </c>
      <c r="J103" s="40">
        <v>100487</v>
      </c>
      <c r="K103" s="40"/>
      <c r="L103" s="40"/>
      <c r="M103" s="41"/>
      <c r="N103" s="41"/>
      <c r="O103" s="42"/>
      <c r="P103" s="456"/>
      <c r="Q103" s="473">
        <v>97907</v>
      </c>
      <c r="R103" s="474">
        <v>100487</v>
      </c>
      <c r="S103" s="39"/>
      <c r="T103" s="46"/>
      <c r="U103" s="39"/>
      <c r="V103" s="46"/>
      <c r="W103" s="39"/>
      <c r="X103" s="22">
        <f t="shared" si="5"/>
        <v>0</v>
      </c>
      <c r="Y103" s="22">
        <f t="shared" si="6"/>
        <v>0</v>
      </c>
      <c r="Z103" s="47"/>
      <c r="AA103" s="47"/>
      <c r="AB103" s="47"/>
      <c r="AC103" s="47"/>
      <c r="AD103" s="47"/>
      <c r="AE103" s="47"/>
      <c r="AF103" s="47"/>
      <c r="AG103" s="47"/>
      <c r="AH103" s="47">
        <f t="shared" si="7"/>
        <v>0</v>
      </c>
      <c r="AI103" s="47">
        <v>1</v>
      </c>
      <c r="AJ103" s="47"/>
      <c r="AK103" s="47"/>
      <c r="AL103" s="47"/>
      <c r="AM103" s="47"/>
      <c r="AN103" s="47"/>
      <c r="AO103" s="47"/>
      <c r="AP103" s="47"/>
      <c r="AQ103" s="48">
        <f t="shared" si="8"/>
        <v>1</v>
      </c>
      <c r="AR103" s="48">
        <f t="shared" si="9"/>
        <v>1</v>
      </c>
    </row>
    <row r="104" spans="1:44" s="32" customFormat="1" ht="24.9" customHeight="1" thickTop="1" thickBot="1">
      <c r="A104" s="33" t="s">
        <v>1365</v>
      </c>
      <c r="B104" s="33" t="s">
        <v>1365</v>
      </c>
      <c r="C104" s="33" t="s">
        <v>1448</v>
      </c>
      <c r="D104" s="35"/>
      <c r="E104" s="324" t="s">
        <v>1566</v>
      </c>
      <c r="F104" s="454">
        <v>36000</v>
      </c>
      <c r="G104" s="454">
        <v>36000</v>
      </c>
      <c r="H104" s="455"/>
      <c r="I104" s="39">
        <v>36000</v>
      </c>
      <c r="J104" s="40"/>
      <c r="K104" s="40"/>
      <c r="L104" s="40"/>
      <c r="M104" s="41"/>
      <c r="N104" s="41"/>
      <c r="O104" s="42"/>
      <c r="P104" s="456"/>
      <c r="Q104" s="473"/>
      <c r="R104" s="474">
        <v>36000</v>
      </c>
      <c r="S104" s="39"/>
      <c r="T104" s="46"/>
      <c r="U104" s="39"/>
      <c r="V104" s="46"/>
      <c r="W104" s="39"/>
      <c r="X104" s="22">
        <f t="shared" si="5"/>
        <v>0</v>
      </c>
      <c r="Y104" s="22">
        <f t="shared" si="6"/>
        <v>0</v>
      </c>
      <c r="Z104" s="47"/>
      <c r="AA104" s="47"/>
      <c r="AB104" s="47"/>
      <c r="AC104" s="47"/>
      <c r="AD104" s="47"/>
      <c r="AE104" s="47"/>
      <c r="AF104" s="47"/>
      <c r="AG104" s="47"/>
      <c r="AH104" s="47">
        <f t="shared" si="7"/>
        <v>0</v>
      </c>
      <c r="AI104" s="47">
        <v>1</v>
      </c>
      <c r="AJ104" s="47"/>
      <c r="AK104" s="47"/>
      <c r="AL104" s="47"/>
      <c r="AM104" s="47"/>
      <c r="AN104" s="47"/>
      <c r="AO104" s="47"/>
      <c r="AP104" s="47"/>
      <c r="AQ104" s="48">
        <f t="shared" si="8"/>
        <v>1</v>
      </c>
      <c r="AR104" s="48">
        <f t="shared" si="9"/>
        <v>1</v>
      </c>
    </row>
    <row r="105" spans="1:44" s="32" customFormat="1" ht="24.9" customHeight="1" thickTop="1" thickBot="1">
      <c r="A105" s="33" t="s">
        <v>1365</v>
      </c>
      <c r="B105" s="33" t="s">
        <v>1365</v>
      </c>
      <c r="C105" s="33" t="s">
        <v>1449</v>
      </c>
      <c r="D105" s="35"/>
      <c r="E105" s="324" t="s">
        <v>1566</v>
      </c>
      <c r="F105" s="454">
        <v>92188</v>
      </c>
      <c r="G105" s="454">
        <v>92188</v>
      </c>
      <c r="H105" s="455"/>
      <c r="I105" s="39">
        <v>92188</v>
      </c>
      <c r="J105" s="40"/>
      <c r="K105" s="40"/>
      <c r="L105" s="40"/>
      <c r="M105" s="41"/>
      <c r="N105" s="41"/>
      <c r="O105" s="42"/>
      <c r="P105" s="456"/>
      <c r="Q105" s="473"/>
      <c r="R105" s="474"/>
      <c r="S105" s="39">
        <v>92188</v>
      </c>
      <c r="T105" s="46"/>
      <c r="U105" s="39"/>
      <c r="V105" s="46"/>
      <c r="W105" s="39"/>
      <c r="X105" s="22">
        <f t="shared" si="5"/>
        <v>0</v>
      </c>
      <c r="Y105" s="22">
        <f t="shared" si="6"/>
        <v>0</v>
      </c>
      <c r="Z105" s="47"/>
      <c r="AA105" s="47"/>
      <c r="AB105" s="47"/>
      <c r="AC105" s="47"/>
      <c r="AD105" s="47"/>
      <c r="AE105" s="47"/>
      <c r="AF105" s="47"/>
      <c r="AG105" s="47"/>
      <c r="AH105" s="47">
        <f t="shared" si="7"/>
        <v>0</v>
      </c>
      <c r="AI105" s="47"/>
      <c r="AJ105" s="47"/>
      <c r="AK105" s="47"/>
      <c r="AL105" s="47">
        <v>1</v>
      </c>
      <c r="AM105" s="47"/>
      <c r="AN105" s="47"/>
      <c r="AO105" s="47"/>
      <c r="AP105" s="47"/>
      <c r="AQ105" s="48">
        <f t="shared" si="8"/>
        <v>1</v>
      </c>
      <c r="AR105" s="48">
        <f t="shared" si="9"/>
        <v>1</v>
      </c>
    </row>
    <row r="106" spans="1:44" s="32" customFormat="1" ht="24.9" customHeight="1" thickTop="1" thickBot="1">
      <c r="A106" s="33" t="s">
        <v>1365</v>
      </c>
      <c r="B106" s="33" t="s">
        <v>1365</v>
      </c>
      <c r="C106" s="33" t="s">
        <v>1450</v>
      </c>
      <c r="D106" s="35"/>
      <c r="E106" s="324" t="s">
        <v>1576</v>
      </c>
      <c r="F106" s="454">
        <v>170874</v>
      </c>
      <c r="G106" s="454">
        <v>170874</v>
      </c>
      <c r="H106" s="455"/>
      <c r="I106" s="39">
        <v>170874</v>
      </c>
      <c r="J106" s="40"/>
      <c r="K106" s="40"/>
      <c r="L106" s="40"/>
      <c r="M106" s="41"/>
      <c r="N106" s="41"/>
      <c r="O106" s="42"/>
      <c r="P106" s="456"/>
      <c r="Q106" s="473">
        <v>78649</v>
      </c>
      <c r="R106" s="474">
        <v>92225</v>
      </c>
      <c r="S106" s="39"/>
      <c r="T106" s="46"/>
      <c r="U106" s="39"/>
      <c r="V106" s="46"/>
      <c r="W106" s="39"/>
      <c r="X106" s="22">
        <f t="shared" si="5"/>
        <v>0</v>
      </c>
      <c r="Y106" s="22">
        <f t="shared" si="6"/>
        <v>0</v>
      </c>
      <c r="Z106" s="47"/>
      <c r="AA106" s="47"/>
      <c r="AB106" s="47"/>
      <c r="AC106" s="47"/>
      <c r="AD106" s="47"/>
      <c r="AE106" s="47"/>
      <c r="AF106" s="47"/>
      <c r="AG106" s="47"/>
      <c r="AH106" s="47">
        <f t="shared" si="7"/>
        <v>0</v>
      </c>
      <c r="AI106" s="47">
        <v>1</v>
      </c>
      <c r="AJ106" s="47"/>
      <c r="AK106" s="47"/>
      <c r="AL106" s="47"/>
      <c r="AM106" s="47"/>
      <c r="AN106" s="47"/>
      <c r="AO106" s="47"/>
      <c r="AP106" s="47"/>
      <c r="AQ106" s="48">
        <f t="shared" si="8"/>
        <v>1</v>
      </c>
      <c r="AR106" s="48">
        <f t="shared" si="9"/>
        <v>1</v>
      </c>
    </row>
    <row r="107" spans="1:44" s="32" customFormat="1" ht="24.9" customHeight="1" thickTop="1" thickBot="1">
      <c r="A107" s="33" t="s">
        <v>1365</v>
      </c>
      <c r="B107" s="33" t="s">
        <v>1365</v>
      </c>
      <c r="C107" s="33" t="s">
        <v>1451</v>
      </c>
      <c r="D107" s="35"/>
      <c r="E107" s="324" t="s">
        <v>1566</v>
      </c>
      <c r="F107" s="454">
        <v>176788</v>
      </c>
      <c r="G107" s="454">
        <v>176788</v>
      </c>
      <c r="H107" s="455"/>
      <c r="I107" s="39">
        <v>176788</v>
      </c>
      <c r="J107" s="40"/>
      <c r="K107" s="40"/>
      <c r="L107" s="40"/>
      <c r="M107" s="41"/>
      <c r="N107" s="41"/>
      <c r="O107" s="42"/>
      <c r="P107" s="456"/>
      <c r="Q107" s="473">
        <v>94100</v>
      </c>
      <c r="R107" s="474">
        <v>82688</v>
      </c>
      <c r="S107" s="39"/>
      <c r="T107" s="46"/>
      <c r="U107" s="39"/>
      <c r="V107" s="46"/>
      <c r="W107" s="39"/>
      <c r="X107" s="22">
        <f t="shared" si="5"/>
        <v>0</v>
      </c>
      <c r="Y107" s="22">
        <f t="shared" si="6"/>
        <v>0</v>
      </c>
      <c r="Z107" s="47"/>
      <c r="AA107" s="47"/>
      <c r="AB107" s="47"/>
      <c r="AC107" s="47"/>
      <c r="AD107" s="47"/>
      <c r="AE107" s="47"/>
      <c r="AF107" s="47"/>
      <c r="AG107" s="47"/>
      <c r="AH107" s="47">
        <f t="shared" si="7"/>
        <v>0</v>
      </c>
      <c r="AI107" s="47">
        <v>1</v>
      </c>
      <c r="AJ107" s="47"/>
      <c r="AK107" s="47"/>
      <c r="AL107" s="47"/>
      <c r="AM107" s="47"/>
      <c r="AN107" s="47"/>
      <c r="AO107" s="47"/>
      <c r="AP107" s="47"/>
      <c r="AQ107" s="48">
        <f t="shared" si="8"/>
        <v>1</v>
      </c>
      <c r="AR107" s="48">
        <f t="shared" si="9"/>
        <v>1</v>
      </c>
    </row>
    <row r="108" spans="1:44" s="32" customFormat="1" ht="24.9" customHeight="1" thickTop="1" thickBot="1">
      <c r="A108" s="33" t="s">
        <v>1365</v>
      </c>
      <c r="B108" s="33" t="s">
        <v>1365</v>
      </c>
      <c r="C108" s="33" t="s">
        <v>1396</v>
      </c>
      <c r="D108" s="35"/>
      <c r="E108" s="324" t="s">
        <v>1566</v>
      </c>
      <c r="F108" s="454">
        <v>200000</v>
      </c>
      <c r="G108" s="454">
        <v>200000</v>
      </c>
      <c r="H108" s="455"/>
      <c r="I108" s="39">
        <v>200000</v>
      </c>
      <c r="J108" s="40"/>
      <c r="K108" s="40"/>
      <c r="L108" s="40"/>
      <c r="M108" s="41"/>
      <c r="N108" s="41"/>
      <c r="O108" s="42"/>
      <c r="P108" s="456"/>
      <c r="Q108" s="473"/>
      <c r="R108" s="474">
        <v>200000</v>
      </c>
      <c r="S108" s="39"/>
      <c r="T108" s="46"/>
      <c r="U108" s="39"/>
      <c r="V108" s="46"/>
      <c r="W108" s="39"/>
      <c r="X108" s="22">
        <f t="shared" si="5"/>
        <v>0</v>
      </c>
      <c r="Y108" s="22">
        <f t="shared" si="6"/>
        <v>0</v>
      </c>
      <c r="Z108" s="47"/>
      <c r="AA108" s="47"/>
      <c r="AB108" s="47"/>
      <c r="AC108" s="47"/>
      <c r="AD108" s="47"/>
      <c r="AE108" s="47"/>
      <c r="AF108" s="47"/>
      <c r="AG108" s="47"/>
      <c r="AH108" s="47">
        <f t="shared" si="7"/>
        <v>0</v>
      </c>
      <c r="AI108" s="47">
        <v>1</v>
      </c>
      <c r="AJ108" s="47"/>
      <c r="AK108" s="47"/>
      <c r="AL108" s="47"/>
      <c r="AM108" s="47"/>
      <c r="AN108" s="47"/>
      <c r="AO108" s="47"/>
      <c r="AP108" s="47"/>
      <c r="AQ108" s="48">
        <f t="shared" si="8"/>
        <v>1</v>
      </c>
      <c r="AR108" s="48">
        <f t="shared" si="9"/>
        <v>1</v>
      </c>
    </row>
    <row r="109" spans="1:44" s="32" customFormat="1" ht="24.9" customHeight="1" thickTop="1" thickBot="1">
      <c r="A109" s="33" t="s">
        <v>1365</v>
      </c>
      <c r="B109" s="33" t="s">
        <v>1365</v>
      </c>
      <c r="C109" s="33" t="s">
        <v>1452</v>
      </c>
      <c r="D109" s="35"/>
      <c r="E109" s="324" t="s">
        <v>1566</v>
      </c>
      <c r="F109" s="454">
        <v>981963</v>
      </c>
      <c r="G109" s="454">
        <v>989438</v>
      </c>
      <c r="H109" s="455"/>
      <c r="I109" s="39">
        <v>989438</v>
      </c>
      <c r="J109" s="40"/>
      <c r="K109" s="40"/>
      <c r="L109" s="40"/>
      <c r="M109" s="41"/>
      <c r="N109" s="41"/>
      <c r="O109" s="42"/>
      <c r="P109" s="456"/>
      <c r="Q109" s="473">
        <v>816233</v>
      </c>
      <c r="R109" s="474">
        <v>173205</v>
      </c>
      <c r="S109" s="39"/>
      <c r="T109" s="46"/>
      <c r="U109" s="39"/>
      <c r="V109" s="46"/>
      <c r="W109" s="39"/>
      <c r="X109" s="22">
        <f t="shared" si="5"/>
        <v>0</v>
      </c>
      <c r="Y109" s="22">
        <f t="shared" si="6"/>
        <v>0</v>
      </c>
      <c r="Z109" s="47"/>
      <c r="AA109" s="47"/>
      <c r="AB109" s="47"/>
      <c r="AC109" s="47"/>
      <c r="AD109" s="47"/>
      <c r="AE109" s="47"/>
      <c r="AF109" s="47"/>
      <c r="AG109" s="47"/>
      <c r="AH109" s="47">
        <f t="shared" si="7"/>
        <v>0</v>
      </c>
      <c r="AI109" s="47">
        <v>1</v>
      </c>
      <c r="AJ109" s="47"/>
      <c r="AK109" s="47"/>
      <c r="AL109" s="47"/>
      <c r="AM109" s="47"/>
      <c r="AN109" s="47"/>
      <c r="AO109" s="47"/>
      <c r="AP109" s="47"/>
      <c r="AQ109" s="48">
        <f t="shared" si="8"/>
        <v>1</v>
      </c>
      <c r="AR109" s="48">
        <f t="shared" si="9"/>
        <v>1</v>
      </c>
    </row>
    <row r="110" spans="1:44" s="32" customFormat="1" ht="24.9" customHeight="1" thickTop="1" thickBot="1">
      <c r="A110" s="33" t="s">
        <v>1365</v>
      </c>
      <c r="B110" s="33" t="s">
        <v>1365</v>
      </c>
      <c r="C110" s="33" t="s">
        <v>1453</v>
      </c>
      <c r="D110" s="35"/>
      <c r="E110" s="324" t="s">
        <v>1566</v>
      </c>
      <c r="F110" s="454">
        <v>335000</v>
      </c>
      <c r="G110" s="454">
        <v>253014</v>
      </c>
      <c r="H110" s="455"/>
      <c r="I110" s="39">
        <v>253014</v>
      </c>
      <c r="J110" s="40"/>
      <c r="K110" s="40"/>
      <c r="L110" s="40"/>
      <c r="M110" s="41"/>
      <c r="N110" s="41"/>
      <c r="O110" s="42"/>
      <c r="P110" s="456"/>
      <c r="Q110" s="473">
        <v>238975</v>
      </c>
      <c r="R110" s="474">
        <v>14039</v>
      </c>
      <c r="S110" s="39"/>
      <c r="T110" s="46"/>
      <c r="U110" s="39"/>
      <c r="V110" s="46"/>
      <c r="W110" s="39"/>
      <c r="X110" s="22">
        <f t="shared" si="5"/>
        <v>0</v>
      </c>
      <c r="Y110" s="22">
        <f t="shared" si="6"/>
        <v>0</v>
      </c>
      <c r="Z110" s="47"/>
      <c r="AA110" s="47"/>
      <c r="AB110" s="47"/>
      <c r="AC110" s="47"/>
      <c r="AD110" s="47"/>
      <c r="AE110" s="47"/>
      <c r="AF110" s="47"/>
      <c r="AG110" s="47"/>
      <c r="AH110" s="47">
        <f t="shared" si="7"/>
        <v>0</v>
      </c>
      <c r="AI110" s="47">
        <v>1</v>
      </c>
      <c r="AJ110" s="47"/>
      <c r="AK110" s="47"/>
      <c r="AL110" s="47"/>
      <c r="AM110" s="47"/>
      <c r="AN110" s="47"/>
      <c r="AO110" s="47"/>
      <c r="AP110" s="47"/>
      <c r="AQ110" s="48">
        <f t="shared" si="8"/>
        <v>1</v>
      </c>
      <c r="AR110" s="48">
        <f t="shared" si="9"/>
        <v>1</v>
      </c>
    </row>
    <row r="111" spans="1:44" s="32" customFormat="1" ht="24.9" customHeight="1" thickTop="1" thickBot="1">
      <c r="A111" s="33" t="s">
        <v>1365</v>
      </c>
      <c r="B111" s="33" t="s">
        <v>1365</v>
      </c>
      <c r="C111" s="33" t="s">
        <v>1454</v>
      </c>
      <c r="D111" s="35"/>
      <c r="E111" s="324" t="s">
        <v>1576</v>
      </c>
      <c r="F111" s="454">
        <v>7475</v>
      </c>
      <c r="G111" s="454">
        <v>7475</v>
      </c>
      <c r="H111" s="455"/>
      <c r="I111" s="39">
        <v>7475</v>
      </c>
      <c r="J111" s="40"/>
      <c r="K111" s="40"/>
      <c r="L111" s="40"/>
      <c r="M111" s="41"/>
      <c r="N111" s="41"/>
      <c r="O111" s="42"/>
      <c r="P111" s="456"/>
      <c r="Q111" s="473"/>
      <c r="R111" s="474">
        <v>7475</v>
      </c>
      <c r="S111" s="39"/>
      <c r="T111" s="46"/>
      <c r="U111" s="39"/>
      <c r="V111" s="46"/>
      <c r="W111" s="39"/>
      <c r="X111" s="22">
        <f t="shared" si="5"/>
        <v>0</v>
      </c>
      <c r="Y111" s="22">
        <f t="shared" si="6"/>
        <v>0</v>
      </c>
      <c r="Z111" s="47"/>
      <c r="AA111" s="47"/>
      <c r="AB111" s="47"/>
      <c r="AC111" s="47"/>
      <c r="AD111" s="47"/>
      <c r="AE111" s="47"/>
      <c r="AF111" s="47"/>
      <c r="AG111" s="47"/>
      <c r="AH111" s="47">
        <f t="shared" si="7"/>
        <v>0</v>
      </c>
      <c r="AI111" s="47">
        <v>1</v>
      </c>
      <c r="AJ111" s="47"/>
      <c r="AK111" s="47"/>
      <c r="AL111" s="47"/>
      <c r="AM111" s="47"/>
      <c r="AN111" s="47"/>
      <c r="AO111" s="47"/>
      <c r="AP111" s="47"/>
      <c r="AQ111" s="48">
        <f t="shared" si="8"/>
        <v>1</v>
      </c>
      <c r="AR111" s="48">
        <f t="shared" si="9"/>
        <v>1</v>
      </c>
    </row>
    <row r="112" spans="1:44" s="32" customFormat="1" ht="24.9" customHeight="1" thickTop="1" thickBot="1">
      <c r="A112" s="33" t="s">
        <v>1365</v>
      </c>
      <c r="B112" s="33" t="s">
        <v>1365</v>
      </c>
      <c r="C112" s="33" t="s">
        <v>1455</v>
      </c>
      <c r="D112" s="35"/>
      <c r="E112" s="926" t="s">
        <v>1579</v>
      </c>
      <c r="F112" s="454">
        <v>1013500</v>
      </c>
      <c r="G112" s="454">
        <v>607178</v>
      </c>
      <c r="H112" s="455"/>
      <c r="I112" s="39">
        <v>457728</v>
      </c>
      <c r="J112" s="40">
        <v>64050</v>
      </c>
      <c r="K112" s="40">
        <v>85400</v>
      </c>
      <c r="L112" s="40"/>
      <c r="M112" s="41"/>
      <c r="N112" s="41"/>
      <c r="O112" s="42"/>
      <c r="P112" s="456"/>
      <c r="Q112" s="473">
        <v>60718</v>
      </c>
      <c r="R112" s="474">
        <v>485742</v>
      </c>
      <c r="S112" s="39">
        <v>60718</v>
      </c>
      <c r="T112" s="46"/>
      <c r="U112" s="39"/>
      <c r="V112" s="46"/>
      <c r="W112" s="39"/>
      <c r="X112" s="22">
        <f t="shared" si="5"/>
        <v>0</v>
      </c>
      <c r="Y112" s="22">
        <f t="shared" si="6"/>
        <v>0</v>
      </c>
      <c r="Z112" s="47"/>
      <c r="AA112" s="47"/>
      <c r="AB112" s="47"/>
      <c r="AC112" s="47"/>
      <c r="AD112" s="47"/>
      <c r="AE112" s="47"/>
      <c r="AF112" s="47"/>
      <c r="AG112" s="47"/>
      <c r="AH112" s="47">
        <f t="shared" si="7"/>
        <v>0</v>
      </c>
      <c r="AI112" s="47">
        <v>1</v>
      </c>
      <c r="AJ112" s="47"/>
      <c r="AK112" s="47"/>
      <c r="AL112" s="47"/>
      <c r="AM112" s="47"/>
      <c r="AN112" s="47"/>
      <c r="AO112" s="47"/>
      <c r="AP112" s="47"/>
      <c r="AQ112" s="48">
        <f t="shared" si="8"/>
        <v>1</v>
      </c>
      <c r="AR112" s="48">
        <f t="shared" si="9"/>
        <v>1</v>
      </c>
    </row>
    <row r="113" spans="1:44" s="32" customFormat="1" ht="24.9" customHeight="1" thickTop="1" thickBot="1">
      <c r="A113" s="33" t="s">
        <v>1365</v>
      </c>
      <c r="B113" s="33" t="s">
        <v>1365</v>
      </c>
      <c r="C113" s="33" t="s">
        <v>1456</v>
      </c>
      <c r="D113" s="35"/>
      <c r="E113" s="324" t="s">
        <v>1566</v>
      </c>
      <c r="F113" s="454">
        <v>391000</v>
      </c>
      <c r="G113" s="454">
        <v>538426</v>
      </c>
      <c r="H113" s="455"/>
      <c r="I113" s="39"/>
      <c r="J113" s="40"/>
      <c r="K113" s="40"/>
      <c r="L113" s="40"/>
      <c r="M113" s="41"/>
      <c r="N113" s="41">
        <v>538426</v>
      </c>
      <c r="O113" s="42" t="s">
        <v>1457</v>
      </c>
      <c r="P113" s="456"/>
      <c r="Q113" s="473">
        <v>484447</v>
      </c>
      <c r="R113" s="474">
        <v>53979</v>
      </c>
      <c r="S113" s="39"/>
      <c r="T113" s="46"/>
      <c r="U113" s="39"/>
      <c r="V113" s="46"/>
      <c r="W113" s="39"/>
      <c r="X113" s="22">
        <f t="shared" si="5"/>
        <v>0</v>
      </c>
      <c r="Y113" s="22">
        <f t="shared" si="6"/>
        <v>0</v>
      </c>
      <c r="Z113" s="47"/>
      <c r="AA113" s="47"/>
      <c r="AB113" s="47"/>
      <c r="AC113" s="47"/>
      <c r="AD113" s="47"/>
      <c r="AE113" s="47"/>
      <c r="AF113" s="47"/>
      <c r="AG113" s="47"/>
      <c r="AH113" s="47">
        <f t="shared" si="7"/>
        <v>0</v>
      </c>
      <c r="AI113" s="47">
        <v>1</v>
      </c>
      <c r="AJ113" s="47"/>
      <c r="AK113" s="47"/>
      <c r="AL113" s="47"/>
      <c r="AM113" s="47"/>
      <c r="AN113" s="47"/>
      <c r="AO113" s="47"/>
      <c r="AP113" s="47"/>
      <c r="AQ113" s="48">
        <f t="shared" si="8"/>
        <v>1</v>
      </c>
      <c r="AR113" s="48">
        <f t="shared" si="9"/>
        <v>1</v>
      </c>
    </row>
    <row r="114" spans="1:44" s="32" customFormat="1" ht="24.9" customHeight="1" thickTop="1" thickBot="1">
      <c r="A114" s="206" t="s">
        <v>1365</v>
      </c>
      <c r="B114" s="206" t="s">
        <v>1458</v>
      </c>
      <c r="C114" s="206" t="s">
        <v>1459</v>
      </c>
      <c r="D114" s="475"/>
      <c r="E114" s="827" t="s">
        <v>179</v>
      </c>
      <c r="F114" s="476">
        <v>300000</v>
      </c>
      <c r="G114" s="476">
        <v>300000</v>
      </c>
      <c r="H114" s="477"/>
      <c r="I114" s="334">
        <v>72000</v>
      </c>
      <c r="J114" s="478"/>
      <c r="K114" s="478"/>
      <c r="L114" s="478">
        <v>228000</v>
      </c>
      <c r="M114" s="479"/>
      <c r="N114" s="479"/>
      <c r="O114" s="480"/>
      <c r="P114" s="481"/>
      <c r="Q114" s="482"/>
      <c r="R114" s="483">
        <v>100000</v>
      </c>
      <c r="S114" s="334">
        <v>200000</v>
      </c>
      <c r="T114" s="484"/>
      <c r="U114" s="334"/>
      <c r="V114" s="484"/>
      <c r="W114" s="334"/>
      <c r="X114" s="22">
        <f t="shared" si="5"/>
        <v>0</v>
      </c>
      <c r="Y114" s="22">
        <f t="shared" si="6"/>
        <v>0</v>
      </c>
      <c r="Z114" s="47">
        <v>1</v>
      </c>
      <c r="AA114" s="47"/>
      <c r="AB114" s="47"/>
      <c r="AC114" s="47"/>
      <c r="AD114" s="47"/>
      <c r="AE114" s="47"/>
      <c r="AF114" s="47"/>
      <c r="AG114" s="47"/>
      <c r="AH114" s="47">
        <f t="shared" si="7"/>
        <v>1</v>
      </c>
      <c r="AI114" s="47"/>
      <c r="AJ114" s="47"/>
      <c r="AK114" s="47"/>
      <c r="AL114" s="47"/>
      <c r="AM114" s="47"/>
      <c r="AN114" s="47"/>
      <c r="AO114" s="47"/>
      <c r="AP114" s="47"/>
      <c r="AQ114" s="48">
        <f t="shared" si="8"/>
        <v>0</v>
      </c>
      <c r="AR114" s="48">
        <f t="shared" si="9"/>
        <v>1</v>
      </c>
    </row>
    <row r="115" spans="1:44" s="32" customFormat="1" ht="24.9" customHeight="1" thickTop="1" thickBot="1">
      <c r="A115" s="206" t="s">
        <v>1365</v>
      </c>
      <c r="B115" s="206" t="s">
        <v>1458</v>
      </c>
      <c r="C115" s="206" t="s">
        <v>1460</v>
      </c>
      <c r="D115" s="475"/>
      <c r="E115" s="827" t="s">
        <v>179</v>
      </c>
      <c r="F115" s="476">
        <v>200000</v>
      </c>
      <c r="G115" s="476">
        <v>200000</v>
      </c>
      <c r="H115" s="477"/>
      <c r="I115" s="334">
        <v>200000</v>
      </c>
      <c r="J115" s="485"/>
      <c r="K115" s="485"/>
      <c r="L115" s="485"/>
      <c r="M115" s="479"/>
      <c r="N115" s="485"/>
      <c r="O115" s="480"/>
      <c r="P115" s="481"/>
      <c r="Q115" s="486"/>
      <c r="R115" s="483">
        <v>100000</v>
      </c>
      <c r="S115" s="334">
        <v>100000</v>
      </c>
      <c r="T115" s="484"/>
      <c r="U115" s="334"/>
      <c r="V115" s="484"/>
      <c r="W115" s="334"/>
      <c r="X115" s="22">
        <f t="shared" si="5"/>
        <v>0</v>
      </c>
      <c r="Y115" s="22">
        <f t="shared" si="6"/>
        <v>0</v>
      </c>
      <c r="Z115" s="47">
        <v>1</v>
      </c>
      <c r="AA115" s="47"/>
      <c r="AB115" s="47"/>
      <c r="AC115" s="47"/>
      <c r="AD115" s="47"/>
      <c r="AE115" s="47"/>
      <c r="AF115" s="47"/>
      <c r="AG115" s="47"/>
      <c r="AH115" s="47">
        <f t="shared" si="7"/>
        <v>1</v>
      </c>
      <c r="AI115" s="47"/>
      <c r="AJ115" s="47"/>
      <c r="AK115" s="47"/>
      <c r="AL115" s="47"/>
      <c r="AM115" s="47"/>
      <c r="AN115" s="47"/>
      <c r="AO115" s="47"/>
      <c r="AP115" s="47"/>
      <c r="AQ115" s="48">
        <f t="shared" si="8"/>
        <v>0</v>
      </c>
      <c r="AR115" s="48">
        <f t="shared" si="9"/>
        <v>1</v>
      </c>
    </row>
    <row r="116" spans="1:44" s="32" customFormat="1" ht="24.9" customHeight="1" thickTop="1" thickBot="1">
      <c r="A116" s="206" t="s">
        <v>1365</v>
      </c>
      <c r="B116" s="206" t="s">
        <v>1458</v>
      </c>
      <c r="C116" s="206" t="s">
        <v>1461</v>
      </c>
      <c r="D116" s="475"/>
      <c r="E116" s="827" t="s">
        <v>179</v>
      </c>
      <c r="F116" s="476">
        <v>500000</v>
      </c>
      <c r="G116" s="476">
        <v>500000</v>
      </c>
      <c r="H116" s="477"/>
      <c r="I116" s="334">
        <v>500000</v>
      </c>
      <c r="J116" s="478"/>
      <c r="K116" s="478"/>
      <c r="L116" s="478"/>
      <c r="M116" s="479"/>
      <c r="N116" s="479"/>
      <c r="O116" s="480"/>
      <c r="P116" s="481"/>
      <c r="Q116" s="486"/>
      <c r="R116" s="483">
        <v>300000</v>
      </c>
      <c r="S116" s="334">
        <v>200000</v>
      </c>
      <c r="T116" s="484"/>
      <c r="U116" s="334"/>
      <c r="V116" s="484"/>
      <c r="W116" s="334"/>
      <c r="X116" s="22">
        <f t="shared" si="5"/>
        <v>0</v>
      </c>
      <c r="Y116" s="22">
        <f t="shared" si="6"/>
        <v>0</v>
      </c>
      <c r="Z116" s="47">
        <v>1</v>
      </c>
      <c r="AA116" s="47"/>
      <c r="AB116" s="47"/>
      <c r="AC116" s="47"/>
      <c r="AD116" s="47"/>
      <c r="AE116" s="47"/>
      <c r="AF116" s="47"/>
      <c r="AG116" s="47"/>
      <c r="AH116" s="47">
        <f t="shared" si="7"/>
        <v>1</v>
      </c>
      <c r="AJ116" s="47"/>
      <c r="AK116" s="47"/>
      <c r="AL116" s="47"/>
      <c r="AM116" s="47"/>
      <c r="AN116" s="47"/>
      <c r="AO116" s="47"/>
      <c r="AP116" s="47"/>
      <c r="AQ116" s="48">
        <f t="shared" si="8"/>
        <v>0</v>
      </c>
      <c r="AR116" s="48">
        <f t="shared" si="9"/>
        <v>1</v>
      </c>
    </row>
    <row r="117" spans="1:44" s="32" customFormat="1" ht="24.9" customHeight="1" thickTop="1" thickBot="1">
      <c r="A117" s="206" t="s">
        <v>1365</v>
      </c>
      <c r="B117" s="206" t="s">
        <v>1458</v>
      </c>
      <c r="C117" s="206" t="s">
        <v>1462</v>
      </c>
      <c r="D117" s="475"/>
      <c r="E117" s="827" t="s">
        <v>179</v>
      </c>
      <c r="F117" s="476">
        <v>250000</v>
      </c>
      <c r="G117" s="476">
        <v>250000</v>
      </c>
      <c r="H117" s="477"/>
      <c r="I117" s="334">
        <v>250000</v>
      </c>
      <c r="J117" s="478"/>
      <c r="K117" s="478"/>
      <c r="L117" s="478"/>
      <c r="M117" s="479"/>
      <c r="N117" s="479"/>
      <c r="O117" s="480"/>
      <c r="P117" s="481"/>
      <c r="Q117" s="486"/>
      <c r="R117" s="483">
        <v>100000</v>
      </c>
      <c r="S117" s="334">
        <v>150000</v>
      </c>
      <c r="T117" s="484"/>
      <c r="U117" s="334"/>
      <c r="V117" s="484"/>
      <c r="W117" s="334"/>
      <c r="X117" s="22">
        <f t="shared" si="5"/>
        <v>0</v>
      </c>
      <c r="Y117" s="22">
        <f t="shared" si="6"/>
        <v>0</v>
      </c>
      <c r="Z117" s="47">
        <v>1</v>
      </c>
      <c r="AA117" s="47"/>
      <c r="AB117" s="47"/>
      <c r="AC117" s="47"/>
      <c r="AD117" s="47"/>
      <c r="AE117" s="47"/>
      <c r="AF117" s="47"/>
      <c r="AG117" s="47"/>
      <c r="AH117" s="47">
        <f t="shared" si="7"/>
        <v>1</v>
      </c>
      <c r="AJ117" s="47"/>
      <c r="AK117" s="47"/>
      <c r="AL117" s="47"/>
      <c r="AM117" s="47"/>
      <c r="AN117" s="47"/>
      <c r="AO117" s="47"/>
      <c r="AP117" s="47"/>
      <c r="AQ117" s="48">
        <f t="shared" si="8"/>
        <v>0</v>
      </c>
      <c r="AR117" s="48">
        <f t="shared" si="9"/>
        <v>1</v>
      </c>
    </row>
    <row r="118" spans="1:44" s="32" customFormat="1" ht="24.9" customHeight="1" thickTop="1" thickBot="1">
      <c r="A118" s="206" t="s">
        <v>1365</v>
      </c>
      <c r="B118" s="206" t="s">
        <v>1458</v>
      </c>
      <c r="C118" s="206" t="s">
        <v>1463</v>
      </c>
      <c r="D118" s="475"/>
      <c r="E118" s="827" t="s">
        <v>179</v>
      </c>
      <c r="F118" s="476">
        <v>1870000</v>
      </c>
      <c r="G118" s="476">
        <v>1870000</v>
      </c>
      <c r="H118" s="477"/>
      <c r="I118" s="334"/>
      <c r="J118" s="478">
        <v>1870000</v>
      </c>
      <c r="K118" s="478"/>
      <c r="L118" s="478"/>
      <c r="M118" s="479"/>
      <c r="N118" s="479"/>
      <c r="O118" s="480"/>
      <c r="P118" s="481"/>
      <c r="Q118" s="486"/>
      <c r="R118" s="483">
        <v>1870000</v>
      </c>
      <c r="S118" s="334">
        <v>0</v>
      </c>
      <c r="T118" s="484"/>
      <c r="U118" s="334"/>
      <c r="V118" s="484"/>
      <c r="W118" s="334"/>
      <c r="X118" s="22">
        <f t="shared" si="5"/>
        <v>0</v>
      </c>
      <c r="Y118" s="22">
        <f t="shared" si="6"/>
        <v>0</v>
      </c>
      <c r="Z118" s="47">
        <v>1</v>
      </c>
      <c r="AA118" s="47"/>
      <c r="AB118" s="47"/>
      <c r="AC118" s="47"/>
      <c r="AD118" s="47"/>
      <c r="AE118" s="47"/>
      <c r="AF118" s="47"/>
      <c r="AG118" s="47"/>
      <c r="AH118" s="47">
        <f t="shared" si="7"/>
        <v>1</v>
      </c>
      <c r="AJ118" s="47"/>
      <c r="AK118" s="47"/>
      <c r="AL118" s="47"/>
      <c r="AM118" s="47"/>
      <c r="AN118" s="47"/>
      <c r="AO118" s="47"/>
      <c r="AP118" s="47"/>
      <c r="AQ118" s="48">
        <f t="shared" si="8"/>
        <v>0</v>
      </c>
      <c r="AR118" s="48">
        <f t="shared" si="9"/>
        <v>1</v>
      </c>
    </row>
    <row r="119" spans="1:44" s="32" customFormat="1" ht="24.9" customHeight="1" thickTop="1" thickBot="1">
      <c r="A119" s="206" t="s">
        <v>1365</v>
      </c>
      <c r="B119" s="206" t="s">
        <v>1458</v>
      </c>
      <c r="C119" s="206" t="s">
        <v>1464</v>
      </c>
      <c r="D119" s="475"/>
      <c r="E119" s="827" t="s">
        <v>179</v>
      </c>
      <c r="F119" s="476">
        <v>1200000</v>
      </c>
      <c r="G119" s="476">
        <v>1200000</v>
      </c>
      <c r="H119" s="477"/>
      <c r="I119" s="334">
        <v>1200000</v>
      </c>
      <c r="J119" s="478"/>
      <c r="K119" s="478"/>
      <c r="L119" s="478"/>
      <c r="M119" s="479"/>
      <c r="N119" s="479"/>
      <c r="O119" s="480"/>
      <c r="P119" s="481"/>
      <c r="Q119" s="486"/>
      <c r="R119" s="483">
        <v>200000</v>
      </c>
      <c r="S119" s="334">
        <v>1000000</v>
      </c>
      <c r="T119" s="484"/>
      <c r="U119" s="334"/>
      <c r="V119" s="484"/>
      <c r="W119" s="334"/>
      <c r="X119" s="22">
        <f t="shared" si="5"/>
        <v>0</v>
      </c>
      <c r="Y119" s="22">
        <f t="shared" si="6"/>
        <v>0</v>
      </c>
      <c r="Z119" s="47">
        <v>1</v>
      </c>
      <c r="AA119" s="47"/>
      <c r="AB119" s="47"/>
      <c r="AC119" s="47"/>
      <c r="AD119" s="47"/>
      <c r="AE119" s="47"/>
      <c r="AF119" s="47"/>
      <c r="AG119" s="47"/>
      <c r="AH119" s="47">
        <f t="shared" si="7"/>
        <v>1</v>
      </c>
      <c r="AJ119" s="47"/>
      <c r="AK119" s="47"/>
      <c r="AL119" s="47"/>
      <c r="AM119" s="47"/>
      <c r="AN119" s="47"/>
      <c r="AO119" s="47"/>
      <c r="AP119" s="47"/>
      <c r="AQ119" s="48">
        <f t="shared" si="8"/>
        <v>0</v>
      </c>
      <c r="AR119" s="48">
        <f t="shared" si="9"/>
        <v>1</v>
      </c>
    </row>
    <row r="120" spans="1:44" s="32" customFormat="1" ht="24.9" customHeight="1" thickTop="1" thickBot="1">
      <c r="A120" s="206" t="s">
        <v>1365</v>
      </c>
      <c r="B120" s="206" t="s">
        <v>1458</v>
      </c>
      <c r="C120" s="206" t="s">
        <v>1465</v>
      </c>
      <c r="D120" s="475"/>
      <c r="E120" s="827" t="s">
        <v>179</v>
      </c>
      <c r="F120" s="476">
        <v>450000</v>
      </c>
      <c r="G120" s="476">
        <v>450000</v>
      </c>
      <c r="H120" s="477"/>
      <c r="I120" s="334">
        <v>450000</v>
      </c>
      <c r="J120" s="478"/>
      <c r="K120" s="478"/>
      <c r="L120" s="478"/>
      <c r="M120" s="479"/>
      <c r="N120" s="479"/>
      <c r="O120" s="480"/>
      <c r="P120" s="481"/>
      <c r="Q120" s="486"/>
      <c r="R120" s="483">
        <v>150000</v>
      </c>
      <c r="S120" s="334">
        <v>300000</v>
      </c>
      <c r="T120" s="484"/>
      <c r="U120" s="334"/>
      <c r="V120" s="484"/>
      <c r="W120" s="334"/>
      <c r="X120" s="22">
        <f t="shared" si="5"/>
        <v>0</v>
      </c>
      <c r="Y120" s="22">
        <f t="shared" si="6"/>
        <v>0</v>
      </c>
      <c r="Z120" s="47">
        <v>1</v>
      </c>
      <c r="AA120" s="47"/>
      <c r="AB120" s="47"/>
      <c r="AC120" s="47"/>
      <c r="AD120" s="47"/>
      <c r="AE120" s="47"/>
      <c r="AF120" s="47"/>
      <c r="AG120" s="47"/>
      <c r="AH120" s="47">
        <f t="shared" si="7"/>
        <v>1</v>
      </c>
      <c r="AJ120" s="47"/>
      <c r="AK120" s="47"/>
      <c r="AL120" s="47"/>
      <c r="AM120" s="47"/>
      <c r="AN120" s="47"/>
      <c r="AO120" s="47"/>
      <c r="AP120" s="47"/>
      <c r="AQ120" s="48">
        <f t="shared" si="8"/>
        <v>0</v>
      </c>
      <c r="AR120" s="48">
        <f t="shared" si="9"/>
        <v>1</v>
      </c>
    </row>
    <row r="121" spans="1:44" s="32" customFormat="1" ht="24.9" customHeight="1" thickTop="1" thickBot="1">
      <c r="A121" s="206" t="s">
        <v>1365</v>
      </c>
      <c r="B121" s="206" t="s">
        <v>1458</v>
      </c>
      <c r="C121" s="206" t="s">
        <v>1466</v>
      </c>
      <c r="D121" s="475"/>
      <c r="E121" s="827" t="s">
        <v>179</v>
      </c>
      <c r="F121" s="476">
        <v>1500000</v>
      </c>
      <c r="G121" s="476">
        <v>1500000</v>
      </c>
      <c r="H121" s="477"/>
      <c r="I121" s="334">
        <v>1500000</v>
      </c>
      <c r="J121" s="478"/>
      <c r="K121" s="478"/>
      <c r="L121" s="478"/>
      <c r="M121" s="479"/>
      <c r="N121" s="479"/>
      <c r="O121" s="480"/>
      <c r="P121" s="481"/>
      <c r="Q121" s="486"/>
      <c r="R121" s="483">
        <v>200000</v>
      </c>
      <c r="S121" s="334">
        <v>1300000</v>
      </c>
      <c r="T121" s="484"/>
      <c r="U121" s="334"/>
      <c r="V121" s="484"/>
      <c r="W121" s="334"/>
      <c r="X121" s="22">
        <f t="shared" si="5"/>
        <v>0</v>
      </c>
      <c r="Y121" s="22">
        <f t="shared" si="6"/>
        <v>0</v>
      </c>
      <c r="Z121" s="47">
        <v>1</v>
      </c>
      <c r="AA121" s="47"/>
      <c r="AB121" s="47"/>
      <c r="AC121" s="47"/>
      <c r="AD121" s="47"/>
      <c r="AE121" s="47"/>
      <c r="AF121" s="47"/>
      <c r="AG121" s="47"/>
      <c r="AH121" s="47">
        <f t="shared" si="7"/>
        <v>1</v>
      </c>
      <c r="AJ121" s="47"/>
      <c r="AK121" s="47"/>
      <c r="AL121" s="47"/>
      <c r="AM121" s="47"/>
      <c r="AN121" s="47"/>
      <c r="AO121" s="47"/>
      <c r="AP121" s="47"/>
      <c r="AQ121" s="48">
        <f t="shared" si="8"/>
        <v>0</v>
      </c>
      <c r="AR121" s="48">
        <f t="shared" si="9"/>
        <v>1</v>
      </c>
    </row>
    <row r="122" spans="1:44" s="32" customFormat="1" ht="24.9" customHeight="1" thickTop="1" thickBot="1">
      <c r="A122" s="206" t="s">
        <v>1365</v>
      </c>
      <c r="B122" s="206" t="s">
        <v>1458</v>
      </c>
      <c r="C122" s="206" t="s">
        <v>1467</v>
      </c>
      <c r="D122" s="475"/>
      <c r="E122" s="827" t="s">
        <v>179</v>
      </c>
      <c r="F122" s="476">
        <v>500000</v>
      </c>
      <c r="G122" s="476">
        <v>500000</v>
      </c>
      <c r="H122" s="477"/>
      <c r="I122" s="334">
        <v>500000</v>
      </c>
      <c r="J122" s="478"/>
      <c r="K122" s="478"/>
      <c r="L122" s="478"/>
      <c r="M122" s="479"/>
      <c r="N122" s="479"/>
      <c r="O122" s="480"/>
      <c r="P122" s="481"/>
      <c r="Q122" s="486"/>
      <c r="R122" s="483">
        <v>200000</v>
      </c>
      <c r="S122" s="334">
        <v>300000</v>
      </c>
      <c r="T122" s="484"/>
      <c r="U122" s="334"/>
      <c r="V122" s="484"/>
      <c r="W122" s="334"/>
      <c r="X122" s="22">
        <f t="shared" si="5"/>
        <v>0</v>
      </c>
      <c r="Y122" s="22">
        <f t="shared" si="6"/>
        <v>0</v>
      </c>
      <c r="Z122" s="47">
        <v>1</v>
      </c>
      <c r="AA122" s="47"/>
      <c r="AB122" s="47"/>
      <c r="AC122" s="47"/>
      <c r="AD122" s="47"/>
      <c r="AE122" s="47"/>
      <c r="AF122" s="47"/>
      <c r="AG122" s="47"/>
      <c r="AH122" s="47">
        <f t="shared" si="7"/>
        <v>1</v>
      </c>
      <c r="AJ122" s="47"/>
      <c r="AK122" s="47"/>
      <c r="AL122" s="47"/>
      <c r="AM122" s="47"/>
      <c r="AN122" s="47"/>
      <c r="AO122" s="47"/>
      <c r="AP122" s="47"/>
      <c r="AQ122" s="48">
        <f t="shared" si="8"/>
        <v>0</v>
      </c>
      <c r="AR122" s="48">
        <f t="shared" si="9"/>
        <v>1</v>
      </c>
    </row>
    <row r="123" spans="1:44" s="32" customFormat="1" ht="24.9" customHeight="1" thickTop="1" thickBot="1">
      <c r="A123" s="206" t="s">
        <v>1365</v>
      </c>
      <c r="B123" s="206" t="s">
        <v>1458</v>
      </c>
      <c r="C123" s="206" t="s">
        <v>47</v>
      </c>
      <c r="D123" s="475"/>
      <c r="E123" s="827" t="s">
        <v>179</v>
      </c>
      <c r="F123" s="476">
        <v>500000</v>
      </c>
      <c r="G123" s="476">
        <v>500000</v>
      </c>
      <c r="H123" s="477"/>
      <c r="I123" s="334">
        <v>500000</v>
      </c>
      <c r="J123" s="478"/>
      <c r="K123" s="478"/>
      <c r="L123" s="478"/>
      <c r="M123" s="479"/>
      <c r="N123" s="479"/>
      <c r="O123" s="480"/>
      <c r="P123" s="481"/>
      <c r="Q123" s="486"/>
      <c r="R123" s="483">
        <v>100000</v>
      </c>
      <c r="S123" s="334">
        <v>400000</v>
      </c>
      <c r="T123" s="484"/>
      <c r="U123" s="334"/>
      <c r="V123" s="484"/>
      <c r="W123" s="334"/>
      <c r="X123" s="22">
        <f t="shared" si="5"/>
        <v>0</v>
      </c>
      <c r="Y123" s="22">
        <f t="shared" si="6"/>
        <v>0</v>
      </c>
      <c r="Z123" s="47">
        <v>1</v>
      </c>
      <c r="AA123" s="47"/>
      <c r="AB123" s="47"/>
      <c r="AC123" s="47"/>
      <c r="AD123" s="47"/>
      <c r="AE123" s="47"/>
      <c r="AF123" s="47"/>
      <c r="AG123" s="47"/>
      <c r="AH123" s="47">
        <f t="shared" si="7"/>
        <v>1</v>
      </c>
      <c r="AI123" s="47"/>
      <c r="AJ123" s="47"/>
      <c r="AK123" s="47"/>
      <c r="AL123" s="47"/>
      <c r="AM123" s="47"/>
      <c r="AN123" s="47"/>
      <c r="AO123" s="47"/>
      <c r="AP123" s="47"/>
      <c r="AQ123" s="48">
        <f t="shared" si="8"/>
        <v>0</v>
      </c>
      <c r="AR123" s="48">
        <f t="shared" si="9"/>
        <v>1</v>
      </c>
    </row>
    <row r="124" spans="1:44" s="32" customFormat="1" ht="24.9" customHeight="1" thickTop="1" thickBot="1">
      <c r="A124" s="206" t="s">
        <v>1365</v>
      </c>
      <c r="B124" s="206" t="s">
        <v>1458</v>
      </c>
      <c r="C124" s="206" t="s">
        <v>1468</v>
      </c>
      <c r="D124" s="475"/>
      <c r="E124" s="827" t="s">
        <v>179</v>
      </c>
      <c r="F124" s="476">
        <v>1300000</v>
      </c>
      <c r="G124" s="476">
        <v>1300000</v>
      </c>
      <c r="H124" s="477"/>
      <c r="I124" s="334">
        <v>130000</v>
      </c>
      <c r="J124" s="478"/>
      <c r="K124" s="478"/>
      <c r="L124" s="478"/>
      <c r="M124" s="479">
        <v>1170000</v>
      </c>
      <c r="N124" s="479"/>
      <c r="O124" s="480"/>
      <c r="P124" s="481"/>
      <c r="Q124" s="486"/>
      <c r="R124" s="483"/>
      <c r="S124" s="334">
        <v>1300000</v>
      </c>
      <c r="T124" s="484"/>
      <c r="U124" s="334"/>
      <c r="V124" s="484"/>
      <c r="W124" s="334"/>
      <c r="X124" s="22">
        <f t="shared" si="5"/>
        <v>0</v>
      </c>
      <c r="Y124" s="22">
        <f t="shared" si="6"/>
        <v>0</v>
      </c>
      <c r="Z124" s="47"/>
      <c r="AA124" s="47"/>
      <c r="AB124" s="47"/>
      <c r="AC124" s="47"/>
      <c r="AD124" s="47"/>
      <c r="AE124" s="47"/>
      <c r="AF124" s="47">
        <v>1</v>
      </c>
      <c r="AG124" s="47"/>
      <c r="AH124" s="47">
        <f t="shared" si="7"/>
        <v>1</v>
      </c>
      <c r="AI124" s="47"/>
      <c r="AJ124" s="47"/>
      <c r="AK124" s="47"/>
      <c r="AL124" s="47"/>
      <c r="AM124" s="47"/>
      <c r="AN124" s="47"/>
      <c r="AO124" s="47"/>
      <c r="AP124" s="47"/>
      <c r="AQ124" s="48">
        <f t="shared" si="8"/>
        <v>0</v>
      </c>
      <c r="AR124" s="48">
        <f t="shared" si="9"/>
        <v>1</v>
      </c>
    </row>
    <row r="125" spans="1:44" s="32" customFormat="1" ht="24.9" customHeight="1" thickTop="1" thickBot="1">
      <c r="A125" s="206" t="s">
        <v>1365</v>
      </c>
      <c r="B125" s="206" t="s">
        <v>1458</v>
      </c>
      <c r="C125" s="206" t="s">
        <v>1469</v>
      </c>
      <c r="D125" s="475"/>
      <c r="E125" s="926" t="s">
        <v>1579</v>
      </c>
      <c r="F125" s="476">
        <v>1500000</v>
      </c>
      <c r="G125" s="476">
        <v>1682000</v>
      </c>
      <c r="H125" s="477"/>
      <c r="I125" s="334">
        <v>674000</v>
      </c>
      <c r="J125" s="478">
        <v>865000</v>
      </c>
      <c r="K125" s="478"/>
      <c r="L125" s="478">
        <v>143000</v>
      </c>
      <c r="M125" s="479"/>
      <c r="N125" s="479"/>
      <c r="O125" s="480"/>
      <c r="P125" s="481"/>
      <c r="Q125" s="480"/>
      <c r="R125" s="483">
        <v>1514000</v>
      </c>
      <c r="S125" s="334">
        <v>168000</v>
      </c>
      <c r="T125" s="484"/>
      <c r="U125" s="334"/>
      <c r="V125" s="484"/>
      <c r="W125" s="334"/>
      <c r="X125" s="22">
        <f t="shared" si="5"/>
        <v>0</v>
      </c>
      <c r="Y125" s="22">
        <f t="shared" si="6"/>
        <v>0</v>
      </c>
      <c r="Z125" s="47"/>
      <c r="AA125" s="47"/>
      <c r="AB125" s="47"/>
      <c r="AC125" s="47"/>
      <c r="AD125" s="47"/>
      <c r="AE125" s="47"/>
      <c r="AF125" s="47"/>
      <c r="AG125" s="47"/>
      <c r="AH125" s="47">
        <f t="shared" si="7"/>
        <v>0</v>
      </c>
      <c r="AI125" s="47">
        <v>1</v>
      </c>
      <c r="AJ125" s="47"/>
      <c r="AK125" s="47"/>
      <c r="AL125" s="47"/>
      <c r="AM125" s="47"/>
      <c r="AN125" s="47"/>
      <c r="AO125" s="47"/>
      <c r="AP125" s="47"/>
      <c r="AQ125" s="48">
        <f t="shared" si="8"/>
        <v>1</v>
      </c>
      <c r="AR125" s="48">
        <f t="shared" si="9"/>
        <v>1</v>
      </c>
    </row>
    <row r="126" spans="1:44" s="32" customFormat="1" ht="24.9" customHeight="1" thickTop="1" thickBot="1">
      <c r="A126" s="206" t="s">
        <v>1365</v>
      </c>
      <c r="B126" s="206" t="s">
        <v>1458</v>
      </c>
      <c r="C126" s="206" t="s">
        <v>45</v>
      </c>
      <c r="D126" s="475"/>
      <c r="E126" s="827" t="s">
        <v>1485</v>
      </c>
      <c r="F126" s="476">
        <v>2000000</v>
      </c>
      <c r="G126" s="476">
        <v>2860000</v>
      </c>
      <c r="H126" s="477"/>
      <c r="I126" s="334">
        <v>2860000</v>
      </c>
      <c r="J126" s="478"/>
      <c r="K126" s="478"/>
      <c r="L126" s="478"/>
      <c r="M126" s="479"/>
      <c r="N126" s="479"/>
      <c r="O126" s="480"/>
      <c r="P126" s="481"/>
      <c r="Q126" s="480"/>
      <c r="R126" s="483">
        <v>2574000</v>
      </c>
      <c r="S126" s="334">
        <v>286000</v>
      </c>
      <c r="T126" s="484"/>
      <c r="U126" s="334"/>
      <c r="V126" s="484"/>
      <c r="W126" s="334"/>
      <c r="X126" s="22">
        <f t="shared" si="5"/>
        <v>0</v>
      </c>
      <c r="Y126" s="22">
        <f t="shared" si="6"/>
        <v>0</v>
      </c>
      <c r="Z126" s="47"/>
      <c r="AA126" s="47"/>
      <c r="AB126" s="47"/>
      <c r="AC126" s="47"/>
      <c r="AD126" s="47"/>
      <c r="AE126" s="47"/>
      <c r="AF126" s="47"/>
      <c r="AG126" s="47"/>
      <c r="AH126" s="47">
        <f t="shared" si="7"/>
        <v>0</v>
      </c>
      <c r="AI126" s="47"/>
      <c r="AJ126" s="47"/>
      <c r="AK126" s="47"/>
      <c r="AL126" s="47"/>
      <c r="AM126" s="47"/>
      <c r="AN126" s="47"/>
      <c r="AO126" s="47">
        <v>1</v>
      </c>
      <c r="AP126" s="47"/>
      <c r="AQ126" s="48">
        <f t="shared" si="8"/>
        <v>1</v>
      </c>
      <c r="AR126" s="48">
        <f t="shared" si="9"/>
        <v>1</v>
      </c>
    </row>
    <row r="127" spans="1:44" s="32" customFormat="1" ht="24.9" customHeight="1" thickTop="1" thickBot="1">
      <c r="A127" s="206" t="s">
        <v>1365</v>
      </c>
      <c r="B127" s="206" t="s">
        <v>1458</v>
      </c>
      <c r="C127" s="206" t="s">
        <v>1470</v>
      </c>
      <c r="D127" s="475"/>
      <c r="E127" s="827" t="s">
        <v>1485</v>
      </c>
      <c r="F127" s="476">
        <v>1000000</v>
      </c>
      <c r="G127" s="476">
        <v>1100000</v>
      </c>
      <c r="H127" s="477"/>
      <c r="I127" s="334">
        <v>1100000</v>
      </c>
      <c r="J127" s="478"/>
      <c r="K127" s="478"/>
      <c r="L127" s="478"/>
      <c r="M127" s="479"/>
      <c r="N127" s="479"/>
      <c r="O127" s="480"/>
      <c r="P127" s="481"/>
      <c r="Q127" s="480"/>
      <c r="R127" s="483">
        <v>990000</v>
      </c>
      <c r="S127" s="334">
        <v>110000</v>
      </c>
      <c r="T127" s="484"/>
      <c r="U127" s="334"/>
      <c r="V127" s="484"/>
      <c r="W127" s="334"/>
      <c r="X127" s="22">
        <f t="shared" si="5"/>
        <v>0</v>
      </c>
      <c r="Y127" s="22">
        <f t="shared" si="6"/>
        <v>0</v>
      </c>
      <c r="Z127" s="47"/>
      <c r="AA127" s="47"/>
      <c r="AB127" s="47"/>
      <c r="AC127" s="47"/>
      <c r="AD127" s="47"/>
      <c r="AE127" s="47"/>
      <c r="AF127" s="47"/>
      <c r="AG127" s="47"/>
      <c r="AH127" s="47">
        <f t="shared" si="7"/>
        <v>0</v>
      </c>
      <c r="AI127" s="47">
        <v>1</v>
      </c>
      <c r="AJ127" s="47"/>
      <c r="AK127" s="47"/>
      <c r="AL127" s="47"/>
      <c r="AM127" s="47"/>
      <c r="AN127" s="47"/>
      <c r="AO127" s="47"/>
      <c r="AP127" s="47"/>
      <c r="AQ127" s="48">
        <f t="shared" si="8"/>
        <v>1</v>
      </c>
      <c r="AR127" s="48">
        <f t="shared" si="9"/>
        <v>1</v>
      </c>
    </row>
    <row r="128" spans="1:44" s="32" customFormat="1" ht="24.9" customHeight="1" thickTop="1" thickBot="1">
      <c r="A128" s="206" t="s">
        <v>1365</v>
      </c>
      <c r="B128" s="206" t="s">
        <v>1458</v>
      </c>
      <c r="C128" s="206" t="s">
        <v>1471</v>
      </c>
      <c r="D128" s="475"/>
      <c r="E128" s="827" t="s">
        <v>1485</v>
      </c>
      <c r="F128" s="476">
        <v>1500000</v>
      </c>
      <c r="G128" s="476">
        <v>1500000</v>
      </c>
      <c r="H128" s="477"/>
      <c r="I128" s="334">
        <v>1500000</v>
      </c>
      <c r="J128" s="478"/>
      <c r="K128" s="478"/>
      <c r="L128" s="478"/>
      <c r="M128" s="479"/>
      <c r="N128" s="479"/>
      <c r="O128" s="480"/>
      <c r="P128" s="481"/>
      <c r="Q128" s="480"/>
      <c r="R128" s="483">
        <v>500000</v>
      </c>
      <c r="S128" s="334">
        <v>1000000</v>
      </c>
      <c r="T128" s="484"/>
      <c r="U128" s="334"/>
      <c r="V128" s="484"/>
      <c r="W128" s="334"/>
      <c r="X128" s="22">
        <f t="shared" si="5"/>
        <v>0</v>
      </c>
      <c r="Y128" s="22">
        <f t="shared" si="6"/>
        <v>0</v>
      </c>
      <c r="Z128" s="47"/>
      <c r="AA128" s="47"/>
      <c r="AB128" s="47"/>
      <c r="AC128" s="47"/>
      <c r="AD128" s="47"/>
      <c r="AE128" s="47"/>
      <c r="AF128" s="47"/>
      <c r="AG128" s="47"/>
      <c r="AH128" s="47">
        <f t="shared" si="7"/>
        <v>0</v>
      </c>
      <c r="AI128" s="47">
        <v>1</v>
      </c>
      <c r="AJ128" s="47"/>
      <c r="AK128" s="47"/>
      <c r="AL128" s="47"/>
      <c r="AM128" s="47"/>
      <c r="AN128" s="47"/>
      <c r="AO128" s="47"/>
      <c r="AP128" s="47"/>
      <c r="AQ128" s="48">
        <f t="shared" si="8"/>
        <v>1</v>
      </c>
      <c r="AR128" s="48">
        <f t="shared" si="9"/>
        <v>1</v>
      </c>
    </row>
    <row r="129" spans="1:44" s="32" customFormat="1" ht="24.9" customHeight="1" thickTop="1" thickBot="1">
      <c r="A129" s="206" t="s">
        <v>1365</v>
      </c>
      <c r="B129" s="206" t="s">
        <v>1458</v>
      </c>
      <c r="C129" s="206" t="s">
        <v>1472</v>
      </c>
      <c r="D129" s="475"/>
      <c r="E129" s="827" t="s">
        <v>1485</v>
      </c>
      <c r="F129" s="476">
        <v>800000</v>
      </c>
      <c r="G129" s="476">
        <v>800000</v>
      </c>
      <c r="H129" s="477"/>
      <c r="I129" s="334">
        <v>100000</v>
      </c>
      <c r="J129" s="478">
        <v>700000</v>
      </c>
      <c r="K129" s="478"/>
      <c r="L129" s="478"/>
      <c r="M129" s="479"/>
      <c r="N129" s="479"/>
      <c r="O129" s="480"/>
      <c r="P129" s="481"/>
      <c r="Q129" s="480">
        <v>415000</v>
      </c>
      <c r="R129" s="483">
        <v>385000</v>
      </c>
      <c r="S129" s="334"/>
      <c r="T129" s="484"/>
      <c r="U129" s="334"/>
      <c r="V129" s="484"/>
      <c r="W129" s="334"/>
      <c r="X129" s="22">
        <f t="shared" si="5"/>
        <v>0</v>
      </c>
      <c r="Y129" s="22">
        <f t="shared" si="6"/>
        <v>0</v>
      </c>
      <c r="Z129" s="47"/>
      <c r="AA129" s="47"/>
      <c r="AB129" s="47"/>
      <c r="AC129" s="47"/>
      <c r="AD129" s="47"/>
      <c r="AE129" s="47"/>
      <c r="AF129" s="47"/>
      <c r="AG129" s="47"/>
      <c r="AH129" s="47">
        <f t="shared" si="7"/>
        <v>0</v>
      </c>
      <c r="AI129" s="47">
        <v>1</v>
      </c>
      <c r="AJ129" s="47"/>
      <c r="AK129" s="47"/>
      <c r="AL129" s="47"/>
      <c r="AM129" s="47"/>
      <c r="AN129" s="47"/>
      <c r="AO129" s="47"/>
      <c r="AP129" s="47"/>
      <c r="AQ129" s="48">
        <f t="shared" si="8"/>
        <v>1</v>
      </c>
      <c r="AR129" s="48">
        <f t="shared" si="9"/>
        <v>1</v>
      </c>
    </row>
    <row r="130" spans="1:44" s="32" customFormat="1" ht="24.9" customHeight="1" thickTop="1" thickBot="1">
      <c r="A130" s="206" t="s">
        <v>1365</v>
      </c>
      <c r="B130" s="206" t="s">
        <v>1458</v>
      </c>
      <c r="C130" s="206" t="s">
        <v>229</v>
      </c>
      <c r="D130" s="475"/>
      <c r="E130" s="827" t="s">
        <v>1485</v>
      </c>
      <c r="F130" s="476">
        <v>150000</v>
      </c>
      <c r="G130" s="476">
        <v>150000</v>
      </c>
      <c r="H130" s="477"/>
      <c r="I130" s="334">
        <v>7000</v>
      </c>
      <c r="J130" s="478"/>
      <c r="K130" s="478"/>
      <c r="L130" s="478">
        <v>143000</v>
      </c>
      <c r="M130" s="479"/>
      <c r="N130" s="479"/>
      <c r="O130" s="480"/>
      <c r="P130" s="481"/>
      <c r="Q130" s="480"/>
      <c r="R130" s="483">
        <v>135000</v>
      </c>
      <c r="S130" s="334">
        <v>15000</v>
      </c>
      <c r="T130" s="484"/>
      <c r="U130" s="334"/>
      <c r="V130" s="484"/>
      <c r="W130" s="334"/>
      <c r="X130" s="22">
        <f t="shared" si="5"/>
        <v>0</v>
      </c>
      <c r="Y130" s="22">
        <f t="shared" si="6"/>
        <v>0</v>
      </c>
      <c r="Z130" s="47"/>
      <c r="AA130" s="47"/>
      <c r="AB130" s="47"/>
      <c r="AC130" s="47"/>
      <c r="AD130" s="47"/>
      <c r="AE130" s="47"/>
      <c r="AF130" s="47"/>
      <c r="AG130" s="47"/>
      <c r="AH130" s="47">
        <f t="shared" si="7"/>
        <v>0</v>
      </c>
      <c r="AI130" s="47">
        <v>1</v>
      </c>
      <c r="AJ130" s="47"/>
      <c r="AK130" s="47"/>
      <c r="AL130" s="47"/>
      <c r="AM130" s="47"/>
      <c r="AN130" s="47"/>
      <c r="AO130" s="47"/>
      <c r="AP130" s="47"/>
      <c r="AQ130" s="48">
        <f t="shared" si="8"/>
        <v>1</v>
      </c>
      <c r="AR130" s="48">
        <f t="shared" si="9"/>
        <v>1</v>
      </c>
    </row>
    <row r="131" spans="1:44" s="32" customFormat="1" ht="24.9" customHeight="1" thickTop="1" thickBot="1">
      <c r="A131" s="206" t="s">
        <v>1365</v>
      </c>
      <c r="B131" s="206" t="s">
        <v>1458</v>
      </c>
      <c r="C131" s="206" t="s">
        <v>1473</v>
      </c>
      <c r="D131" s="475"/>
      <c r="E131" s="827" t="s">
        <v>1485</v>
      </c>
      <c r="F131" s="476">
        <v>200000</v>
      </c>
      <c r="G131" s="476">
        <v>200000</v>
      </c>
      <c r="H131" s="477"/>
      <c r="I131" s="334">
        <v>100000</v>
      </c>
      <c r="J131" s="478"/>
      <c r="K131" s="478"/>
      <c r="L131" s="478"/>
      <c r="M131" s="479"/>
      <c r="N131" s="479">
        <v>100000</v>
      </c>
      <c r="O131" s="480" t="s">
        <v>1474</v>
      </c>
      <c r="P131" s="481"/>
      <c r="Q131" s="480"/>
      <c r="R131" s="483"/>
      <c r="S131" s="334">
        <v>200000</v>
      </c>
      <c r="T131" s="484"/>
      <c r="U131" s="334"/>
      <c r="V131" s="484"/>
      <c r="W131" s="334"/>
      <c r="X131" s="22">
        <f t="shared" si="5"/>
        <v>0</v>
      </c>
      <c r="Y131" s="22">
        <f t="shared" si="6"/>
        <v>0</v>
      </c>
      <c r="Z131" s="47"/>
      <c r="AA131" s="47"/>
      <c r="AB131" s="47"/>
      <c r="AC131" s="47"/>
      <c r="AD131" s="47"/>
      <c r="AE131" s="47"/>
      <c r="AF131" s="47"/>
      <c r="AG131" s="47"/>
      <c r="AH131" s="47">
        <f t="shared" si="7"/>
        <v>0</v>
      </c>
      <c r="AI131" s="47"/>
      <c r="AJ131" s="47"/>
      <c r="AK131" s="47"/>
      <c r="AL131" s="47">
        <v>1</v>
      </c>
      <c r="AM131" s="47"/>
      <c r="AN131" s="47"/>
      <c r="AO131" s="47"/>
      <c r="AP131" s="47"/>
      <c r="AQ131" s="48">
        <f t="shared" si="8"/>
        <v>1</v>
      </c>
      <c r="AR131" s="48">
        <f t="shared" si="9"/>
        <v>1</v>
      </c>
    </row>
    <row r="132" spans="1:44" s="32" customFormat="1" ht="24.9" customHeight="1" thickTop="1" thickBot="1">
      <c r="A132" s="33" t="s">
        <v>1365</v>
      </c>
      <c r="B132" s="33" t="s">
        <v>1475</v>
      </c>
      <c r="C132" s="33" t="s">
        <v>1476</v>
      </c>
      <c r="D132" s="35"/>
      <c r="E132" s="324" t="s">
        <v>179</v>
      </c>
      <c r="F132" s="454">
        <v>45000</v>
      </c>
      <c r="G132" s="454">
        <v>45000</v>
      </c>
      <c r="H132" s="455"/>
      <c r="I132" s="39"/>
      <c r="J132" s="40"/>
      <c r="K132" s="40"/>
      <c r="L132" s="40">
        <v>45000</v>
      </c>
      <c r="M132" s="41"/>
      <c r="N132" s="41"/>
      <c r="O132" s="42"/>
      <c r="P132" s="456"/>
      <c r="Q132" s="457"/>
      <c r="R132" s="458">
        <v>45000</v>
      </c>
      <c r="S132" s="39"/>
      <c r="T132" s="46"/>
      <c r="U132" s="39"/>
      <c r="V132" s="46"/>
      <c r="W132" s="39"/>
      <c r="X132" s="22">
        <f t="shared" si="5"/>
        <v>0</v>
      </c>
      <c r="Y132" s="22">
        <f t="shared" si="6"/>
        <v>0</v>
      </c>
      <c r="Z132" s="47">
        <v>1</v>
      </c>
      <c r="AA132" s="47"/>
      <c r="AB132" s="47"/>
      <c r="AC132" s="47"/>
      <c r="AD132" s="47"/>
      <c r="AE132" s="47"/>
      <c r="AF132" s="47"/>
      <c r="AG132" s="47"/>
      <c r="AH132" s="47">
        <f t="shared" si="7"/>
        <v>1</v>
      </c>
      <c r="AI132" s="47"/>
      <c r="AJ132" s="47"/>
      <c r="AK132" s="47"/>
      <c r="AL132" s="47"/>
      <c r="AM132" s="47"/>
      <c r="AN132" s="47"/>
      <c r="AO132" s="47"/>
      <c r="AP132" s="47"/>
      <c r="AQ132" s="48">
        <f t="shared" si="8"/>
        <v>0</v>
      </c>
      <c r="AR132" s="48">
        <f t="shared" si="9"/>
        <v>1</v>
      </c>
    </row>
    <row r="133" spans="1:44" s="32" customFormat="1" ht="24.9" customHeight="1" thickTop="1" thickBot="1">
      <c r="A133" s="33" t="s">
        <v>1365</v>
      </c>
      <c r="B133" s="33" t="s">
        <v>1475</v>
      </c>
      <c r="C133" s="33" t="s">
        <v>1477</v>
      </c>
      <c r="D133" s="35"/>
      <c r="E133" s="324" t="s">
        <v>179</v>
      </c>
      <c r="F133" s="454">
        <v>45000</v>
      </c>
      <c r="G133" s="454">
        <v>45000</v>
      </c>
      <c r="H133" s="455"/>
      <c r="I133" s="39"/>
      <c r="J133" s="40"/>
      <c r="K133" s="40"/>
      <c r="L133" s="40">
        <v>45000</v>
      </c>
      <c r="M133" s="41"/>
      <c r="N133" s="41"/>
      <c r="O133" s="42"/>
      <c r="P133" s="456"/>
      <c r="Q133" s="457"/>
      <c r="R133" s="458">
        <v>45000</v>
      </c>
      <c r="S133" s="39"/>
      <c r="T133" s="46"/>
      <c r="U133" s="39"/>
      <c r="V133" s="46"/>
      <c r="W133" s="39"/>
      <c r="X133" s="22">
        <f t="shared" si="5"/>
        <v>0</v>
      </c>
      <c r="Y133" s="22">
        <f t="shared" si="6"/>
        <v>0</v>
      </c>
      <c r="Z133" s="47">
        <v>1</v>
      </c>
      <c r="AA133" s="47"/>
      <c r="AB133" s="47"/>
      <c r="AC133" s="47"/>
      <c r="AD133" s="47"/>
      <c r="AE133" s="47"/>
      <c r="AF133" s="47"/>
      <c r="AG133" s="47"/>
      <c r="AH133" s="47">
        <f t="shared" si="7"/>
        <v>1</v>
      </c>
      <c r="AI133" s="47"/>
      <c r="AJ133" s="47"/>
      <c r="AK133" s="47"/>
      <c r="AL133" s="47"/>
      <c r="AM133" s="47"/>
      <c r="AN133" s="47"/>
      <c r="AO133" s="47"/>
      <c r="AP133" s="47"/>
      <c r="AQ133" s="48">
        <f t="shared" si="8"/>
        <v>0</v>
      </c>
      <c r="AR133" s="48">
        <f t="shared" si="9"/>
        <v>1</v>
      </c>
    </row>
    <row r="134" spans="1:44" s="32" customFormat="1" ht="24.9" customHeight="1" thickTop="1" thickBot="1">
      <c r="A134" s="33" t="s">
        <v>1365</v>
      </c>
      <c r="B134" s="33" t="s">
        <v>1475</v>
      </c>
      <c r="C134" s="33" t="s">
        <v>1478</v>
      </c>
      <c r="D134" s="35"/>
      <c r="E134" s="324" t="s">
        <v>179</v>
      </c>
      <c r="F134" s="454">
        <v>190000</v>
      </c>
      <c r="G134" s="454">
        <v>190000</v>
      </c>
      <c r="H134" s="455"/>
      <c r="I134" s="39"/>
      <c r="J134" s="40"/>
      <c r="K134" s="40"/>
      <c r="L134" s="40">
        <v>190000</v>
      </c>
      <c r="M134" s="41"/>
      <c r="N134" s="41"/>
      <c r="O134" s="42"/>
      <c r="P134" s="456"/>
      <c r="Q134" s="457"/>
      <c r="R134" s="458">
        <v>190000</v>
      </c>
      <c r="S134" s="39"/>
      <c r="T134" s="46"/>
      <c r="U134" s="39"/>
      <c r="V134" s="46"/>
      <c r="W134" s="39"/>
      <c r="X134" s="22">
        <f t="shared" si="5"/>
        <v>0</v>
      </c>
      <c r="Y134" s="22">
        <f t="shared" si="6"/>
        <v>0</v>
      </c>
      <c r="Z134" s="47">
        <v>1</v>
      </c>
      <c r="AA134" s="47"/>
      <c r="AB134" s="47"/>
      <c r="AC134" s="47"/>
      <c r="AD134" s="47"/>
      <c r="AE134" s="47"/>
      <c r="AF134" s="47"/>
      <c r="AG134" s="47"/>
      <c r="AH134" s="47">
        <f t="shared" si="7"/>
        <v>1</v>
      </c>
      <c r="AI134" s="47"/>
      <c r="AJ134" s="47"/>
      <c r="AK134" s="47"/>
      <c r="AL134" s="47"/>
      <c r="AM134" s="47"/>
      <c r="AN134" s="47"/>
      <c r="AO134" s="47"/>
      <c r="AP134" s="47"/>
      <c r="AQ134" s="48">
        <f t="shared" si="8"/>
        <v>0</v>
      </c>
      <c r="AR134" s="48">
        <f t="shared" si="9"/>
        <v>1</v>
      </c>
    </row>
    <row r="135" spans="1:44" s="32" customFormat="1" ht="24.9" customHeight="1" thickTop="1" thickBot="1">
      <c r="A135" s="33" t="s">
        <v>1365</v>
      </c>
      <c r="B135" s="33" t="s">
        <v>1475</v>
      </c>
      <c r="C135" s="33" t="s">
        <v>1479</v>
      </c>
      <c r="D135" s="35"/>
      <c r="E135" s="324" t="s">
        <v>179</v>
      </c>
      <c r="F135" s="454">
        <v>145000</v>
      </c>
      <c r="G135" s="454">
        <v>145000</v>
      </c>
      <c r="H135" s="455"/>
      <c r="I135" s="39"/>
      <c r="J135" s="40"/>
      <c r="K135" s="40"/>
      <c r="L135" s="40">
        <v>145000</v>
      </c>
      <c r="M135" s="41"/>
      <c r="N135" s="41"/>
      <c r="O135" s="42"/>
      <c r="P135" s="456"/>
      <c r="Q135" s="457"/>
      <c r="R135" s="458">
        <v>145000</v>
      </c>
      <c r="S135" s="39"/>
      <c r="T135" s="46"/>
      <c r="U135" s="39"/>
      <c r="V135" s="46"/>
      <c r="W135" s="39"/>
      <c r="X135" s="22">
        <f t="shared" si="5"/>
        <v>0</v>
      </c>
      <c r="Y135" s="22">
        <f t="shared" si="6"/>
        <v>0</v>
      </c>
      <c r="Z135" s="47">
        <v>1</v>
      </c>
      <c r="AA135" s="47"/>
      <c r="AB135" s="47"/>
      <c r="AC135" s="47"/>
      <c r="AD135" s="47"/>
      <c r="AE135" s="47"/>
      <c r="AF135" s="47"/>
      <c r="AG135" s="47"/>
      <c r="AH135" s="47">
        <f t="shared" si="7"/>
        <v>1</v>
      </c>
      <c r="AI135" s="47"/>
      <c r="AJ135" s="47"/>
      <c r="AK135" s="47"/>
      <c r="AL135" s="47"/>
      <c r="AM135" s="47"/>
      <c r="AN135" s="47"/>
      <c r="AO135" s="47"/>
      <c r="AP135" s="47"/>
      <c r="AQ135" s="48">
        <f t="shared" si="8"/>
        <v>0</v>
      </c>
      <c r="AR135" s="48">
        <f t="shared" si="9"/>
        <v>1</v>
      </c>
    </row>
    <row r="136" spans="1:44" s="32" customFormat="1" ht="24.9" customHeight="1" thickTop="1" thickBot="1">
      <c r="A136" s="33" t="s">
        <v>1365</v>
      </c>
      <c r="B136" s="33" t="s">
        <v>1475</v>
      </c>
      <c r="C136" s="33" t="s">
        <v>1480</v>
      </c>
      <c r="D136" s="35"/>
      <c r="E136" s="324" t="s">
        <v>179</v>
      </c>
      <c r="F136" s="454">
        <v>45000</v>
      </c>
      <c r="G136" s="454">
        <v>45000</v>
      </c>
      <c r="H136" s="455"/>
      <c r="I136" s="39"/>
      <c r="J136" s="40"/>
      <c r="K136" s="40"/>
      <c r="L136" s="40">
        <v>45000</v>
      </c>
      <c r="M136" s="41"/>
      <c r="N136" s="41"/>
      <c r="O136" s="42"/>
      <c r="P136" s="456"/>
      <c r="Q136" s="457"/>
      <c r="R136" s="458">
        <v>45000</v>
      </c>
      <c r="S136" s="39"/>
      <c r="T136" s="46"/>
      <c r="U136" s="39"/>
      <c r="V136" s="46"/>
      <c r="W136" s="39"/>
      <c r="X136" s="22">
        <f t="shared" si="5"/>
        <v>0</v>
      </c>
      <c r="Y136" s="22">
        <f t="shared" si="6"/>
        <v>0</v>
      </c>
      <c r="Z136" s="47">
        <v>1</v>
      </c>
      <c r="AA136" s="47"/>
      <c r="AB136" s="47"/>
      <c r="AC136" s="47"/>
      <c r="AD136" s="47"/>
      <c r="AE136" s="47"/>
      <c r="AF136" s="47"/>
      <c r="AG136" s="47"/>
      <c r="AH136" s="47">
        <f t="shared" si="7"/>
        <v>1</v>
      </c>
      <c r="AI136" s="47"/>
      <c r="AJ136" s="47"/>
      <c r="AK136" s="47"/>
      <c r="AL136" s="47"/>
      <c r="AM136" s="47"/>
      <c r="AN136" s="47"/>
      <c r="AO136" s="47"/>
      <c r="AP136" s="47"/>
      <c r="AQ136" s="48">
        <f t="shared" si="8"/>
        <v>0</v>
      </c>
      <c r="AR136" s="48">
        <f t="shared" si="9"/>
        <v>1</v>
      </c>
    </row>
    <row r="137" spans="1:44" s="32" customFormat="1" ht="24.9" customHeight="1" thickTop="1" thickBot="1">
      <c r="A137" s="33" t="s">
        <v>1365</v>
      </c>
      <c r="B137" s="33" t="s">
        <v>1475</v>
      </c>
      <c r="C137" s="33" t="s">
        <v>1481</v>
      </c>
      <c r="D137" s="35"/>
      <c r="E137" s="324" t="s">
        <v>179</v>
      </c>
      <c r="F137" s="454">
        <v>140000</v>
      </c>
      <c r="G137" s="454">
        <v>140000</v>
      </c>
      <c r="H137" s="455"/>
      <c r="I137" s="39"/>
      <c r="J137" s="40"/>
      <c r="K137" s="40"/>
      <c r="L137" s="40">
        <v>140000</v>
      </c>
      <c r="M137" s="41"/>
      <c r="N137" s="41"/>
      <c r="O137" s="42"/>
      <c r="P137" s="456"/>
      <c r="Q137" s="457"/>
      <c r="R137" s="458">
        <v>140000</v>
      </c>
      <c r="S137" s="39"/>
      <c r="T137" s="46"/>
      <c r="U137" s="39"/>
      <c r="V137" s="46"/>
      <c r="W137" s="39"/>
      <c r="X137" s="22">
        <f t="shared" si="5"/>
        <v>0</v>
      </c>
      <c r="Y137" s="22">
        <f t="shared" si="6"/>
        <v>0</v>
      </c>
      <c r="Z137" s="47">
        <v>1</v>
      </c>
      <c r="AA137" s="47"/>
      <c r="AB137" s="47"/>
      <c r="AC137" s="47"/>
      <c r="AD137" s="47"/>
      <c r="AE137" s="47"/>
      <c r="AF137" s="47"/>
      <c r="AG137" s="47"/>
      <c r="AH137" s="47">
        <f t="shared" si="7"/>
        <v>1</v>
      </c>
      <c r="AJ137" s="47"/>
      <c r="AK137" s="47"/>
      <c r="AL137" s="47"/>
      <c r="AM137" s="47"/>
      <c r="AN137" s="47"/>
      <c r="AO137" s="47"/>
      <c r="AP137" s="47"/>
      <c r="AQ137" s="48">
        <f t="shared" si="8"/>
        <v>0</v>
      </c>
      <c r="AR137" s="48">
        <f t="shared" si="9"/>
        <v>1</v>
      </c>
    </row>
    <row r="138" spans="1:44" s="32" customFormat="1" ht="24.9" customHeight="1" thickTop="1" thickBot="1">
      <c r="A138" s="33" t="s">
        <v>1365</v>
      </c>
      <c r="B138" s="33" t="s">
        <v>1475</v>
      </c>
      <c r="C138" s="33" t="s">
        <v>1482</v>
      </c>
      <c r="D138" s="35"/>
      <c r="E138" s="324" t="s">
        <v>179</v>
      </c>
      <c r="F138" s="454">
        <v>75000</v>
      </c>
      <c r="G138" s="454">
        <v>75000</v>
      </c>
      <c r="H138" s="455"/>
      <c r="I138" s="39"/>
      <c r="J138" s="40"/>
      <c r="K138" s="40"/>
      <c r="L138" s="40">
        <v>75000</v>
      </c>
      <c r="M138" s="41"/>
      <c r="N138" s="41"/>
      <c r="O138" s="42"/>
      <c r="P138" s="456"/>
      <c r="Q138" s="457"/>
      <c r="R138" s="458">
        <v>75000</v>
      </c>
      <c r="S138" s="39"/>
      <c r="T138" s="46"/>
      <c r="U138" s="39"/>
      <c r="V138" s="46"/>
      <c r="W138" s="39"/>
      <c r="X138" s="22">
        <f t="shared" ref="X138:X201" si="10">G138-I138-J138-K138-L138-M138-N138</f>
        <v>0</v>
      </c>
      <c r="Y138" s="22">
        <f t="shared" ref="Y138:Y201" si="11">G138-Q138-R138-S138</f>
        <v>0</v>
      </c>
      <c r="Z138" s="47">
        <v>1</v>
      </c>
      <c r="AA138" s="47"/>
      <c r="AB138" s="47"/>
      <c r="AC138" s="47"/>
      <c r="AD138" s="47"/>
      <c r="AE138" s="47"/>
      <c r="AF138" s="47"/>
      <c r="AG138" s="47"/>
      <c r="AH138" s="47">
        <f t="shared" ref="AH138:AH201" si="12">SUM(Z138:AG138)</f>
        <v>1</v>
      </c>
      <c r="AJ138" s="47"/>
      <c r="AK138" s="47"/>
      <c r="AL138" s="47"/>
      <c r="AM138" s="47"/>
      <c r="AN138" s="47"/>
      <c r="AO138" s="47"/>
      <c r="AP138" s="47"/>
      <c r="AQ138" s="48">
        <f t="shared" ref="AQ138:AQ201" si="13">SUM(AI138:AP138)</f>
        <v>0</v>
      </c>
      <c r="AR138" s="48">
        <f t="shared" ref="AR138:AR201" si="14">AQ138+AH138</f>
        <v>1</v>
      </c>
    </row>
    <row r="139" spans="1:44" s="32" customFormat="1" ht="24.9" customHeight="1" thickTop="1" thickBot="1">
      <c r="A139" s="33" t="s">
        <v>1365</v>
      </c>
      <c r="B139" s="33" t="s">
        <v>1475</v>
      </c>
      <c r="C139" s="33" t="s">
        <v>407</v>
      </c>
      <c r="D139" s="35"/>
      <c r="E139" s="324" t="s">
        <v>179</v>
      </c>
      <c r="F139" s="454">
        <v>462000</v>
      </c>
      <c r="G139" s="454">
        <v>462000</v>
      </c>
      <c r="H139" s="38"/>
      <c r="I139" s="39"/>
      <c r="J139" s="40">
        <v>26000</v>
      </c>
      <c r="K139" s="40"/>
      <c r="L139" s="40">
        <v>436000</v>
      </c>
      <c r="M139" s="459"/>
      <c r="N139" s="459"/>
      <c r="O139" s="460"/>
      <c r="P139" s="461"/>
      <c r="Q139" s="462"/>
      <c r="R139" s="463">
        <v>436000</v>
      </c>
      <c r="S139" s="463">
        <f>G139-R139</f>
        <v>26000</v>
      </c>
      <c r="T139" s="464"/>
      <c r="U139" s="465"/>
      <c r="V139" s="464"/>
      <c r="W139" s="465"/>
      <c r="X139" s="22">
        <f t="shared" si="10"/>
        <v>0</v>
      </c>
      <c r="Y139" s="22">
        <f t="shared" si="11"/>
        <v>0</v>
      </c>
      <c r="Z139" s="47">
        <v>1</v>
      </c>
      <c r="AA139" s="47"/>
      <c r="AB139" s="47"/>
      <c r="AC139" s="47"/>
      <c r="AD139" s="47"/>
      <c r="AE139" s="47"/>
      <c r="AF139" s="47"/>
      <c r="AG139" s="47"/>
      <c r="AH139" s="47">
        <f t="shared" si="12"/>
        <v>1</v>
      </c>
      <c r="AJ139" s="47"/>
      <c r="AK139" s="47"/>
      <c r="AL139" s="47"/>
      <c r="AM139" s="47"/>
      <c r="AN139" s="47"/>
      <c r="AO139" s="47"/>
      <c r="AP139" s="47"/>
      <c r="AQ139" s="48">
        <f t="shared" si="13"/>
        <v>0</v>
      </c>
      <c r="AR139" s="48">
        <f t="shared" si="14"/>
        <v>1</v>
      </c>
    </row>
    <row r="140" spans="1:44" s="32" customFormat="1" ht="24.9" customHeight="1" thickTop="1" thickBot="1">
      <c r="A140" s="33" t="s">
        <v>1365</v>
      </c>
      <c r="B140" s="33" t="s">
        <v>1475</v>
      </c>
      <c r="C140" s="33" t="s">
        <v>1483</v>
      </c>
      <c r="D140" s="35"/>
      <c r="E140" s="324" t="s">
        <v>179</v>
      </c>
      <c r="F140" s="454">
        <v>47000</v>
      </c>
      <c r="G140" s="454">
        <v>47000</v>
      </c>
      <c r="H140" s="455"/>
      <c r="I140" s="39"/>
      <c r="J140" s="40"/>
      <c r="K140" s="40"/>
      <c r="L140" s="40">
        <v>47000</v>
      </c>
      <c r="M140" s="41"/>
      <c r="N140" s="41"/>
      <c r="O140" s="42"/>
      <c r="P140" s="456"/>
      <c r="Q140" s="457"/>
      <c r="R140" s="458">
        <v>47000</v>
      </c>
      <c r="S140" s="39"/>
      <c r="T140" s="46"/>
      <c r="U140" s="39"/>
      <c r="V140" s="46"/>
      <c r="W140" s="39"/>
      <c r="X140" s="22">
        <f t="shared" si="10"/>
        <v>0</v>
      </c>
      <c r="Y140" s="22">
        <f t="shared" si="11"/>
        <v>0</v>
      </c>
      <c r="Z140" s="47">
        <v>1</v>
      </c>
      <c r="AA140" s="47"/>
      <c r="AB140" s="47"/>
      <c r="AC140" s="47"/>
      <c r="AD140" s="47"/>
      <c r="AE140" s="47"/>
      <c r="AF140" s="47"/>
      <c r="AG140" s="47"/>
      <c r="AH140" s="47">
        <f t="shared" si="12"/>
        <v>1</v>
      </c>
      <c r="AJ140" s="47"/>
      <c r="AK140" s="47"/>
      <c r="AL140" s="47"/>
      <c r="AM140" s="47"/>
      <c r="AN140" s="47"/>
      <c r="AO140" s="47"/>
      <c r="AP140" s="47"/>
      <c r="AQ140" s="48">
        <f t="shared" si="13"/>
        <v>0</v>
      </c>
      <c r="AR140" s="48">
        <f t="shared" si="14"/>
        <v>1</v>
      </c>
    </row>
    <row r="141" spans="1:44" s="32" customFormat="1" ht="24.9" customHeight="1" thickTop="1" thickBot="1">
      <c r="A141" s="33" t="s">
        <v>1365</v>
      </c>
      <c r="B141" s="33" t="s">
        <v>1475</v>
      </c>
      <c r="C141" s="33" t="s">
        <v>1484</v>
      </c>
      <c r="D141" s="35"/>
      <c r="E141" s="324" t="s">
        <v>1485</v>
      </c>
      <c r="F141" s="454">
        <v>150000</v>
      </c>
      <c r="G141" s="454">
        <v>150000</v>
      </c>
      <c r="H141" s="455"/>
      <c r="I141" s="39"/>
      <c r="J141" s="40"/>
      <c r="K141" s="40"/>
      <c r="L141" s="40">
        <v>150000</v>
      </c>
      <c r="M141" s="41"/>
      <c r="N141" s="41"/>
      <c r="O141" s="42"/>
      <c r="P141" s="456"/>
      <c r="Q141" s="39"/>
      <c r="R141" s="458">
        <v>150000</v>
      </c>
      <c r="S141" s="39"/>
      <c r="T141" s="46"/>
      <c r="U141" s="39"/>
      <c r="V141" s="46"/>
      <c r="W141" s="39"/>
      <c r="X141" s="22">
        <f t="shared" si="10"/>
        <v>0</v>
      </c>
      <c r="Y141" s="22">
        <f t="shared" si="11"/>
        <v>0</v>
      </c>
      <c r="Z141" s="47"/>
      <c r="AA141" s="47"/>
      <c r="AB141" s="47"/>
      <c r="AC141" s="47"/>
      <c r="AD141" s="47"/>
      <c r="AE141" s="47"/>
      <c r="AF141" s="47"/>
      <c r="AG141" s="47"/>
      <c r="AH141" s="47">
        <f t="shared" si="12"/>
        <v>0</v>
      </c>
      <c r="AJ141" s="47"/>
      <c r="AK141" s="47"/>
      <c r="AL141" s="47">
        <v>1</v>
      </c>
      <c r="AM141" s="47"/>
      <c r="AN141" s="47"/>
      <c r="AO141" s="47"/>
      <c r="AP141" s="47"/>
      <c r="AQ141" s="48">
        <f t="shared" si="13"/>
        <v>1</v>
      </c>
      <c r="AR141" s="48">
        <f t="shared" si="14"/>
        <v>1</v>
      </c>
    </row>
    <row r="142" spans="1:44" s="32" customFormat="1" ht="24.9" customHeight="1" thickTop="1" thickBot="1">
      <c r="A142" s="33" t="s">
        <v>1365</v>
      </c>
      <c r="B142" s="33" t="s">
        <v>1475</v>
      </c>
      <c r="C142" s="33" t="s">
        <v>1486</v>
      </c>
      <c r="D142" s="35"/>
      <c r="E142" s="324" t="s">
        <v>1485</v>
      </c>
      <c r="F142" s="454">
        <v>215000</v>
      </c>
      <c r="G142" s="454">
        <v>215000</v>
      </c>
      <c r="H142" s="455"/>
      <c r="I142" s="39"/>
      <c r="J142" s="40"/>
      <c r="K142" s="40"/>
      <c r="L142" s="40">
        <v>215000</v>
      </c>
      <c r="M142" s="41"/>
      <c r="N142" s="41"/>
      <c r="O142" s="42"/>
      <c r="P142" s="456"/>
      <c r="Q142" s="39"/>
      <c r="R142" s="458">
        <v>215000</v>
      </c>
      <c r="S142" s="39"/>
      <c r="T142" s="46"/>
      <c r="U142" s="39"/>
      <c r="V142" s="46"/>
      <c r="W142" s="39"/>
      <c r="X142" s="22">
        <f t="shared" si="10"/>
        <v>0</v>
      </c>
      <c r="Y142" s="22">
        <f t="shared" si="11"/>
        <v>0</v>
      </c>
      <c r="Z142" s="47"/>
      <c r="AA142" s="47"/>
      <c r="AB142" s="47"/>
      <c r="AC142" s="47"/>
      <c r="AD142" s="47"/>
      <c r="AE142" s="47"/>
      <c r="AF142" s="47"/>
      <c r="AG142" s="47"/>
      <c r="AH142" s="47">
        <f t="shared" si="12"/>
        <v>0</v>
      </c>
      <c r="AJ142" s="47"/>
      <c r="AK142" s="47"/>
      <c r="AL142" s="47">
        <v>1</v>
      </c>
      <c r="AM142" s="47"/>
      <c r="AN142" s="47"/>
      <c r="AO142" s="47"/>
      <c r="AP142" s="47"/>
      <c r="AQ142" s="48">
        <f t="shared" si="13"/>
        <v>1</v>
      </c>
      <c r="AR142" s="48">
        <f t="shared" si="14"/>
        <v>1</v>
      </c>
    </row>
    <row r="143" spans="1:44" s="32" customFormat="1" ht="24.9" customHeight="1" thickTop="1" thickBot="1">
      <c r="A143" s="33" t="s">
        <v>1365</v>
      </c>
      <c r="B143" s="33" t="s">
        <v>1475</v>
      </c>
      <c r="C143" s="33" t="s">
        <v>1487</v>
      </c>
      <c r="D143" s="35"/>
      <c r="E143" s="324" t="s">
        <v>1485</v>
      </c>
      <c r="F143" s="454">
        <v>35000</v>
      </c>
      <c r="G143" s="454">
        <v>35000</v>
      </c>
      <c r="H143" s="455"/>
      <c r="I143" s="39"/>
      <c r="J143" s="40"/>
      <c r="K143" s="40"/>
      <c r="L143" s="40">
        <v>35000</v>
      </c>
      <c r="M143" s="41"/>
      <c r="N143" s="41"/>
      <c r="O143" s="42"/>
      <c r="P143" s="456"/>
      <c r="Q143" s="39"/>
      <c r="R143" s="458">
        <v>35000</v>
      </c>
      <c r="S143" s="39"/>
      <c r="T143" s="46"/>
      <c r="U143" s="39"/>
      <c r="V143" s="46"/>
      <c r="W143" s="39"/>
      <c r="X143" s="22">
        <f t="shared" si="10"/>
        <v>0</v>
      </c>
      <c r="Y143" s="22">
        <f t="shared" si="11"/>
        <v>0</v>
      </c>
      <c r="Z143" s="47"/>
      <c r="AA143" s="47"/>
      <c r="AB143" s="47"/>
      <c r="AC143" s="47"/>
      <c r="AD143" s="47"/>
      <c r="AE143" s="47"/>
      <c r="AF143" s="47"/>
      <c r="AG143" s="47"/>
      <c r="AH143" s="47">
        <f t="shared" si="12"/>
        <v>0</v>
      </c>
      <c r="AJ143" s="47"/>
      <c r="AK143" s="47"/>
      <c r="AL143" s="47">
        <v>1</v>
      </c>
      <c r="AM143" s="47"/>
      <c r="AN143" s="47"/>
      <c r="AO143" s="47"/>
      <c r="AP143" s="47"/>
      <c r="AQ143" s="48">
        <f t="shared" si="13"/>
        <v>1</v>
      </c>
      <c r="AR143" s="48">
        <f t="shared" si="14"/>
        <v>1</v>
      </c>
    </row>
    <row r="144" spans="1:44" s="32" customFormat="1" ht="24.9" customHeight="1" thickTop="1" thickBot="1">
      <c r="A144" s="33" t="s">
        <v>1365</v>
      </c>
      <c r="B144" s="33" t="s">
        <v>1475</v>
      </c>
      <c r="C144" s="33" t="s">
        <v>1488</v>
      </c>
      <c r="D144" s="35"/>
      <c r="E144" s="324" t="s">
        <v>1485</v>
      </c>
      <c r="F144" s="454">
        <v>35000</v>
      </c>
      <c r="G144" s="454">
        <v>35000</v>
      </c>
      <c r="H144" s="455"/>
      <c r="I144" s="39"/>
      <c r="J144" s="40"/>
      <c r="K144" s="40"/>
      <c r="L144" s="40">
        <v>35000</v>
      </c>
      <c r="M144" s="41"/>
      <c r="N144" s="41"/>
      <c r="O144" s="42"/>
      <c r="P144" s="456"/>
      <c r="Q144" s="39"/>
      <c r="R144" s="458">
        <v>35000</v>
      </c>
      <c r="S144" s="39"/>
      <c r="T144" s="46"/>
      <c r="U144" s="39"/>
      <c r="V144" s="46"/>
      <c r="W144" s="39"/>
      <c r="X144" s="22">
        <f t="shared" si="10"/>
        <v>0</v>
      </c>
      <c r="Y144" s="22">
        <f t="shared" si="11"/>
        <v>0</v>
      </c>
      <c r="Z144" s="47"/>
      <c r="AA144" s="47"/>
      <c r="AB144" s="47"/>
      <c r="AC144" s="47"/>
      <c r="AD144" s="47"/>
      <c r="AE144" s="47"/>
      <c r="AF144" s="47"/>
      <c r="AG144" s="47"/>
      <c r="AH144" s="47">
        <f t="shared" si="12"/>
        <v>0</v>
      </c>
      <c r="AI144" s="32">
        <v>1</v>
      </c>
      <c r="AJ144" s="47"/>
      <c r="AK144" s="47"/>
      <c r="AL144" s="47"/>
      <c r="AM144" s="47"/>
      <c r="AN144" s="47"/>
      <c r="AO144" s="47"/>
      <c r="AP144" s="47"/>
      <c r="AQ144" s="48">
        <f t="shared" si="13"/>
        <v>1</v>
      </c>
      <c r="AR144" s="48">
        <f t="shared" si="14"/>
        <v>1</v>
      </c>
    </row>
    <row r="145" spans="1:44" s="32" customFormat="1" ht="24.9" customHeight="1" thickTop="1" thickBot="1">
      <c r="A145" s="33" t="s">
        <v>1365</v>
      </c>
      <c r="B145" s="33" t="s">
        <v>1475</v>
      </c>
      <c r="C145" s="33" t="s">
        <v>1489</v>
      </c>
      <c r="D145" s="35"/>
      <c r="E145" s="324" t="s">
        <v>1485</v>
      </c>
      <c r="F145" s="454">
        <v>100000</v>
      </c>
      <c r="G145" s="454">
        <v>100000</v>
      </c>
      <c r="H145" s="455"/>
      <c r="I145" s="39"/>
      <c r="J145" s="40"/>
      <c r="K145" s="40"/>
      <c r="L145" s="40">
        <v>100000</v>
      </c>
      <c r="M145" s="41"/>
      <c r="N145" s="41"/>
      <c r="O145" s="42"/>
      <c r="P145" s="456"/>
      <c r="Q145" s="39"/>
      <c r="R145" s="458">
        <v>100000</v>
      </c>
      <c r="S145" s="39"/>
      <c r="T145" s="46"/>
      <c r="U145" s="39"/>
      <c r="V145" s="46"/>
      <c r="W145" s="39"/>
      <c r="X145" s="22">
        <f t="shared" si="10"/>
        <v>0</v>
      </c>
      <c r="Y145" s="22">
        <f t="shared" si="11"/>
        <v>0</v>
      </c>
      <c r="Z145" s="47"/>
      <c r="AA145" s="47"/>
      <c r="AB145" s="47"/>
      <c r="AC145" s="47"/>
      <c r="AD145" s="47"/>
      <c r="AE145" s="47"/>
      <c r="AF145" s="47"/>
      <c r="AG145" s="47"/>
      <c r="AH145" s="47">
        <f t="shared" si="12"/>
        <v>0</v>
      </c>
      <c r="AI145" s="32">
        <v>1</v>
      </c>
      <c r="AJ145" s="47"/>
      <c r="AK145" s="47"/>
      <c r="AL145" s="47"/>
      <c r="AM145" s="47"/>
      <c r="AN145" s="47"/>
      <c r="AO145" s="47"/>
      <c r="AP145" s="47"/>
      <c r="AQ145" s="48">
        <f t="shared" si="13"/>
        <v>1</v>
      </c>
      <c r="AR145" s="48">
        <f t="shared" si="14"/>
        <v>1</v>
      </c>
    </row>
    <row r="146" spans="1:44" s="32" customFormat="1" ht="24.9" customHeight="1" thickTop="1" thickBot="1">
      <c r="A146" s="33" t="s">
        <v>1365</v>
      </c>
      <c r="B146" s="33" t="s">
        <v>1475</v>
      </c>
      <c r="C146" s="33" t="s">
        <v>547</v>
      </c>
      <c r="D146" s="35"/>
      <c r="E146" s="324" t="s">
        <v>1485</v>
      </c>
      <c r="F146" s="454">
        <v>100000</v>
      </c>
      <c r="G146" s="454">
        <v>100000</v>
      </c>
      <c r="H146" s="455"/>
      <c r="I146" s="39"/>
      <c r="J146" s="40"/>
      <c r="K146" s="40"/>
      <c r="L146" s="40">
        <v>100000</v>
      </c>
      <c r="M146" s="41"/>
      <c r="N146" s="41"/>
      <c r="O146" s="42"/>
      <c r="P146" s="456"/>
      <c r="Q146" s="39"/>
      <c r="R146" s="458">
        <v>100000</v>
      </c>
      <c r="S146" s="39"/>
      <c r="T146" s="46"/>
      <c r="U146" s="39"/>
      <c r="V146" s="46"/>
      <c r="W146" s="39"/>
      <c r="X146" s="22">
        <f t="shared" si="10"/>
        <v>0</v>
      </c>
      <c r="Y146" s="22">
        <f t="shared" si="11"/>
        <v>0</v>
      </c>
      <c r="Z146" s="47"/>
      <c r="AA146" s="47"/>
      <c r="AB146" s="47"/>
      <c r="AC146" s="47"/>
      <c r="AD146" s="47"/>
      <c r="AE146" s="47"/>
      <c r="AF146" s="47"/>
      <c r="AG146" s="47"/>
      <c r="AH146" s="47">
        <f t="shared" si="12"/>
        <v>0</v>
      </c>
      <c r="AI146" s="32">
        <v>1</v>
      </c>
      <c r="AJ146" s="47"/>
      <c r="AK146" s="47"/>
      <c r="AL146" s="47"/>
      <c r="AM146" s="47"/>
      <c r="AN146" s="47"/>
      <c r="AO146" s="47"/>
      <c r="AP146" s="47"/>
      <c r="AQ146" s="48">
        <f t="shared" si="13"/>
        <v>1</v>
      </c>
      <c r="AR146" s="48">
        <f t="shared" si="14"/>
        <v>1</v>
      </c>
    </row>
    <row r="147" spans="1:44" s="32" customFormat="1" ht="24.9" customHeight="1" thickTop="1" thickBot="1">
      <c r="A147" s="33" t="s">
        <v>1365</v>
      </c>
      <c r="B147" s="33" t="s">
        <v>1475</v>
      </c>
      <c r="C147" s="33" t="s">
        <v>1490</v>
      </c>
      <c r="D147" s="35"/>
      <c r="E147" s="324" t="s">
        <v>1485</v>
      </c>
      <c r="F147" s="454">
        <v>50000</v>
      </c>
      <c r="G147" s="454">
        <v>50000</v>
      </c>
      <c r="H147" s="455"/>
      <c r="I147" s="39"/>
      <c r="J147" s="40"/>
      <c r="K147" s="40"/>
      <c r="L147" s="40">
        <v>50000</v>
      </c>
      <c r="M147" s="41"/>
      <c r="N147" s="41"/>
      <c r="O147" s="42"/>
      <c r="P147" s="456"/>
      <c r="Q147" s="39"/>
      <c r="R147" s="458">
        <v>50000</v>
      </c>
      <c r="S147" s="39"/>
      <c r="T147" s="46"/>
      <c r="U147" s="39"/>
      <c r="V147" s="46"/>
      <c r="W147" s="39"/>
      <c r="X147" s="22">
        <f t="shared" si="10"/>
        <v>0</v>
      </c>
      <c r="Y147" s="22">
        <f t="shared" si="11"/>
        <v>0</v>
      </c>
      <c r="Z147" s="47"/>
      <c r="AA147" s="47"/>
      <c r="AB147" s="47"/>
      <c r="AC147" s="47"/>
      <c r="AD147" s="47"/>
      <c r="AE147" s="47"/>
      <c r="AF147" s="47"/>
      <c r="AG147" s="47"/>
      <c r="AH147" s="47">
        <f t="shared" si="12"/>
        <v>0</v>
      </c>
      <c r="AI147" s="32">
        <v>1</v>
      </c>
      <c r="AJ147" s="47"/>
      <c r="AK147" s="47"/>
      <c r="AL147" s="47"/>
      <c r="AM147" s="47"/>
      <c r="AN147" s="47"/>
      <c r="AO147" s="47"/>
      <c r="AP147" s="47"/>
      <c r="AQ147" s="48">
        <f t="shared" si="13"/>
        <v>1</v>
      </c>
      <c r="AR147" s="48">
        <f t="shared" si="14"/>
        <v>1</v>
      </c>
    </row>
    <row r="148" spans="1:44" s="32" customFormat="1" ht="24.9" customHeight="1" thickTop="1" thickBot="1">
      <c r="A148" s="33" t="s">
        <v>1365</v>
      </c>
      <c r="B148" s="33" t="s">
        <v>1475</v>
      </c>
      <c r="C148" s="33" t="s">
        <v>1491</v>
      </c>
      <c r="D148" s="35"/>
      <c r="E148" s="324" t="s">
        <v>1485</v>
      </c>
      <c r="F148" s="454">
        <v>20000</v>
      </c>
      <c r="G148" s="454">
        <v>20000</v>
      </c>
      <c r="H148" s="455"/>
      <c r="I148" s="39"/>
      <c r="J148" s="40"/>
      <c r="K148" s="40"/>
      <c r="L148" s="40">
        <v>20000</v>
      </c>
      <c r="M148" s="41"/>
      <c r="N148" s="41"/>
      <c r="O148" s="42"/>
      <c r="P148" s="456"/>
      <c r="Q148" s="39"/>
      <c r="R148" s="458">
        <v>20000</v>
      </c>
      <c r="S148" s="39"/>
      <c r="T148" s="46"/>
      <c r="U148" s="39"/>
      <c r="V148" s="46"/>
      <c r="W148" s="39"/>
      <c r="X148" s="22">
        <f t="shared" si="10"/>
        <v>0</v>
      </c>
      <c r="Y148" s="22">
        <f t="shared" si="11"/>
        <v>0</v>
      </c>
      <c r="Z148" s="47"/>
      <c r="AA148" s="47"/>
      <c r="AB148" s="47"/>
      <c r="AC148" s="47"/>
      <c r="AD148" s="47"/>
      <c r="AE148" s="47"/>
      <c r="AF148" s="47"/>
      <c r="AG148" s="47"/>
      <c r="AH148" s="47">
        <f t="shared" si="12"/>
        <v>0</v>
      </c>
      <c r="AI148" s="32">
        <v>1</v>
      </c>
      <c r="AJ148" s="47"/>
      <c r="AK148" s="47"/>
      <c r="AL148" s="47"/>
      <c r="AM148" s="47"/>
      <c r="AN148" s="47"/>
      <c r="AO148" s="47"/>
      <c r="AP148" s="47"/>
      <c r="AQ148" s="48">
        <f t="shared" si="13"/>
        <v>1</v>
      </c>
      <c r="AR148" s="48">
        <f t="shared" si="14"/>
        <v>1</v>
      </c>
    </row>
    <row r="149" spans="1:44" s="32" customFormat="1" ht="24.9" customHeight="1" thickTop="1" thickBot="1">
      <c r="A149" s="33" t="s">
        <v>1365</v>
      </c>
      <c r="B149" s="33" t="s">
        <v>1475</v>
      </c>
      <c r="C149" s="33" t="s">
        <v>1483</v>
      </c>
      <c r="D149" s="35"/>
      <c r="E149" s="324" t="s">
        <v>1485</v>
      </c>
      <c r="F149" s="454">
        <v>59000</v>
      </c>
      <c r="G149" s="454">
        <v>59000</v>
      </c>
      <c r="H149" s="38"/>
      <c r="I149" s="39"/>
      <c r="J149" s="40"/>
      <c r="K149" s="40"/>
      <c r="L149" s="40">
        <v>59000</v>
      </c>
      <c r="M149" s="459"/>
      <c r="N149" s="459"/>
      <c r="O149" s="460"/>
      <c r="P149" s="461"/>
      <c r="Q149" s="462"/>
      <c r="R149" s="463">
        <v>31000</v>
      </c>
      <c r="S149" s="463">
        <f>G149-R149</f>
        <v>28000</v>
      </c>
      <c r="T149" s="464"/>
      <c r="U149" s="465"/>
      <c r="V149" s="464"/>
      <c r="W149" s="465"/>
      <c r="X149" s="22">
        <f t="shared" si="10"/>
        <v>0</v>
      </c>
      <c r="Y149" s="22">
        <f t="shared" si="11"/>
        <v>0</v>
      </c>
      <c r="Z149" s="47"/>
      <c r="AA149" s="47"/>
      <c r="AB149" s="47"/>
      <c r="AC149" s="47"/>
      <c r="AD149" s="47"/>
      <c r="AE149" s="47"/>
      <c r="AF149" s="47"/>
      <c r="AG149" s="47"/>
      <c r="AH149" s="47">
        <f t="shared" si="12"/>
        <v>0</v>
      </c>
      <c r="AI149" s="32">
        <v>1</v>
      </c>
      <c r="AJ149" s="47"/>
      <c r="AK149" s="47"/>
      <c r="AL149" s="47"/>
      <c r="AM149" s="47"/>
      <c r="AN149" s="47"/>
      <c r="AO149" s="47"/>
      <c r="AP149" s="47"/>
      <c r="AQ149" s="48">
        <f t="shared" si="13"/>
        <v>1</v>
      </c>
      <c r="AR149" s="48">
        <f t="shared" si="14"/>
        <v>1</v>
      </c>
    </row>
    <row r="150" spans="1:44" s="32" customFormat="1" ht="24.9" customHeight="1" thickTop="1" thickBot="1">
      <c r="A150" s="33" t="s">
        <v>1365</v>
      </c>
      <c r="B150" s="33" t="s">
        <v>1475</v>
      </c>
      <c r="C150" s="33" t="s">
        <v>1492</v>
      </c>
      <c r="D150" s="35"/>
      <c r="E150" s="324" t="s">
        <v>1485</v>
      </c>
      <c r="F150" s="454">
        <v>355000</v>
      </c>
      <c r="G150" s="454">
        <v>355000</v>
      </c>
      <c r="H150" s="455"/>
      <c r="I150" s="39"/>
      <c r="J150" s="40"/>
      <c r="K150" s="40"/>
      <c r="L150" s="40">
        <v>355000</v>
      </c>
      <c r="M150" s="41"/>
      <c r="N150" s="41"/>
      <c r="O150" s="42"/>
      <c r="P150" s="456"/>
      <c r="Q150" s="39"/>
      <c r="R150" s="458">
        <v>355000</v>
      </c>
      <c r="S150" s="39"/>
      <c r="T150" s="46"/>
      <c r="U150" s="39"/>
      <c r="V150" s="46"/>
      <c r="W150" s="39"/>
      <c r="X150" s="22">
        <f t="shared" si="10"/>
        <v>0</v>
      </c>
      <c r="Y150" s="22">
        <f t="shared" si="11"/>
        <v>0</v>
      </c>
      <c r="Z150" s="47"/>
      <c r="AA150" s="47"/>
      <c r="AB150" s="47"/>
      <c r="AC150" s="47"/>
      <c r="AD150" s="47"/>
      <c r="AE150" s="47"/>
      <c r="AF150" s="47"/>
      <c r="AG150" s="47"/>
      <c r="AH150" s="47">
        <f t="shared" si="12"/>
        <v>0</v>
      </c>
      <c r="AI150" s="32">
        <v>1</v>
      </c>
      <c r="AJ150" s="47"/>
      <c r="AK150" s="47"/>
      <c r="AL150" s="47"/>
      <c r="AM150" s="47"/>
      <c r="AN150" s="47"/>
      <c r="AO150" s="47"/>
      <c r="AP150" s="47"/>
      <c r="AQ150" s="48">
        <f t="shared" si="13"/>
        <v>1</v>
      </c>
      <c r="AR150" s="48">
        <f t="shared" si="14"/>
        <v>1</v>
      </c>
    </row>
    <row r="151" spans="1:44" s="32" customFormat="1" ht="24.9" customHeight="1" thickTop="1" thickBot="1">
      <c r="A151" s="33" t="s">
        <v>1365</v>
      </c>
      <c r="B151" s="33" t="s">
        <v>1475</v>
      </c>
      <c r="C151" s="33" t="s">
        <v>208</v>
      </c>
      <c r="D151" s="35"/>
      <c r="E151" s="324" t="s">
        <v>1485</v>
      </c>
      <c r="F151" s="454">
        <v>25000</v>
      </c>
      <c r="G151" s="454">
        <v>25000</v>
      </c>
      <c r="H151" s="455"/>
      <c r="I151" s="39"/>
      <c r="J151" s="40"/>
      <c r="K151" s="40"/>
      <c r="L151" s="40">
        <v>25000</v>
      </c>
      <c r="M151" s="41"/>
      <c r="N151" s="41"/>
      <c r="O151" s="42"/>
      <c r="P151" s="456"/>
      <c r="Q151" s="39"/>
      <c r="R151" s="458">
        <v>25000</v>
      </c>
      <c r="S151" s="39"/>
      <c r="T151" s="46"/>
      <c r="U151" s="39"/>
      <c r="V151" s="46"/>
      <c r="W151" s="39"/>
      <c r="X151" s="22">
        <f t="shared" si="10"/>
        <v>0</v>
      </c>
      <c r="Y151" s="22">
        <f t="shared" si="11"/>
        <v>0</v>
      </c>
      <c r="Z151" s="47"/>
      <c r="AA151" s="47"/>
      <c r="AB151" s="47"/>
      <c r="AC151" s="47"/>
      <c r="AD151" s="47"/>
      <c r="AE151" s="47"/>
      <c r="AF151" s="47"/>
      <c r="AG151" s="47"/>
      <c r="AH151" s="47">
        <f t="shared" si="12"/>
        <v>0</v>
      </c>
      <c r="AI151" s="32">
        <v>1</v>
      </c>
      <c r="AJ151" s="47"/>
      <c r="AK151" s="47"/>
      <c r="AL151" s="47"/>
      <c r="AM151" s="47"/>
      <c r="AN151" s="47"/>
      <c r="AO151" s="47"/>
      <c r="AP151" s="47"/>
      <c r="AQ151" s="48">
        <f t="shared" si="13"/>
        <v>1</v>
      </c>
      <c r="AR151" s="48">
        <f t="shared" si="14"/>
        <v>1</v>
      </c>
    </row>
    <row r="152" spans="1:44" s="32" customFormat="1" ht="24.9" customHeight="1" thickTop="1" thickBot="1">
      <c r="A152" s="33" t="s">
        <v>1365</v>
      </c>
      <c r="B152" s="33" t="s">
        <v>1475</v>
      </c>
      <c r="C152" s="33" t="s">
        <v>407</v>
      </c>
      <c r="D152" s="35"/>
      <c r="E152" s="324" t="s">
        <v>1485</v>
      </c>
      <c r="F152" s="454">
        <v>380000</v>
      </c>
      <c r="G152" s="454">
        <v>380000</v>
      </c>
      <c r="H152" s="455"/>
      <c r="I152" s="39"/>
      <c r="J152" s="40"/>
      <c r="K152" s="40"/>
      <c r="L152" s="40"/>
      <c r="M152" s="41"/>
      <c r="N152" s="41">
        <v>380000</v>
      </c>
      <c r="O152" s="42" t="s">
        <v>250</v>
      </c>
      <c r="P152" s="456"/>
      <c r="Q152" s="39"/>
      <c r="R152" s="458">
        <v>380000</v>
      </c>
      <c r="S152" s="39"/>
      <c r="T152" s="46"/>
      <c r="U152" s="39"/>
      <c r="V152" s="46"/>
      <c r="W152" s="39"/>
      <c r="X152" s="22">
        <f t="shared" si="10"/>
        <v>0</v>
      </c>
      <c r="Y152" s="22">
        <f t="shared" si="11"/>
        <v>0</v>
      </c>
      <c r="Z152" s="47"/>
      <c r="AA152" s="47"/>
      <c r="AB152" s="47"/>
      <c r="AC152" s="47"/>
      <c r="AD152" s="47"/>
      <c r="AE152" s="47"/>
      <c r="AF152" s="47"/>
      <c r="AG152" s="47"/>
      <c r="AH152" s="47">
        <f t="shared" si="12"/>
        <v>0</v>
      </c>
      <c r="AJ152" s="47"/>
      <c r="AK152" s="47"/>
      <c r="AL152" s="47">
        <v>1</v>
      </c>
      <c r="AM152" s="47"/>
      <c r="AN152" s="47"/>
      <c r="AO152" s="47"/>
      <c r="AP152" s="47"/>
      <c r="AQ152" s="48">
        <f t="shared" si="13"/>
        <v>1</v>
      </c>
      <c r="AR152" s="48">
        <f t="shared" si="14"/>
        <v>1</v>
      </c>
    </row>
    <row r="153" spans="1:44" s="32" customFormat="1" ht="24.9" customHeight="1" thickTop="1" thickBot="1">
      <c r="A153" s="33" t="s">
        <v>1365</v>
      </c>
      <c r="B153" s="33" t="s">
        <v>1475</v>
      </c>
      <c r="C153" s="33" t="s">
        <v>1493</v>
      </c>
      <c r="D153" s="35"/>
      <c r="E153" s="324" t="s">
        <v>1485</v>
      </c>
      <c r="F153" s="454">
        <v>232000</v>
      </c>
      <c r="G153" s="454">
        <v>232000</v>
      </c>
      <c r="H153" s="455"/>
      <c r="I153" s="39"/>
      <c r="J153" s="40"/>
      <c r="K153" s="40"/>
      <c r="L153" s="40"/>
      <c r="M153" s="41"/>
      <c r="N153" s="41">
        <v>232000</v>
      </c>
      <c r="O153" s="42" t="s">
        <v>1494</v>
      </c>
      <c r="P153" s="456"/>
      <c r="Q153" s="39"/>
      <c r="R153" s="458"/>
      <c r="S153" s="39">
        <v>232000</v>
      </c>
      <c r="T153" s="46"/>
      <c r="U153" s="39"/>
      <c r="V153" s="46"/>
      <c r="W153" s="39"/>
      <c r="X153" s="22">
        <f t="shared" si="10"/>
        <v>0</v>
      </c>
      <c r="Y153" s="22">
        <f t="shared" si="11"/>
        <v>0</v>
      </c>
      <c r="Z153" s="47"/>
      <c r="AA153" s="47"/>
      <c r="AB153" s="47"/>
      <c r="AC153" s="47"/>
      <c r="AD153" s="47"/>
      <c r="AE153" s="47"/>
      <c r="AF153" s="47"/>
      <c r="AG153" s="47"/>
      <c r="AH153" s="47">
        <f t="shared" si="12"/>
        <v>0</v>
      </c>
      <c r="AI153" s="32">
        <v>1</v>
      </c>
      <c r="AJ153" s="47"/>
      <c r="AK153" s="47"/>
      <c r="AL153" s="47"/>
      <c r="AM153" s="47"/>
      <c r="AN153" s="47"/>
      <c r="AO153" s="47"/>
      <c r="AP153" s="47"/>
      <c r="AQ153" s="48">
        <f t="shared" si="13"/>
        <v>1</v>
      </c>
      <c r="AR153" s="48">
        <f t="shared" si="14"/>
        <v>1</v>
      </c>
    </row>
    <row r="154" spans="1:44" s="32" customFormat="1" ht="24.9" customHeight="1" thickTop="1" thickBot="1">
      <c r="A154" s="206" t="s">
        <v>1365</v>
      </c>
      <c r="B154" s="206" t="s">
        <v>1495</v>
      </c>
      <c r="C154" s="206" t="s">
        <v>1496</v>
      </c>
      <c r="D154" s="475"/>
      <c r="E154" s="827" t="s">
        <v>179</v>
      </c>
      <c r="F154" s="476">
        <v>10000</v>
      </c>
      <c r="G154" s="476">
        <f t="shared" ref="G154:G161" si="15">F154</f>
        <v>10000</v>
      </c>
      <c r="H154" s="477"/>
      <c r="I154" s="334">
        <f>G154</f>
        <v>10000</v>
      </c>
      <c r="J154" s="478"/>
      <c r="K154" s="478"/>
      <c r="L154" s="478"/>
      <c r="M154" s="479"/>
      <c r="N154" s="479"/>
      <c r="O154" s="480"/>
      <c r="P154" s="481"/>
      <c r="Q154" s="486"/>
      <c r="R154" s="483">
        <f>G154</f>
        <v>10000</v>
      </c>
      <c r="S154" s="334"/>
      <c r="T154" s="484"/>
      <c r="U154" s="334"/>
      <c r="V154" s="484"/>
      <c r="W154" s="334"/>
      <c r="X154" s="22">
        <f t="shared" si="10"/>
        <v>0</v>
      </c>
      <c r="Y154" s="22">
        <f t="shared" si="11"/>
        <v>0</v>
      </c>
      <c r="Z154" s="47">
        <v>1</v>
      </c>
      <c r="AA154" s="47"/>
      <c r="AB154" s="47"/>
      <c r="AC154" s="47"/>
      <c r="AD154" s="47"/>
      <c r="AE154" s="47"/>
      <c r="AF154" s="47"/>
      <c r="AG154" s="47"/>
      <c r="AH154" s="47">
        <f t="shared" si="12"/>
        <v>1</v>
      </c>
      <c r="AJ154" s="47"/>
      <c r="AK154" s="47"/>
      <c r="AL154" s="47"/>
      <c r="AM154" s="47"/>
      <c r="AN154" s="47"/>
      <c r="AO154" s="47"/>
      <c r="AP154" s="47"/>
      <c r="AQ154" s="48">
        <f t="shared" si="13"/>
        <v>0</v>
      </c>
      <c r="AR154" s="48">
        <f t="shared" si="14"/>
        <v>1</v>
      </c>
    </row>
    <row r="155" spans="1:44" s="32" customFormat="1" ht="24.9" customHeight="1" thickTop="1" thickBot="1">
      <c r="A155" s="206" t="s">
        <v>1365</v>
      </c>
      <c r="B155" s="206" t="s">
        <v>1495</v>
      </c>
      <c r="C155" s="206" t="s">
        <v>519</v>
      </c>
      <c r="D155" s="475"/>
      <c r="E155" s="827" t="s">
        <v>179</v>
      </c>
      <c r="F155" s="476">
        <v>40000</v>
      </c>
      <c r="G155" s="476">
        <f t="shared" si="15"/>
        <v>40000</v>
      </c>
      <c r="H155" s="477"/>
      <c r="I155" s="334">
        <f>G155</f>
        <v>40000</v>
      </c>
      <c r="J155" s="478"/>
      <c r="K155" s="478"/>
      <c r="L155" s="478"/>
      <c r="M155" s="479"/>
      <c r="N155" s="479"/>
      <c r="O155" s="480"/>
      <c r="P155" s="481"/>
      <c r="Q155" s="486"/>
      <c r="R155" s="483">
        <f>G155</f>
        <v>40000</v>
      </c>
      <c r="S155" s="334"/>
      <c r="T155" s="484"/>
      <c r="U155" s="334"/>
      <c r="V155" s="484"/>
      <c r="W155" s="334"/>
      <c r="X155" s="22">
        <f t="shared" si="10"/>
        <v>0</v>
      </c>
      <c r="Y155" s="22">
        <f t="shared" si="11"/>
        <v>0</v>
      </c>
      <c r="Z155" s="47">
        <v>1</v>
      </c>
      <c r="AA155" s="47"/>
      <c r="AB155" s="47"/>
      <c r="AC155" s="47"/>
      <c r="AD155" s="47"/>
      <c r="AE155" s="47"/>
      <c r="AF155" s="47"/>
      <c r="AG155" s="47"/>
      <c r="AH155" s="47">
        <f t="shared" si="12"/>
        <v>1</v>
      </c>
      <c r="AJ155" s="47"/>
      <c r="AK155" s="47"/>
      <c r="AL155" s="47"/>
      <c r="AM155" s="47"/>
      <c r="AN155" s="47"/>
      <c r="AO155" s="47"/>
      <c r="AP155" s="47"/>
      <c r="AQ155" s="48">
        <f t="shared" si="13"/>
        <v>0</v>
      </c>
      <c r="AR155" s="48">
        <f t="shared" si="14"/>
        <v>1</v>
      </c>
    </row>
    <row r="156" spans="1:44" s="32" customFormat="1" ht="24.9" customHeight="1" thickTop="1" thickBot="1">
      <c r="A156" s="206" t="s">
        <v>1365</v>
      </c>
      <c r="B156" s="206" t="s">
        <v>1495</v>
      </c>
      <c r="C156" s="206" t="s">
        <v>41</v>
      </c>
      <c r="D156" s="475"/>
      <c r="E156" s="827" t="s">
        <v>179</v>
      </c>
      <c r="F156" s="476">
        <v>568725</v>
      </c>
      <c r="G156" s="476">
        <f t="shared" si="15"/>
        <v>568725</v>
      </c>
      <c r="H156" s="477"/>
      <c r="I156" s="334"/>
      <c r="J156" s="478"/>
      <c r="K156" s="478"/>
      <c r="L156" s="478">
        <f>G156</f>
        <v>568725</v>
      </c>
      <c r="M156" s="479"/>
      <c r="N156" s="479"/>
      <c r="O156" s="480"/>
      <c r="P156" s="481"/>
      <c r="Q156" s="486"/>
      <c r="R156" s="483">
        <v>268725</v>
      </c>
      <c r="S156" s="334">
        <f>G156-R156</f>
        <v>300000</v>
      </c>
      <c r="T156" s="484"/>
      <c r="U156" s="334"/>
      <c r="V156" s="484"/>
      <c r="W156" s="334"/>
      <c r="X156" s="22">
        <f t="shared" si="10"/>
        <v>0</v>
      </c>
      <c r="Y156" s="22">
        <f t="shared" si="11"/>
        <v>0</v>
      </c>
      <c r="Z156" s="47">
        <v>1</v>
      </c>
      <c r="AA156" s="47"/>
      <c r="AB156" s="47"/>
      <c r="AC156" s="47"/>
      <c r="AD156" s="47"/>
      <c r="AE156" s="47"/>
      <c r="AF156" s="47"/>
      <c r="AG156" s="47"/>
      <c r="AH156" s="47">
        <f t="shared" si="12"/>
        <v>1</v>
      </c>
      <c r="AI156" s="47"/>
      <c r="AJ156" s="47"/>
      <c r="AK156" s="47"/>
      <c r="AL156" s="47"/>
      <c r="AM156" s="47"/>
      <c r="AN156" s="47"/>
      <c r="AO156" s="47"/>
      <c r="AP156" s="47"/>
      <c r="AQ156" s="48">
        <f t="shared" si="13"/>
        <v>0</v>
      </c>
      <c r="AR156" s="48">
        <f t="shared" si="14"/>
        <v>1</v>
      </c>
    </row>
    <row r="157" spans="1:44" s="32" customFormat="1" ht="24.9" customHeight="1" thickTop="1" thickBot="1">
      <c r="A157" s="206" t="s">
        <v>1365</v>
      </c>
      <c r="B157" s="206" t="s">
        <v>1495</v>
      </c>
      <c r="C157" s="206" t="s">
        <v>1497</v>
      </c>
      <c r="D157" s="475"/>
      <c r="E157" s="827" t="s">
        <v>179</v>
      </c>
      <c r="F157" s="476">
        <v>44275</v>
      </c>
      <c r="G157" s="476">
        <f t="shared" si="15"/>
        <v>44275</v>
      </c>
      <c r="H157" s="477"/>
      <c r="I157" s="334"/>
      <c r="J157" s="478"/>
      <c r="K157" s="478"/>
      <c r="L157" s="478">
        <f>G157</f>
        <v>44275</v>
      </c>
      <c r="M157" s="479"/>
      <c r="N157" s="479"/>
      <c r="O157" s="480"/>
      <c r="P157" s="481"/>
      <c r="Q157" s="486"/>
      <c r="R157" s="483">
        <v>44275</v>
      </c>
      <c r="S157" s="334"/>
      <c r="T157" s="484"/>
      <c r="U157" s="334"/>
      <c r="V157" s="484"/>
      <c r="W157" s="334"/>
      <c r="X157" s="22">
        <f t="shared" si="10"/>
        <v>0</v>
      </c>
      <c r="Y157" s="22">
        <f t="shared" si="11"/>
        <v>0</v>
      </c>
      <c r="Z157" s="47">
        <v>1</v>
      </c>
      <c r="AA157" s="47"/>
      <c r="AB157" s="47"/>
      <c r="AC157" s="47"/>
      <c r="AD157" s="47"/>
      <c r="AE157" s="47"/>
      <c r="AF157" s="47"/>
      <c r="AG157" s="47"/>
      <c r="AH157" s="47">
        <f t="shared" si="12"/>
        <v>1</v>
      </c>
      <c r="AI157" s="47"/>
      <c r="AJ157" s="47"/>
      <c r="AK157" s="47"/>
      <c r="AL157" s="47"/>
      <c r="AM157" s="47"/>
      <c r="AN157" s="47"/>
      <c r="AO157" s="47"/>
      <c r="AP157" s="47"/>
      <c r="AQ157" s="48">
        <f t="shared" si="13"/>
        <v>0</v>
      </c>
      <c r="AR157" s="48">
        <f t="shared" si="14"/>
        <v>1</v>
      </c>
    </row>
    <row r="158" spans="1:44" s="32" customFormat="1" ht="24.9" customHeight="1" thickTop="1" thickBot="1">
      <c r="A158" s="206" t="s">
        <v>1365</v>
      </c>
      <c r="B158" s="206" t="s">
        <v>1495</v>
      </c>
      <c r="C158" s="206" t="s">
        <v>231</v>
      </c>
      <c r="D158" s="475"/>
      <c r="E158" s="827" t="s">
        <v>179</v>
      </c>
      <c r="F158" s="476">
        <v>179000</v>
      </c>
      <c r="G158" s="476">
        <f t="shared" si="15"/>
        <v>179000</v>
      </c>
      <c r="H158" s="477"/>
      <c r="I158" s="334"/>
      <c r="J158" s="478"/>
      <c r="K158" s="478"/>
      <c r="L158" s="478">
        <f>G158</f>
        <v>179000</v>
      </c>
      <c r="M158" s="479"/>
      <c r="N158" s="479"/>
      <c r="O158" s="480"/>
      <c r="P158" s="481"/>
      <c r="Q158" s="486"/>
      <c r="R158" s="483">
        <f>G158</f>
        <v>179000</v>
      </c>
      <c r="S158" s="334"/>
      <c r="T158" s="484"/>
      <c r="U158" s="334"/>
      <c r="V158" s="484"/>
      <c r="W158" s="334"/>
      <c r="X158" s="22">
        <f t="shared" si="10"/>
        <v>0</v>
      </c>
      <c r="Y158" s="22">
        <f t="shared" si="11"/>
        <v>0</v>
      </c>
      <c r="Z158" s="47">
        <v>1</v>
      </c>
      <c r="AA158" s="47"/>
      <c r="AB158" s="47"/>
      <c r="AC158" s="47"/>
      <c r="AD158" s="47"/>
      <c r="AE158" s="47"/>
      <c r="AF158" s="47"/>
      <c r="AG158" s="47"/>
      <c r="AH158" s="47">
        <f t="shared" si="12"/>
        <v>1</v>
      </c>
      <c r="AJ158" s="47"/>
      <c r="AK158" s="47"/>
      <c r="AL158" s="47"/>
      <c r="AM158" s="47"/>
      <c r="AN158" s="47"/>
      <c r="AO158" s="47"/>
      <c r="AP158" s="47"/>
      <c r="AQ158" s="48">
        <f t="shared" si="13"/>
        <v>0</v>
      </c>
      <c r="AR158" s="48">
        <f t="shared" si="14"/>
        <v>1</v>
      </c>
    </row>
    <row r="159" spans="1:44" s="32" customFormat="1" ht="24.9" customHeight="1" thickTop="1" thickBot="1">
      <c r="A159" s="206" t="s">
        <v>1365</v>
      </c>
      <c r="B159" s="206" t="s">
        <v>1495</v>
      </c>
      <c r="C159" s="206" t="s">
        <v>1498</v>
      </c>
      <c r="D159" s="475"/>
      <c r="E159" s="827" t="s">
        <v>179</v>
      </c>
      <c r="F159" s="476">
        <v>41000</v>
      </c>
      <c r="G159" s="476">
        <f t="shared" si="15"/>
        <v>41000</v>
      </c>
      <c r="H159" s="477"/>
      <c r="I159" s="334">
        <v>33000</v>
      </c>
      <c r="J159" s="478"/>
      <c r="K159" s="478"/>
      <c r="L159" s="478">
        <v>8000</v>
      </c>
      <c r="M159" s="479"/>
      <c r="N159" s="479"/>
      <c r="O159" s="480"/>
      <c r="P159" s="481"/>
      <c r="Q159" s="486"/>
      <c r="R159" s="483">
        <f>G159</f>
        <v>41000</v>
      </c>
      <c r="S159" s="334"/>
      <c r="T159" s="484"/>
      <c r="U159" s="334"/>
      <c r="V159" s="484"/>
      <c r="W159" s="334"/>
      <c r="X159" s="22">
        <f t="shared" si="10"/>
        <v>0</v>
      </c>
      <c r="Y159" s="22">
        <f t="shared" si="11"/>
        <v>0</v>
      </c>
      <c r="Z159" s="47">
        <v>1</v>
      </c>
      <c r="AA159" s="47"/>
      <c r="AB159" s="47"/>
      <c r="AC159" s="47"/>
      <c r="AD159" s="47"/>
      <c r="AE159" s="47"/>
      <c r="AF159" s="47"/>
      <c r="AG159" s="47"/>
      <c r="AH159" s="47">
        <f t="shared" si="12"/>
        <v>1</v>
      </c>
      <c r="AJ159" s="47"/>
      <c r="AK159" s="47"/>
      <c r="AL159" s="47"/>
      <c r="AM159" s="47"/>
      <c r="AN159" s="47"/>
      <c r="AO159" s="47"/>
      <c r="AP159" s="47"/>
      <c r="AQ159" s="48">
        <f t="shared" si="13"/>
        <v>0</v>
      </c>
      <c r="AR159" s="48">
        <f t="shared" si="14"/>
        <v>1</v>
      </c>
    </row>
    <row r="160" spans="1:44" s="32" customFormat="1" ht="24.9" customHeight="1" thickTop="1" thickBot="1">
      <c r="A160" s="206" t="s">
        <v>1365</v>
      </c>
      <c r="B160" s="206" t="s">
        <v>1495</v>
      </c>
      <c r="C160" s="206" t="s">
        <v>1499</v>
      </c>
      <c r="D160" s="475"/>
      <c r="E160" s="827" t="s">
        <v>179</v>
      </c>
      <c r="F160" s="476">
        <v>324000</v>
      </c>
      <c r="G160" s="476">
        <f t="shared" si="15"/>
        <v>324000</v>
      </c>
      <c r="H160" s="477"/>
      <c r="I160" s="334"/>
      <c r="J160" s="478"/>
      <c r="K160" s="478"/>
      <c r="L160" s="478">
        <f>G160</f>
        <v>324000</v>
      </c>
      <c r="M160" s="479"/>
      <c r="N160" s="479"/>
      <c r="O160" s="480"/>
      <c r="P160" s="481"/>
      <c r="Q160" s="486"/>
      <c r="R160" s="483">
        <f>G160</f>
        <v>324000</v>
      </c>
      <c r="S160" s="334"/>
      <c r="T160" s="484"/>
      <c r="U160" s="334"/>
      <c r="V160" s="484"/>
      <c r="W160" s="334"/>
      <c r="X160" s="22">
        <f t="shared" si="10"/>
        <v>0</v>
      </c>
      <c r="Y160" s="22">
        <f t="shared" si="11"/>
        <v>0</v>
      </c>
      <c r="Z160" s="47">
        <v>1</v>
      </c>
      <c r="AA160" s="47"/>
      <c r="AB160" s="47"/>
      <c r="AC160" s="47"/>
      <c r="AD160" s="47"/>
      <c r="AE160" s="47"/>
      <c r="AF160" s="47"/>
      <c r="AG160" s="47"/>
      <c r="AH160" s="47">
        <f t="shared" si="12"/>
        <v>1</v>
      </c>
      <c r="AI160" s="47"/>
      <c r="AJ160" s="47"/>
      <c r="AK160" s="47"/>
      <c r="AL160" s="47"/>
      <c r="AM160" s="47"/>
      <c r="AN160" s="47"/>
      <c r="AO160" s="47"/>
      <c r="AP160" s="47"/>
      <c r="AQ160" s="48">
        <f t="shared" si="13"/>
        <v>0</v>
      </c>
      <c r="AR160" s="48">
        <f t="shared" si="14"/>
        <v>1</v>
      </c>
    </row>
    <row r="161" spans="1:44" s="32" customFormat="1" ht="24.9" customHeight="1" thickTop="1" thickBot="1">
      <c r="A161" s="206" t="s">
        <v>1365</v>
      </c>
      <c r="B161" s="206" t="s">
        <v>1495</v>
      </c>
      <c r="C161" s="206" t="s">
        <v>1500</v>
      </c>
      <c r="D161" s="475"/>
      <c r="E161" s="827" t="s">
        <v>179</v>
      </c>
      <c r="F161" s="476">
        <v>413500</v>
      </c>
      <c r="G161" s="476">
        <f t="shared" si="15"/>
        <v>413500</v>
      </c>
      <c r="H161" s="477"/>
      <c r="I161" s="334">
        <v>400500</v>
      </c>
      <c r="J161" s="478"/>
      <c r="K161" s="478"/>
      <c r="L161" s="478">
        <v>13000</v>
      </c>
      <c r="M161" s="479"/>
      <c r="N161" s="479"/>
      <c r="O161" s="480"/>
      <c r="P161" s="481"/>
      <c r="Q161" s="486"/>
      <c r="R161" s="483"/>
      <c r="S161" s="334">
        <v>413500</v>
      </c>
      <c r="T161" s="484"/>
      <c r="U161" s="334"/>
      <c r="V161" s="484"/>
      <c r="W161" s="334"/>
      <c r="X161" s="22">
        <f t="shared" si="10"/>
        <v>0</v>
      </c>
      <c r="Y161" s="22">
        <f t="shared" si="11"/>
        <v>0</v>
      </c>
      <c r="Z161" s="47">
        <v>1</v>
      </c>
      <c r="AA161" s="47"/>
      <c r="AB161" s="47"/>
      <c r="AC161" s="47"/>
      <c r="AD161" s="47"/>
      <c r="AE161" s="47"/>
      <c r="AF161" s="47"/>
      <c r="AG161" s="47"/>
      <c r="AH161" s="47">
        <f t="shared" si="12"/>
        <v>1</v>
      </c>
      <c r="AI161" s="47"/>
      <c r="AJ161" s="47"/>
      <c r="AK161" s="47"/>
      <c r="AL161" s="47"/>
      <c r="AM161" s="47"/>
      <c r="AN161" s="47"/>
      <c r="AO161" s="47"/>
      <c r="AP161" s="47"/>
      <c r="AQ161" s="48">
        <f t="shared" si="13"/>
        <v>0</v>
      </c>
      <c r="AR161" s="48">
        <f t="shared" si="14"/>
        <v>1</v>
      </c>
    </row>
    <row r="162" spans="1:44" s="32" customFormat="1" ht="24.9" customHeight="1" thickTop="1" thickBot="1">
      <c r="A162" s="206" t="s">
        <v>1365</v>
      </c>
      <c r="B162" s="206" t="s">
        <v>1495</v>
      </c>
      <c r="C162" s="206" t="s">
        <v>1501</v>
      </c>
      <c r="D162" s="475"/>
      <c r="E162" s="827" t="s">
        <v>11</v>
      </c>
      <c r="F162" s="476">
        <v>467679</v>
      </c>
      <c r="G162" s="476">
        <v>432118.97200000001</v>
      </c>
      <c r="H162" s="477"/>
      <c r="I162" s="334"/>
      <c r="J162" s="478"/>
      <c r="K162" s="478">
        <v>432118.97200000001</v>
      </c>
      <c r="L162" s="478"/>
      <c r="M162" s="479"/>
      <c r="N162" s="479"/>
      <c r="O162" s="480"/>
      <c r="P162" s="481"/>
      <c r="Q162" s="480">
        <v>387154.77500000002</v>
      </c>
      <c r="R162" s="483">
        <f>G162-Q162</f>
        <v>44964.196999999986</v>
      </c>
      <c r="S162" s="334"/>
      <c r="T162" s="484"/>
      <c r="U162" s="334"/>
      <c r="V162" s="484"/>
      <c r="W162" s="334"/>
      <c r="X162" s="22">
        <f t="shared" si="10"/>
        <v>0</v>
      </c>
      <c r="Y162" s="22">
        <f t="shared" si="11"/>
        <v>0</v>
      </c>
      <c r="Z162" s="47"/>
      <c r="AA162" s="47"/>
      <c r="AB162" s="47"/>
      <c r="AC162" s="47"/>
      <c r="AD162" s="47"/>
      <c r="AE162" s="47"/>
      <c r="AF162" s="47"/>
      <c r="AG162" s="47"/>
      <c r="AH162" s="47">
        <f t="shared" si="12"/>
        <v>0</v>
      </c>
      <c r="AI162" s="47">
        <v>1</v>
      </c>
      <c r="AJ162" s="47"/>
      <c r="AK162" s="47"/>
      <c r="AL162" s="47"/>
      <c r="AM162" s="47"/>
      <c r="AN162" s="47"/>
      <c r="AO162" s="47"/>
      <c r="AP162" s="47"/>
      <c r="AQ162" s="48">
        <f t="shared" si="13"/>
        <v>1</v>
      </c>
      <c r="AR162" s="48">
        <f t="shared" si="14"/>
        <v>1</v>
      </c>
    </row>
    <row r="163" spans="1:44" s="32" customFormat="1" ht="24.9" customHeight="1" thickTop="1" thickBot="1">
      <c r="A163" s="206" t="s">
        <v>1365</v>
      </c>
      <c r="B163" s="206" t="s">
        <v>1495</v>
      </c>
      <c r="C163" s="206" t="s">
        <v>1502</v>
      </c>
      <c r="D163" s="475"/>
      <c r="E163" s="827" t="s">
        <v>10</v>
      </c>
      <c r="F163" s="476">
        <v>11000</v>
      </c>
      <c r="G163" s="476">
        <v>10035.803</v>
      </c>
      <c r="H163" s="477"/>
      <c r="I163" s="334">
        <f>G163</f>
        <v>10035.803</v>
      </c>
      <c r="J163" s="478"/>
      <c r="K163" s="478"/>
      <c r="L163" s="478"/>
      <c r="M163" s="479"/>
      <c r="N163" s="479"/>
      <c r="O163" s="480"/>
      <c r="P163" s="481"/>
      <c r="Q163" s="480"/>
      <c r="R163" s="483">
        <f>G163</f>
        <v>10035.803</v>
      </c>
      <c r="S163" s="334"/>
      <c r="T163" s="484"/>
      <c r="U163" s="334"/>
      <c r="V163" s="484"/>
      <c r="W163" s="334"/>
      <c r="X163" s="22">
        <f t="shared" si="10"/>
        <v>0</v>
      </c>
      <c r="Y163" s="22">
        <f t="shared" si="11"/>
        <v>0</v>
      </c>
      <c r="Z163" s="47"/>
      <c r="AA163" s="47"/>
      <c r="AB163" s="47"/>
      <c r="AC163" s="47"/>
      <c r="AD163" s="47"/>
      <c r="AE163" s="47"/>
      <c r="AF163" s="47"/>
      <c r="AG163" s="47"/>
      <c r="AH163" s="47">
        <f t="shared" si="12"/>
        <v>0</v>
      </c>
      <c r="AI163" s="47">
        <v>1</v>
      </c>
      <c r="AJ163" s="47"/>
      <c r="AK163" s="47"/>
      <c r="AL163" s="47"/>
      <c r="AM163" s="47"/>
      <c r="AN163" s="47"/>
      <c r="AO163" s="47"/>
      <c r="AP163" s="47"/>
      <c r="AQ163" s="48">
        <f t="shared" si="13"/>
        <v>1</v>
      </c>
      <c r="AR163" s="48">
        <f t="shared" si="14"/>
        <v>1</v>
      </c>
    </row>
    <row r="164" spans="1:44" s="32" customFormat="1" ht="24.9" customHeight="1" thickTop="1" thickBot="1">
      <c r="A164" s="206" t="s">
        <v>1365</v>
      </c>
      <c r="B164" s="206" t="s">
        <v>1495</v>
      </c>
      <c r="C164" s="206" t="s">
        <v>45</v>
      </c>
      <c r="D164" s="206"/>
      <c r="E164" s="827" t="s">
        <v>11</v>
      </c>
      <c r="F164" s="476">
        <v>140724</v>
      </c>
      <c r="G164" s="476">
        <v>133485.72099999999</v>
      </c>
      <c r="H164" s="206"/>
      <c r="I164" s="478">
        <f>G164-K164</f>
        <v>33485.72099999999</v>
      </c>
      <c r="J164" s="478"/>
      <c r="K164" s="478">
        <v>100000</v>
      </c>
      <c r="L164" s="478"/>
      <c r="M164" s="206"/>
      <c r="N164" s="206"/>
      <c r="O164" s="206"/>
      <c r="P164" s="206"/>
      <c r="Q164" s="478">
        <v>120137.149</v>
      </c>
      <c r="R164" s="478">
        <f>G164-Q164</f>
        <v>13348.571999999986</v>
      </c>
      <c r="S164" s="206"/>
      <c r="T164" s="206"/>
      <c r="U164" s="206"/>
      <c r="V164" s="206"/>
      <c r="W164" s="206"/>
      <c r="X164" s="22">
        <f t="shared" si="10"/>
        <v>0</v>
      </c>
      <c r="Y164" s="22">
        <f t="shared" si="11"/>
        <v>0</v>
      </c>
      <c r="Z164" s="47"/>
      <c r="AA164" s="47"/>
      <c r="AB164" s="47"/>
      <c r="AC164" s="47"/>
      <c r="AD164" s="47"/>
      <c r="AE164" s="47"/>
      <c r="AF164" s="47"/>
      <c r="AG164" s="47"/>
      <c r="AH164" s="47">
        <f t="shared" si="12"/>
        <v>0</v>
      </c>
      <c r="AI164" s="47">
        <v>1</v>
      </c>
      <c r="AJ164" s="47"/>
      <c r="AK164" s="47"/>
      <c r="AL164" s="47"/>
      <c r="AM164" s="47"/>
      <c r="AN164" s="47"/>
      <c r="AO164" s="47"/>
      <c r="AP164" s="47"/>
      <c r="AQ164" s="48">
        <f t="shared" si="13"/>
        <v>1</v>
      </c>
      <c r="AR164" s="48">
        <f t="shared" si="14"/>
        <v>1</v>
      </c>
    </row>
    <row r="165" spans="1:44" s="32" customFormat="1" ht="24.9" customHeight="1" thickTop="1" thickBot="1">
      <c r="A165" s="206" t="s">
        <v>1365</v>
      </c>
      <c r="B165" s="206" t="s">
        <v>1495</v>
      </c>
      <c r="C165" s="206" t="s">
        <v>1503</v>
      </c>
      <c r="D165" s="475"/>
      <c r="E165" s="827" t="s">
        <v>145</v>
      </c>
      <c r="F165" s="476">
        <v>21679.133999999998</v>
      </c>
      <c r="G165" s="476">
        <f>F165</f>
        <v>21679.133999999998</v>
      </c>
      <c r="H165" s="477"/>
      <c r="I165" s="334">
        <f t="shared" ref="I165:I178" si="16">G165</f>
        <v>21679.133999999998</v>
      </c>
      <c r="J165" s="478"/>
      <c r="K165" s="478"/>
      <c r="L165" s="478"/>
      <c r="M165" s="479"/>
      <c r="N165" s="479"/>
      <c r="O165" s="480"/>
      <c r="P165" s="481"/>
      <c r="Q165" s="480">
        <v>7848.05</v>
      </c>
      <c r="R165" s="483">
        <f>G165-Q165</f>
        <v>13831.083999999999</v>
      </c>
      <c r="S165" s="334"/>
      <c r="T165" s="484"/>
      <c r="U165" s="334"/>
      <c r="V165" s="484"/>
      <c r="W165" s="334"/>
      <c r="X165" s="22">
        <f t="shared" si="10"/>
        <v>0</v>
      </c>
      <c r="Y165" s="22">
        <f t="shared" si="11"/>
        <v>0</v>
      </c>
      <c r="Z165" s="47"/>
      <c r="AA165" s="47"/>
      <c r="AB165" s="47"/>
      <c r="AC165" s="47"/>
      <c r="AD165" s="47"/>
      <c r="AE165" s="47"/>
      <c r="AF165" s="47"/>
      <c r="AG165" s="47"/>
      <c r="AH165" s="47">
        <f t="shared" si="12"/>
        <v>0</v>
      </c>
      <c r="AI165" s="47">
        <v>1</v>
      </c>
      <c r="AJ165" s="47"/>
      <c r="AK165" s="47"/>
      <c r="AL165" s="47"/>
      <c r="AM165" s="47"/>
      <c r="AN165" s="47"/>
      <c r="AO165" s="47"/>
      <c r="AP165" s="47"/>
      <c r="AQ165" s="48">
        <f t="shared" si="13"/>
        <v>1</v>
      </c>
      <c r="AR165" s="48">
        <f t="shared" si="14"/>
        <v>1</v>
      </c>
    </row>
    <row r="166" spans="1:44" s="32" customFormat="1" ht="24.9" customHeight="1" thickTop="1" thickBot="1">
      <c r="A166" s="206" t="s">
        <v>1365</v>
      </c>
      <c r="B166" s="206" t="s">
        <v>1495</v>
      </c>
      <c r="C166" s="206" t="s">
        <v>1504</v>
      </c>
      <c r="D166" s="475"/>
      <c r="E166" s="827" t="s">
        <v>10</v>
      </c>
      <c r="F166" s="476">
        <v>140000</v>
      </c>
      <c r="G166" s="476">
        <v>126214.482</v>
      </c>
      <c r="H166" s="477"/>
      <c r="I166" s="334">
        <f t="shared" si="16"/>
        <v>126214.482</v>
      </c>
      <c r="J166" s="478"/>
      <c r="K166" s="478"/>
      <c r="L166" s="478"/>
      <c r="M166" s="479"/>
      <c r="N166" s="479"/>
      <c r="O166" s="480"/>
      <c r="P166" s="481"/>
      <c r="Q166" s="480">
        <v>113593.034</v>
      </c>
      <c r="R166" s="483">
        <f>G166-Q166</f>
        <v>12621.448000000004</v>
      </c>
      <c r="S166" s="334"/>
      <c r="T166" s="484"/>
      <c r="U166" s="334"/>
      <c r="V166" s="484"/>
      <c r="W166" s="334"/>
      <c r="X166" s="22">
        <f t="shared" si="10"/>
        <v>0</v>
      </c>
      <c r="Y166" s="22">
        <f t="shared" si="11"/>
        <v>0</v>
      </c>
      <c r="Z166" s="47"/>
      <c r="AA166" s="47"/>
      <c r="AB166" s="47"/>
      <c r="AC166" s="47"/>
      <c r="AD166" s="47"/>
      <c r="AE166" s="47"/>
      <c r="AF166" s="47"/>
      <c r="AG166" s="47"/>
      <c r="AH166" s="47">
        <f t="shared" si="12"/>
        <v>0</v>
      </c>
      <c r="AI166" s="47">
        <v>1</v>
      </c>
      <c r="AJ166" s="47"/>
      <c r="AK166" s="47"/>
      <c r="AL166" s="47"/>
      <c r="AM166" s="47"/>
      <c r="AN166" s="47"/>
      <c r="AO166" s="47"/>
      <c r="AP166" s="47"/>
      <c r="AQ166" s="48">
        <f t="shared" si="13"/>
        <v>1</v>
      </c>
      <c r="AR166" s="48">
        <f t="shared" si="14"/>
        <v>1</v>
      </c>
    </row>
    <row r="167" spans="1:44" s="32" customFormat="1" ht="24.9" customHeight="1" thickTop="1" thickBot="1">
      <c r="A167" s="206" t="s">
        <v>1365</v>
      </c>
      <c r="B167" s="206" t="s">
        <v>1495</v>
      </c>
      <c r="C167" s="206" t="s">
        <v>1505</v>
      </c>
      <c r="D167" s="475"/>
      <c r="E167" s="827" t="s">
        <v>10</v>
      </c>
      <c r="F167" s="476">
        <v>320000</v>
      </c>
      <c r="G167" s="476">
        <f>F167</f>
        <v>320000</v>
      </c>
      <c r="H167" s="477"/>
      <c r="I167" s="334">
        <f t="shared" si="16"/>
        <v>320000</v>
      </c>
      <c r="J167" s="478"/>
      <c r="K167" s="478"/>
      <c r="L167" s="478"/>
      <c r="M167" s="479"/>
      <c r="N167" s="479"/>
      <c r="O167" s="480"/>
      <c r="P167" s="481"/>
      <c r="Q167" s="480"/>
      <c r="R167" s="483"/>
      <c r="S167" s="334">
        <v>320000</v>
      </c>
      <c r="T167" s="484"/>
      <c r="U167" s="334"/>
      <c r="V167" s="484"/>
      <c r="W167" s="334"/>
      <c r="X167" s="22">
        <f t="shared" si="10"/>
        <v>0</v>
      </c>
      <c r="Y167" s="22">
        <f t="shared" si="11"/>
        <v>0</v>
      </c>
      <c r="Z167" s="47"/>
      <c r="AA167" s="47"/>
      <c r="AB167" s="47"/>
      <c r="AC167" s="47"/>
      <c r="AD167" s="47"/>
      <c r="AE167" s="47"/>
      <c r="AF167" s="47"/>
      <c r="AG167" s="47"/>
      <c r="AH167" s="47">
        <f t="shared" si="12"/>
        <v>0</v>
      </c>
      <c r="AI167" s="47">
        <v>1</v>
      </c>
      <c r="AJ167" s="47"/>
      <c r="AK167" s="47"/>
      <c r="AL167" s="47"/>
      <c r="AM167" s="47"/>
      <c r="AN167" s="47"/>
      <c r="AO167" s="47"/>
      <c r="AP167" s="47"/>
      <c r="AQ167" s="48">
        <f t="shared" si="13"/>
        <v>1</v>
      </c>
      <c r="AR167" s="48">
        <f t="shared" si="14"/>
        <v>1</v>
      </c>
    </row>
    <row r="168" spans="1:44" s="32" customFormat="1" ht="24.9" customHeight="1" thickTop="1" thickBot="1">
      <c r="A168" s="206" t="s">
        <v>1365</v>
      </c>
      <c r="B168" s="206" t="s">
        <v>1495</v>
      </c>
      <c r="C168" s="206" t="s">
        <v>37</v>
      </c>
      <c r="D168" s="475"/>
      <c r="E168" s="827" t="s">
        <v>145</v>
      </c>
      <c r="F168" s="476">
        <v>200000</v>
      </c>
      <c r="G168" s="476">
        <v>100000</v>
      </c>
      <c r="H168" s="477"/>
      <c r="I168" s="334">
        <f t="shared" si="16"/>
        <v>100000</v>
      </c>
      <c r="J168" s="478"/>
      <c r="K168" s="478"/>
      <c r="L168" s="478"/>
      <c r="M168" s="479"/>
      <c r="N168" s="479"/>
      <c r="O168" s="480"/>
      <c r="P168" s="481"/>
      <c r="Q168" s="480"/>
      <c r="R168" s="483">
        <f>G168</f>
        <v>100000</v>
      </c>
      <c r="S168" s="334"/>
      <c r="T168" s="484"/>
      <c r="U168" s="334"/>
      <c r="V168" s="484"/>
      <c r="W168" s="334"/>
      <c r="X168" s="22">
        <f t="shared" si="10"/>
        <v>0</v>
      </c>
      <c r="Y168" s="22">
        <f t="shared" si="11"/>
        <v>0</v>
      </c>
      <c r="Z168" s="47"/>
      <c r="AA168" s="47"/>
      <c r="AB168" s="47"/>
      <c r="AC168" s="47"/>
      <c r="AD168" s="47"/>
      <c r="AE168" s="47"/>
      <c r="AF168" s="47"/>
      <c r="AG168" s="47"/>
      <c r="AH168" s="47">
        <f t="shared" si="12"/>
        <v>0</v>
      </c>
      <c r="AI168" s="47">
        <v>1</v>
      </c>
      <c r="AJ168" s="47"/>
      <c r="AK168" s="47"/>
      <c r="AL168" s="47"/>
      <c r="AM168" s="47"/>
      <c r="AN168" s="47"/>
      <c r="AO168" s="47"/>
      <c r="AP168" s="47"/>
      <c r="AQ168" s="48">
        <f t="shared" si="13"/>
        <v>1</v>
      </c>
      <c r="AR168" s="48">
        <f t="shared" si="14"/>
        <v>1</v>
      </c>
    </row>
    <row r="169" spans="1:44" s="32" customFormat="1" ht="24.9" customHeight="1" thickTop="1" thickBot="1">
      <c r="A169" s="206" t="s">
        <v>1365</v>
      </c>
      <c r="B169" s="206" t="s">
        <v>1495</v>
      </c>
      <c r="C169" s="206" t="s">
        <v>486</v>
      </c>
      <c r="D169" s="475"/>
      <c r="E169" s="827" t="s">
        <v>53</v>
      </c>
      <c r="F169" s="476">
        <v>90000</v>
      </c>
      <c r="G169" s="476">
        <v>90000</v>
      </c>
      <c r="H169" s="477"/>
      <c r="I169" s="334">
        <f t="shared" si="16"/>
        <v>90000</v>
      </c>
      <c r="J169" s="478"/>
      <c r="K169" s="478"/>
      <c r="L169" s="478"/>
      <c r="M169" s="479"/>
      <c r="N169" s="479"/>
      <c r="O169" s="480"/>
      <c r="P169" s="481"/>
      <c r="Q169" s="480">
        <v>22018.273000000001</v>
      </c>
      <c r="R169" s="483">
        <v>30000</v>
      </c>
      <c r="S169" s="334">
        <f>G169-Q169-R169</f>
        <v>37981.726999999999</v>
      </c>
      <c r="T169" s="484"/>
      <c r="U169" s="334"/>
      <c r="V169" s="484"/>
      <c r="W169" s="334"/>
      <c r="X169" s="22">
        <f t="shared" si="10"/>
        <v>0</v>
      </c>
      <c r="Y169" s="22">
        <f t="shared" si="11"/>
        <v>0</v>
      </c>
      <c r="Z169" s="47"/>
      <c r="AA169" s="47"/>
      <c r="AB169" s="47"/>
      <c r="AC169" s="47"/>
      <c r="AD169" s="47"/>
      <c r="AE169" s="47"/>
      <c r="AF169" s="47"/>
      <c r="AG169" s="47"/>
      <c r="AH169" s="47">
        <f t="shared" si="12"/>
        <v>0</v>
      </c>
      <c r="AI169" s="47">
        <v>1</v>
      </c>
      <c r="AJ169" s="47"/>
      <c r="AK169" s="47"/>
      <c r="AL169" s="47"/>
      <c r="AM169" s="47"/>
      <c r="AN169" s="47"/>
      <c r="AO169" s="47"/>
      <c r="AP169" s="47"/>
      <c r="AQ169" s="48">
        <f t="shared" si="13"/>
        <v>1</v>
      </c>
      <c r="AR169" s="48">
        <f t="shared" si="14"/>
        <v>1</v>
      </c>
    </row>
    <row r="170" spans="1:44" s="32" customFormat="1" ht="24.9" customHeight="1" thickTop="1" thickBot="1">
      <c r="A170" s="206" t="s">
        <v>1365</v>
      </c>
      <c r="B170" s="206" t="s">
        <v>1495</v>
      </c>
      <c r="C170" s="487" t="s">
        <v>1506</v>
      </c>
      <c r="D170" s="475"/>
      <c r="E170" s="827" t="s">
        <v>145</v>
      </c>
      <c r="F170" s="476">
        <v>30912</v>
      </c>
      <c r="G170" s="476">
        <f>F170</f>
        <v>30912</v>
      </c>
      <c r="H170" s="477"/>
      <c r="I170" s="334">
        <f t="shared" si="16"/>
        <v>30912</v>
      </c>
      <c r="J170" s="478"/>
      <c r="K170" s="478"/>
      <c r="L170" s="478"/>
      <c r="M170" s="479"/>
      <c r="N170" s="479"/>
      <c r="O170" s="480"/>
      <c r="P170" s="481"/>
      <c r="Q170" s="480">
        <v>6925.8</v>
      </c>
      <c r="R170" s="483">
        <f>G170-Q170</f>
        <v>23986.2</v>
      </c>
      <c r="S170" s="334"/>
      <c r="T170" s="484"/>
      <c r="U170" s="334"/>
      <c r="V170" s="484"/>
      <c r="W170" s="334"/>
      <c r="X170" s="22">
        <f t="shared" si="10"/>
        <v>0</v>
      </c>
      <c r="Y170" s="22">
        <f t="shared" si="11"/>
        <v>0</v>
      </c>
      <c r="Z170" s="47"/>
      <c r="AA170" s="47"/>
      <c r="AB170" s="47"/>
      <c r="AC170" s="47"/>
      <c r="AD170" s="47"/>
      <c r="AE170" s="47"/>
      <c r="AF170" s="47"/>
      <c r="AG170" s="47"/>
      <c r="AH170" s="47">
        <f t="shared" si="12"/>
        <v>0</v>
      </c>
      <c r="AI170" s="47">
        <v>1</v>
      </c>
      <c r="AJ170" s="47"/>
      <c r="AK170" s="47"/>
      <c r="AL170" s="47"/>
      <c r="AM170" s="47"/>
      <c r="AN170" s="47"/>
      <c r="AO170" s="47"/>
      <c r="AP170" s="47"/>
      <c r="AQ170" s="48">
        <f t="shared" si="13"/>
        <v>1</v>
      </c>
      <c r="AR170" s="48">
        <f t="shared" si="14"/>
        <v>1</v>
      </c>
    </row>
    <row r="171" spans="1:44" s="32" customFormat="1" ht="24.9" customHeight="1" thickTop="1" thickBot="1">
      <c r="A171" s="206" t="s">
        <v>1365</v>
      </c>
      <c r="B171" s="206" t="s">
        <v>1495</v>
      </c>
      <c r="C171" s="206" t="s">
        <v>519</v>
      </c>
      <c r="D171" s="475"/>
      <c r="E171" s="827" t="s">
        <v>145</v>
      </c>
      <c r="F171" s="476">
        <v>21991.599999999999</v>
      </c>
      <c r="G171" s="476">
        <v>21882.523000000001</v>
      </c>
      <c r="H171" s="477"/>
      <c r="I171" s="334">
        <f t="shared" si="16"/>
        <v>21882.523000000001</v>
      </c>
      <c r="J171" s="478"/>
      <c r="K171" s="478"/>
      <c r="L171" s="478"/>
      <c r="M171" s="479"/>
      <c r="N171" s="479"/>
      <c r="O171" s="480"/>
      <c r="P171" s="481"/>
      <c r="Q171" s="480"/>
      <c r="R171" s="483">
        <f>G171</f>
        <v>21882.523000000001</v>
      </c>
      <c r="S171" s="334"/>
      <c r="T171" s="484"/>
      <c r="U171" s="334"/>
      <c r="V171" s="484"/>
      <c r="W171" s="334"/>
      <c r="X171" s="22">
        <f t="shared" si="10"/>
        <v>0</v>
      </c>
      <c r="Y171" s="22">
        <f t="shared" si="11"/>
        <v>0</v>
      </c>
      <c r="Z171" s="47"/>
      <c r="AA171" s="47"/>
      <c r="AB171" s="47"/>
      <c r="AC171" s="47"/>
      <c r="AD171" s="47"/>
      <c r="AE171" s="47"/>
      <c r="AF171" s="47"/>
      <c r="AG171" s="47"/>
      <c r="AH171" s="47">
        <f t="shared" si="12"/>
        <v>0</v>
      </c>
      <c r="AI171" s="47">
        <v>1</v>
      </c>
      <c r="AJ171" s="47"/>
      <c r="AK171" s="47"/>
      <c r="AL171" s="47"/>
      <c r="AM171" s="47"/>
      <c r="AN171" s="47"/>
      <c r="AO171" s="47"/>
      <c r="AP171" s="47"/>
      <c r="AQ171" s="48">
        <f t="shared" si="13"/>
        <v>1</v>
      </c>
      <c r="AR171" s="48">
        <f t="shared" si="14"/>
        <v>1</v>
      </c>
    </row>
    <row r="172" spans="1:44" s="32" customFormat="1" ht="24.9" customHeight="1" thickTop="1" thickBot="1">
      <c r="A172" s="206" t="s">
        <v>1365</v>
      </c>
      <c r="B172" s="206" t="s">
        <v>1495</v>
      </c>
      <c r="C172" s="206" t="s">
        <v>1507</v>
      </c>
      <c r="D172" s="475"/>
      <c r="E172" s="827" t="s">
        <v>53</v>
      </c>
      <c r="F172" s="476">
        <v>5000</v>
      </c>
      <c r="G172" s="476">
        <f>F172</f>
        <v>5000</v>
      </c>
      <c r="H172" s="477"/>
      <c r="I172" s="334">
        <f t="shared" si="16"/>
        <v>5000</v>
      </c>
      <c r="J172" s="478"/>
      <c r="K172" s="478"/>
      <c r="L172" s="478"/>
      <c r="M172" s="479"/>
      <c r="N172" s="479"/>
      <c r="O172" s="480"/>
      <c r="P172" s="481"/>
      <c r="Q172" s="480"/>
      <c r="R172" s="483">
        <f>G172</f>
        <v>5000</v>
      </c>
      <c r="S172" s="334"/>
      <c r="T172" s="484"/>
      <c r="U172" s="334"/>
      <c r="V172" s="484"/>
      <c r="W172" s="334"/>
      <c r="X172" s="22">
        <f t="shared" si="10"/>
        <v>0</v>
      </c>
      <c r="Y172" s="22">
        <f t="shared" si="11"/>
        <v>0</v>
      </c>
      <c r="Z172" s="47"/>
      <c r="AA172" s="47"/>
      <c r="AB172" s="47"/>
      <c r="AC172" s="47"/>
      <c r="AD172" s="47"/>
      <c r="AE172" s="47"/>
      <c r="AF172" s="47"/>
      <c r="AG172" s="47"/>
      <c r="AH172" s="47">
        <f t="shared" si="12"/>
        <v>0</v>
      </c>
      <c r="AI172" s="47"/>
      <c r="AJ172" s="47"/>
      <c r="AK172" s="47"/>
      <c r="AL172" s="47"/>
      <c r="AM172" s="47"/>
      <c r="AN172" s="47"/>
      <c r="AO172" s="47">
        <v>1</v>
      </c>
      <c r="AP172" s="47"/>
      <c r="AQ172" s="48">
        <f t="shared" si="13"/>
        <v>1</v>
      </c>
      <c r="AR172" s="48">
        <f t="shared" si="14"/>
        <v>1</v>
      </c>
    </row>
    <row r="173" spans="1:44" s="32" customFormat="1" ht="24.9" customHeight="1" thickTop="1" thickBot="1">
      <c r="A173" s="206" t="s">
        <v>1365</v>
      </c>
      <c r="B173" s="206" t="s">
        <v>1495</v>
      </c>
      <c r="C173" s="206" t="s">
        <v>1508</v>
      </c>
      <c r="D173" s="475"/>
      <c r="E173" s="827" t="s">
        <v>145</v>
      </c>
      <c r="F173" s="476">
        <v>65000</v>
      </c>
      <c r="G173" s="476">
        <f>F173</f>
        <v>65000</v>
      </c>
      <c r="H173" s="477"/>
      <c r="I173" s="334">
        <f t="shared" si="16"/>
        <v>65000</v>
      </c>
      <c r="J173" s="478"/>
      <c r="K173" s="478"/>
      <c r="L173" s="478"/>
      <c r="M173" s="479"/>
      <c r="N173" s="479"/>
      <c r="O173" s="480"/>
      <c r="P173" s="481"/>
      <c r="Q173" s="480">
        <v>25487.3</v>
      </c>
      <c r="R173" s="483">
        <f>G173-Q173</f>
        <v>39512.699999999997</v>
      </c>
      <c r="S173" s="334"/>
      <c r="T173" s="484"/>
      <c r="U173" s="334"/>
      <c r="V173" s="484"/>
      <c r="W173" s="334"/>
      <c r="X173" s="22">
        <f t="shared" si="10"/>
        <v>0</v>
      </c>
      <c r="Y173" s="22">
        <f t="shared" si="11"/>
        <v>0</v>
      </c>
      <c r="Z173" s="47"/>
      <c r="AA173" s="47"/>
      <c r="AB173" s="47"/>
      <c r="AC173" s="47"/>
      <c r="AD173" s="47"/>
      <c r="AE173" s="47"/>
      <c r="AF173" s="47"/>
      <c r="AG173" s="47"/>
      <c r="AH173" s="47">
        <f t="shared" si="12"/>
        <v>0</v>
      </c>
      <c r="AI173" s="47">
        <v>1</v>
      </c>
      <c r="AJ173" s="47"/>
      <c r="AK173" s="47"/>
      <c r="AL173" s="47"/>
      <c r="AM173" s="47"/>
      <c r="AN173" s="47"/>
      <c r="AO173" s="47"/>
      <c r="AP173" s="47"/>
      <c r="AQ173" s="48">
        <f t="shared" si="13"/>
        <v>1</v>
      </c>
      <c r="AR173" s="48">
        <f t="shared" si="14"/>
        <v>1</v>
      </c>
    </row>
    <row r="174" spans="1:44" s="32" customFormat="1" ht="24.9" customHeight="1" thickTop="1" thickBot="1">
      <c r="A174" s="206" t="s">
        <v>1365</v>
      </c>
      <c r="B174" s="206" t="s">
        <v>1495</v>
      </c>
      <c r="C174" s="206" t="s">
        <v>1509</v>
      </c>
      <c r="D174" s="475"/>
      <c r="E174" s="827" t="s">
        <v>145</v>
      </c>
      <c r="F174" s="476">
        <v>81192.021999999997</v>
      </c>
      <c r="G174" s="476">
        <v>81192.021999999997</v>
      </c>
      <c r="H174" s="477"/>
      <c r="I174" s="334">
        <f t="shared" si="16"/>
        <v>81192.021999999997</v>
      </c>
      <c r="J174" s="478"/>
      <c r="K174" s="478"/>
      <c r="L174" s="478"/>
      <c r="M174" s="479"/>
      <c r="N174" s="479"/>
      <c r="O174" s="480"/>
      <c r="P174" s="481"/>
      <c r="Q174" s="480"/>
      <c r="R174" s="483">
        <f>G174-Q174</f>
        <v>81192.021999999997</v>
      </c>
      <c r="S174" s="334"/>
      <c r="T174" s="484"/>
      <c r="U174" s="334"/>
      <c r="V174" s="484"/>
      <c r="W174" s="334"/>
      <c r="X174" s="22">
        <f t="shared" si="10"/>
        <v>0</v>
      </c>
      <c r="Y174" s="22">
        <f t="shared" si="11"/>
        <v>0</v>
      </c>
      <c r="Z174" s="47"/>
      <c r="AA174" s="47"/>
      <c r="AB174" s="47"/>
      <c r="AC174" s="47"/>
      <c r="AD174" s="47"/>
      <c r="AE174" s="47"/>
      <c r="AF174" s="47"/>
      <c r="AG174" s="47"/>
      <c r="AH174" s="47">
        <f t="shared" si="12"/>
        <v>0</v>
      </c>
      <c r="AI174" s="47">
        <v>1</v>
      </c>
      <c r="AJ174" s="47"/>
      <c r="AK174" s="47"/>
      <c r="AL174" s="47"/>
      <c r="AM174" s="47"/>
      <c r="AN174" s="47"/>
      <c r="AO174" s="47"/>
      <c r="AP174" s="47"/>
      <c r="AQ174" s="48">
        <f t="shared" si="13"/>
        <v>1</v>
      </c>
      <c r="AR174" s="48">
        <f t="shared" si="14"/>
        <v>1</v>
      </c>
    </row>
    <row r="175" spans="1:44" s="32" customFormat="1" ht="24.9" customHeight="1" thickTop="1" thickBot="1">
      <c r="A175" s="206" t="s">
        <v>1365</v>
      </c>
      <c r="B175" s="206" t="s">
        <v>1495</v>
      </c>
      <c r="C175" s="206" t="s">
        <v>1510</v>
      </c>
      <c r="D175" s="475"/>
      <c r="E175" s="827" t="s">
        <v>53</v>
      </c>
      <c r="F175" s="476">
        <v>50000</v>
      </c>
      <c r="G175" s="476">
        <v>47597.4</v>
      </c>
      <c r="H175" s="477"/>
      <c r="I175" s="334">
        <f t="shared" si="16"/>
        <v>47597.4</v>
      </c>
      <c r="J175" s="478"/>
      <c r="K175" s="478"/>
      <c r="L175" s="478"/>
      <c r="M175" s="479"/>
      <c r="N175" s="479"/>
      <c r="O175" s="480"/>
      <c r="P175" s="481"/>
      <c r="Q175" s="480"/>
      <c r="R175" s="483">
        <f>G175-Q175</f>
        <v>47597.4</v>
      </c>
      <c r="S175" s="334"/>
      <c r="T175" s="484"/>
      <c r="U175" s="334"/>
      <c r="V175" s="484"/>
      <c r="W175" s="334"/>
      <c r="X175" s="22">
        <f t="shared" si="10"/>
        <v>0</v>
      </c>
      <c r="Y175" s="22">
        <f t="shared" si="11"/>
        <v>0</v>
      </c>
      <c r="Z175" s="47"/>
      <c r="AA175" s="47"/>
      <c r="AB175" s="47"/>
      <c r="AC175" s="47"/>
      <c r="AD175" s="47"/>
      <c r="AE175" s="47"/>
      <c r="AF175" s="47"/>
      <c r="AG175" s="47"/>
      <c r="AH175" s="47">
        <f t="shared" si="12"/>
        <v>0</v>
      </c>
      <c r="AI175" s="47">
        <v>1</v>
      </c>
      <c r="AJ175" s="47"/>
      <c r="AK175" s="47"/>
      <c r="AL175" s="47"/>
      <c r="AM175" s="47"/>
      <c r="AN175" s="47"/>
      <c r="AO175" s="47"/>
      <c r="AP175" s="47"/>
      <c r="AQ175" s="48">
        <f t="shared" si="13"/>
        <v>1</v>
      </c>
      <c r="AR175" s="48">
        <f t="shared" si="14"/>
        <v>1</v>
      </c>
    </row>
    <row r="176" spans="1:44" s="32" customFormat="1" ht="24.9" customHeight="1" thickTop="1" thickBot="1">
      <c r="A176" s="206" t="s">
        <v>1365</v>
      </c>
      <c r="B176" s="206" t="s">
        <v>1495</v>
      </c>
      <c r="C176" s="206" t="s">
        <v>1511</v>
      </c>
      <c r="D176" s="475"/>
      <c r="E176" s="827" t="s">
        <v>145</v>
      </c>
      <c r="F176" s="476">
        <v>67402.600000000006</v>
      </c>
      <c r="G176" s="476">
        <f>F176</f>
        <v>67402.600000000006</v>
      </c>
      <c r="H176" s="477"/>
      <c r="I176" s="334">
        <f t="shared" si="16"/>
        <v>67402.600000000006</v>
      </c>
      <c r="J176" s="478"/>
      <c r="K176" s="478"/>
      <c r="L176" s="478"/>
      <c r="M176" s="479"/>
      <c r="N176" s="479"/>
      <c r="O176" s="480"/>
      <c r="P176" s="481"/>
      <c r="Q176" s="480">
        <v>25239.75</v>
      </c>
      <c r="R176" s="483">
        <f>G176-Q176</f>
        <v>42162.850000000006</v>
      </c>
      <c r="S176" s="334"/>
      <c r="T176" s="484"/>
      <c r="U176" s="334"/>
      <c r="V176" s="484"/>
      <c r="W176" s="334"/>
      <c r="X176" s="22">
        <f t="shared" si="10"/>
        <v>0</v>
      </c>
      <c r="Y176" s="22">
        <f t="shared" si="11"/>
        <v>0</v>
      </c>
      <c r="Z176" s="47"/>
      <c r="AA176" s="47"/>
      <c r="AB176" s="47"/>
      <c r="AC176" s="47"/>
      <c r="AD176" s="47"/>
      <c r="AE176" s="47"/>
      <c r="AF176" s="47"/>
      <c r="AG176" s="47"/>
      <c r="AH176" s="47">
        <f t="shared" si="12"/>
        <v>0</v>
      </c>
      <c r="AI176" s="47">
        <v>1</v>
      </c>
      <c r="AJ176" s="47"/>
      <c r="AK176" s="47"/>
      <c r="AL176" s="47"/>
      <c r="AM176" s="47"/>
      <c r="AN176" s="47"/>
      <c r="AO176" s="47"/>
      <c r="AP176" s="47"/>
      <c r="AQ176" s="48">
        <f t="shared" si="13"/>
        <v>1</v>
      </c>
      <c r="AR176" s="48">
        <f t="shared" si="14"/>
        <v>1</v>
      </c>
    </row>
    <row r="177" spans="1:44" s="32" customFormat="1" ht="24.9" customHeight="1" thickTop="1" thickBot="1">
      <c r="A177" s="206" t="s">
        <v>1365</v>
      </c>
      <c r="B177" s="206" t="s">
        <v>1495</v>
      </c>
      <c r="C177" s="206" t="s">
        <v>1512</v>
      </c>
      <c r="D177" s="206"/>
      <c r="E177" s="827" t="s">
        <v>145</v>
      </c>
      <c r="F177" s="476">
        <v>125000</v>
      </c>
      <c r="G177" s="476">
        <f>F177</f>
        <v>125000</v>
      </c>
      <c r="H177" s="206"/>
      <c r="I177" s="478">
        <f t="shared" si="16"/>
        <v>125000</v>
      </c>
      <c r="J177" s="478"/>
      <c r="K177" s="206"/>
      <c r="L177" s="478"/>
      <c r="M177" s="206"/>
      <c r="N177" s="478"/>
      <c r="O177" s="206"/>
      <c r="P177" s="206"/>
      <c r="Q177" s="478">
        <v>66978</v>
      </c>
      <c r="R177" s="478">
        <v>55022</v>
      </c>
      <c r="S177" s="478">
        <f>G177-Q177-R177</f>
        <v>3000</v>
      </c>
      <c r="T177" s="206"/>
      <c r="U177" s="206"/>
      <c r="V177" s="206"/>
      <c r="W177" s="206"/>
      <c r="X177" s="22">
        <f t="shared" si="10"/>
        <v>0</v>
      </c>
      <c r="Y177" s="22">
        <f t="shared" si="11"/>
        <v>0</v>
      </c>
      <c r="Z177" s="47"/>
      <c r="AA177" s="47"/>
      <c r="AB177" s="47"/>
      <c r="AC177" s="47"/>
      <c r="AD177" s="47"/>
      <c r="AE177" s="47"/>
      <c r="AF177" s="47"/>
      <c r="AG177" s="47"/>
      <c r="AH177" s="47">
        <f t="shared" si="12"/>
        <v>0</v>
      </c>
      <c r="AI177" s="47">
        <v>1</v>
      </c>
      <c r="AJ177" s="47"/>
      <c r="AK177" s="47"/>
      <c r="AL177" s="47"/>
      <c r="AM177" s="47"/>
      <c r="AN177" s="47"/>
      <c r="AO177" s="47"/>
      <c r="AP177" s="47"/>
      <c r="AQ177" s="48">
        <f t="shared" si="13"/>
        <v>1</v>
      </c>
      <c r="AR177" s="48">
        <f t="shared" si="14"/>
        <v>1</v>
      </c>
    </row>
    <row r="178" spans="1:44" s="32" customFormat="1" ht="24.9" customHeight="1" thickTop="1" thickBot="1">
      <c r="A178" s="206" t="s">
        <v>1365</v>
      </c>
      <c r="B178" s="206" t="s">
        <v>1495</v>
      </c>
      <c r="C178" s="206" t="s">
        <v>1513</v>
      </c>
      <c r="D178" s="475"/>
      <c r="E178" s="827" t="s">
        <v>10</v>
      </c>
      <c r="F178" s="476">
        <v>80000</v>
      </c>
      <c r="G178" s="476">
        <v>100000</v>
      </c>
      <c r="H178" s="477"/>
      <c r="I178" s="334">
        <f t="shared" si="16"/>
        <v>100000</v>
      </c>
      <c r="J178" s="478"/>
      <c r="K178" s="478"/>
      <c r="L178" s="478"/>
      <c r="M178" s="479"/>
      <c r="N178" s="479"/>
      <c r="O178" s="480"/>
      <c r="P178" s="481"/>
      <c r="Q178" s="480"/>
      <c r="R178" s="483">
        <f>G178-Q178</f>
        <v>100000</v>
      </c>
      <c r="S178" s="334"/>
      <c r="T178" s="484"/>
      <c r="U178" s="334"/>
      <c r="V178" s="484"/>
      <c r="W178" s="334"/>
      <c r="X178" s="22">
        <f t="shared" si="10"/>
        <v>0</v>
      </c>
      <c r="Y178" s="22">
        <f t="shared" si="11"/>
        <v>0</v>
      </c>
      <c r="Z178" s="47"/>
      <c r="AA178" s="47"/>
      <c r="AB178" s="47"/>
      <c r="AC178" s="47"/>
      <c r="AD178" s="47"/>
      <c r="AE178" s="47"/>
      <c r="AF178" s="47"/>
      <c r="AG178" s="47"/>
      <c r="AH178" s="47">
        <f t="shared" si="12"/>
        <v>0</v>
      </c>
      <c r="AI178" s="47">
        <v>1</v>
      </c>
      <c r="AJ178" s="47"/>
      <c r="AK178" s="47"/>
      <c r="AL178" s="47"/>
      <c r="AM178" s="47"/>
      <c r="AN178" s="47"/>
      <c r="AO178" s="47"/>
      <c r="AP178" s="47"/>
      <c r="AQ178" s="48">
        <f t="shared" si="13"/>
        <v>1</v>
      </c>
      <c r="AR178" s="48">
        <f t="shared" si="14"/>
        <v>1</v>
      </c>
    </row>
    <row r="179" spans="1:44" s="32" customFormat="1" ht="24.9" customHeight="1" thickTop="1" thickBot="1">
      <c r="A179" s="206" t="s">
        <v>1365</v>
      </c>
      <c r="B179" s="206" t="s">
        <v>1495</v>
      </c>
      <c r="C179" s="206" t="s">
        <v>1514</v>
      </c>
      <c r="D179" s="206"/>
      <c r="E179" s="827" t="s">
        <v>53</v>
      </c>
      <c r="F179" s="476">
        <v>250000</v>
      </c>
      <c r="G179" s="476">
        <f>F179</f>
        <v>250000</v>
      </c>
      <c r="H179" s="206"/>
      <c r="I179" s="488"/>
      <c r="J179" s="478"/>
      <c r="K179" s="206"/>
      <c r="L179" s="478"/>
      <c r="M179" s="206"/>
      <c r="N179" s="478">
        <v>250000</v>
      </c>
      <c r="O179" s="489" t="s">
        <v>793</v>
      </c>
      <c r="P179" s="206"/>
      <c r="Q179" s="488"/>
      <c r="R179" s="478"/>
      <c r="S179" s="478">
        <v>250000</v>
      </c>
      <c r="T179" s="206"/>
      <c r="U179" s="206"/>
      <c r="V179" s="206"/>
      <c r="W179" s="206"/>
      <c r="X179" s="22">
        <f t="shared" si="10"/>
        <v>0</v>
      </c>
      <c r="Y179" s="22">
        <f t="shared" si="11"/>
        <v>0</v>
      </c>
      <c r="Z179" s="47"/>
      <c r="AA179" s="47"/>
      <c r="AB179" s="47"/>
      <c r="AC179" s="47"/>
      <c r="AD179" s="47"/>
      <c r="AE179" s="47"/>
      <c r="AF179" s="47"/>
      <c r="AG179" s="47"/>
      <c r="AH179" s="47">
        <f t="shared" si="12"/>
        <v>0</v>
      </c>
      <c r="AI179" s="47"/>
      <c r="AJ179" s="47"/>
      <c r="AK179" s="47"/>
      <c r="AL179" s="47">
        <v>1</v>
      </c>
      <c r="AM179" s="47"/>
      <c r="AN179" s="47"/>
      <c r="AO179" s="47"/>
      <c r="AP179" s="47"/>
      <c r="AQ179" s="48">
        <f t="shared" si="13"/>
        <v>1</v>
      </c>
      <c r="AR179" s="48">
        <f t="shared" si="14"/>
        <v>1</v>
      </c>
    </row>
    <row r="180" spans="1:44" s="32" customFormat="1" ht="24.9" customHeight="1" thickTop="1" thickBot="1">
      <c r="A180" s="206" t="s">
        <v>1365</v>
      </c>
      <c r="B180" s="206" t="s">
        <v>1495</v>
      </c>
      <c r="C180" s="206" t="s">
        <v>1515</v>
      </c>
      <c r="D180" s="206"/>
      <c r="E180" s="827" t="s">
        <v>53</v>
      </c>
      <c r="F180" s="476">
        <v>338263.092</v>
      </c>
      <c r="G180" s="476">
        <f>F180</f>
        <v>338263.092</v>
      </c>
      <c r="H180" s="206"/>
      <c r="I180" s="488"/>
      <c r="J180" s="478"/>
      <c r="K180" s="206"/>
      <c r="L180" s="478"/>
      <c r="M180" s="206"/>
      <c r="N180" s="478">
        <f>G180</f>
        <v>338263.092</v>
      </c>
      <c r="O180" s="489" t="s">
        <v>156</v>
      </c>
      <c r="P180" s="206"/>
      <c r="Q180" s="480">
        <v>216788.046</v>
      </c>
      <c r="R180" s="478">
        <v>87648.736999999994</v>
      </c>
      <c r="S180" s="478">
        <f>G180-Q180-R180</f>
        <v>33826.309000000008</v>
      </c>
      <c r="T180" s="206"/>
      <c r="U180" s="206"/>
      <c r="V180" s="206"/>
      <c r="W180" s="206"/>
      <c r="X180" s="22">
        <f t="shared" si="10"/>
        <v>0</v>
      </c>
      <c r="Y180" s="22">
        <f t="shared" si="11"/>
        <v>0</v>
      </c>
      <c r="Z180" s="47"/>
      <c r="AA180" s="47"/>
      <c r="AB180" s="47"/>
      <c r="AC180" s="47"/>
      <c r="AD180" s="47"/>
      <c r="AE180" s="47"/>
      <c r="AF180" s="47"/>
      <c r="AG180" s="47"/>
      <c r="AH180" s="47">
        <f t="shared" si="12"/>
        <v>0</v>
      </c>
      <c r="AI180" s="47">
        <v>1</v>
      </c>
      <c r="AJ180" s="47"/>
      <c r="AK180" s="47"/>
      <c r="AL180" s="47"/>
      <c r="AM180" s="47"/>
      <c r="AN180" s="47"/>
      <c r="AO180" s="47"/>
      <c r="AP180" s="47"/>
      <c r="AQ180" s="48">
        <f t="shared" si="13"/>
        <v>1</v>
      </c>
      <c r="AR180" s="48">
        <f t="shared" si="14"/>
        <v>1</v>
      </c>
    </row>
    <row r="181" spans="1:44" s="32" customFormat="1" ht="24.9" customHeight="1" thickTop="1" thickBot="1">
      <c r="A181" s="206" t="s">
        <v>1365</v>
      </c>
      <c r="B181" s="206" t="s">
        <v>1495</v>
      </c>
      <c r="C181" s="206" t="s">
        <v>1516</v>
      </c>
      <c r="D181" s="206"/>
      <c r="E181" s="827" t="s">
        <v>53</v>
      </c>
      <c r="F181" s="476">
        <v>250000</v>
      </c>
      <c r="G181" s="476">
        <v>194707.8</v>
      </c>
      <c r="H181" s="206"/>
      <c r="I181" s="488"/>
      <c r="J181" s="478"/>
      <c r="K181" s="206"/>
      <c r="L181" s="478"/>
      <c r="M181" s="206"/>
      <c r="N181" s="478">
        <f>G181</f>
        <v>194707.8</v>
      </c>
      <c r="O181" s="489" t="s">
        <v>156</v>
      </c>
      <c r="P181" s="206"/>
      <c r="Q181" s="488"/>
      <c r="R181" s="478">
        <v>175237.02</v>
      </c>
      <c r="S181" s="478">
        <f>G181-Q181-R181</f>
        <v>19470.78</v>
      </c>
      <c r="T181" s="206"/>
      <c r="U181" s="206"/>
      <c r="V181" s="206"/>
      <c r="W181" s="206"/>
      <c r="X181" s="22">
        <f t="shared" si="10"/>
        <v>0</v>
      </c>
      <c r="Y181" s="22">
        <f t="shared" si="11"/>
        <v>0</v>
      </c>
      <c r="Z181" s="47"/>
      <c r="AA181" s="47"/>
      <c r="AB181" s="47"/>
      <c r="AC181" s="47"/>
      <c r="AD181" s="47"/>
      <c r="AE181" s="47"/>
      <c r="AF181" s="47"/>
      <c r="AG181" s="47"/>
      <c r="AH181" s="47">
        <f t="shared" si="12"/>
        <v>0</v>
      </c>
      <c r="AI181" s="47">
        <v>1</v>
      </c>
      <c r="AJ181" s="47"/>
      <c r="AK181" s="47"/>
      <c r="AL181" s="47"/>
      <c r="AM181" s="47"/>
      <c r="AN181" s="47"/>
      <c r="AO181" s="47"/>
      <c r="AP181" s="47"/>
      <c r="AQ181" s="48">
        <f t="shared" si="13"/>
        <v>1</v>
      </c>
      <c r="AR181" s="48">
        <f t="shared" si="14"/>
        <v>1</v>
      </c>
    </row>
    <row r="182" spans="1:44" s="32" customFormat="1" ht="24.9" customHeight="1" thickTop="1" thickBot="1">
      <c r="A182" s="206" t="s">
        <v>1365</v>
      </c>
      <c r="B182" s="206" t="s">
        <v>1495</v>
      </c>
      <c r="C182" s="206" t="s">
        <v>1517</v>
      </c>
      <c r="D182" s="206"/>
      <c r="E182" s="827" t="s">
        <v>53</v>
      </c>
      <c r="F182" s="476">
        <v>100000</v>
      </c>
      <c r="G182" s="476">
        <v>146470.81700000001</v>
      </c>
      <c r="H182" s="206"/>
      <c r="I182" s="488"/>
      <c r="J182" s="478"/>
      <c r="K182" s="206"/>
      <c r="L182" s="478"/>
      <c r="M182" s="206"/>
      <c r="N182" s="478">
        <f>G182</f>
        <v>146470.81700000001</v>
      </c>
      <c r="O182" s="489" t="s">
        <v>156</v>
      </c>
      <c r="P182" s="206"/>
      <c r="Q182" s="488"/>
      <c r="R182" s="478">
        <v>131823.747</v>
      </c>
      <c r="S182" s="478">
        <f>G182-Q182-R182</f>
        <v>14647.070000000007</v>
      </c>
      <c r="T182" s="206"/>
      <c r="U182" s="206"/>
      <c r="V182" s="206"/>
      <c r="W182" s="206"/>
      <c r="X182" s="22">
        <f t="shared" si="10"/>
        <v>0</v>
      </c>
      <c r="Y182" s="22">
        <f t="shared" si="11"/>
        <v>0</v>
      </c>
      <c r="Z182" s="47"/>
      <c r="AA182" s="47"/>
      <c r="AB182" s="47"/>
      <c r="AC182" s="47"/>
      <c r="AD182" s="47"/>
      <c r="AE182" s="47"/>
      <c r="AF182" s="47"/>
      <c r="AG182" s="47"/>
      <c r="AH182" s="47">
        <f t="shared" si="12"/>
        <v>0</v>
      </c>
      <c r="AI182" s="47">
        <v>1</v>
      </c>
      <c r="AJ182" s="47"/>
      <c r="AK182" s="47"/>
      <c r="AL182" s="47"/>
      <c r="AM182" s="47"/>
      <c r="AN182" s="47"/>
      <c r="AO182" s="47"/>
      <c r="AP182" s="47"/>
      <c r="AQ182" s="48">
        <f t="shared" si="13"/>
        <v>1</v>
      </c>
      <c r="AR182" s="48">
        <f t="shared" si="14"/>
        <v>1</v>
      </c>
    </row>
    <row r="183" spans="1:44" s="32" customFormat="1" ht="24.9" customHeight="1" thickTop="1" thickBot="1">
      <c r="A183" s="206" t="s">
        <v>1365</v>
      </c>
      <c r="B183" s="206" t="s">
        <v>1495</v>
      </c>
      <c r="C183" s="206" t="s">
        <v>41</v>
      </c>
      <c r="D183" s="475"/>
      <c r="E183" s="827" t="s">
        <v>10</v>
      </c>
      <c r="F183" s="476">
        <v>328000</v>
      </c>
      <c r="G183" s="476">
        <v>328686.65600000002</v>
      </c>
      <c r="H183" s="477"/>
      <c r="I183" s="334">
        <f>G183</f>
        <v>328686.65600000002</v>
      </c>
      <c r="J183" s="478"/>
      <c r="K183" s="478"/>
      <c r="L183" s="478"/>
      <c r="M183" s="479"/>
      <c r="N183" s="479"/>
      <c r="O183" s="480"/>
      <c r="P183" s="481"/>
      <c r="Q183" s="480">
        <v>243686.65599999999</v>
      </c>
      <c r="R183" s="483">
        <v>80114.194000000003</v>
      </c>
      <c r="S183" s="334">
        <f>G183-R183-Q183</f>
        <v>4885.8060000000114</v>
      </c>
      <c r="T183" s="484"/>
      <c r="U183" s="334"/>
      <c r="V183" s="484"/>
      <c r="W183" s="334"/>
      <c r="X183" s="22">
        <f t="shared" si="10"/>
        <v>0</v>
      </c>
      <c r="Y183" s="22">
        <f t="shared" si="11"/>
        <v>1.4551915228366852E-11</v>
      </c>
      <c r="Z183" s="47"/>
      <c r="AA183" s="47"/>
      <c r="AB183" s="47"/>
      <c r="AC183" s="47"/>
      <c r="AD183" s="47"/>
      <c r="AE183" s="47"/>
      <c r="AF183" s="47"/>
      <c r="AG183" s="47"/>
      <c r="AH183" s="47">
        <f t="shared" si="12"/>
        <v>0</v>
      </c>
      <c r="AI183" s="47">
        <v>1</v>
      </c>
      <c r="AJ183" s="47"/>
      <c r="AK183" s="47"/>
      <c r="AL183" s="47"/>
      <c r="AM183" s="47"/>
      <c r="AN183" s="47"/>
      <c r="AO183" s="47"/>
      <c r="AP183" s="47"/>
      <c r="AQ183" s="48">
        <f t="shared" si="13"/>
        <v>1</v>
      </c>
      <c r="AR183" s="48">
        <f t="shared" si="14"/>
        <v>1</v>
      </c>
    </row>
    <row r="184" spans="1:44" s="32" customFormat="1" ht="24.9" customHeight="1" thickTop="1" thickBot="1">
      <c r="A184" s="206" t="s">
        <v>1365</v>
      </c>
      <c r="B184" s="206" t="s">
        <v>1495</v>
      </c>
      <c r="C184" s="206" t="s">
        <v>41</v>
      </c>
      <c r="D184" s="206"/>
      <c r="E184" s="827" t="s">
        <v>145</v>
      </c>
      <c r="F184" s="476">
        <v>202400</v>
      </c>
      <c r="G184" s="476">
        <v>202400</v>
      </c>
      <c r="H184" s="206"/>
      <c r="I184" s="488"/>
      <c r="J184" s="478"/>
      <c r="K184" s="206"/>
      <c r="L184" s="478">
        <f>F184</f>
        <v>202400</v>
      </c>
      <c r="M184" s="206"/>
      <c r="N184" s="478"/>
      <c r="O184" s="206"/>
      <c r="P184" s="206"/>
      <c r="Q184" s="488"/>
      <c r="R184" s="478">
        <v>164457.94099999999</v>
      </c>
      <c r="S184" s="478">
        <f>G184-R184-Q184</f>
        <v>37942.059000000008</v>
      </c>
      <c r="T184" s="206"/>
      <c r="U184" s="206"/>
      <c r="V184" s="206"/>
      <c r="W184" s="206"/>
      <c r="X184" s="22">
        <f t="shared" si="10"/>
        <v>0</v>
      </c>
      <c r="Y184" s="22">
        <f t="shared" si="11"/>
        <v>0</v>
      </c>
      <c r="Z184" s="47"/>
      <c r="AA184" s="47"/>
      <c r="AB184" s="47"/>
      <c r="AC184" s="47"/>
      <c r="AD184" s="47"/>
      <c r="AE184" s="47"/>
      <c r="AF184" s="47"/>
      <c r="AG184" s="47"/>
      <c r="AH184" s="47">
        <f t="shared" si="12"/>
        <v>0</v>
      </c>
      <c r="AI184" s="47">
        <v>1</v>
      </c>
      <c r="AJ184" s="47"/>
      <c r="AK184" s="47"/>
      <c r="AL184" s="47"/>
      <c r="AM184" s="47"/>
      <c r="AN184" s="47"/>
      <c r="AO184" s="47"/>
      <c r="AP184" s="47"/>
      <c r="AQ184" s="48">
        <f t="shared" si="13"/>
        <v>1</v>
      </c>
      <c r="AR184" s="48">
        <f t="shared" si="14"/>
        <v>1</v>
      </c>
    </row>
    <row r="185" spans="1:44" s="32" customFormat="1" ht="24.9" customHeight="1" thickTop="1" thickBot="1">
      <c r="A185" s="206" t="s">
        <v>1365</v>
      </c>
      <c r="B185" s="206" t="s">
        <v>1495</v>
      </c>
      <c r="C185" s="206" t="s">
        <v>1497</v>
      </c>
      <c r="D185" s="475"/>
      <c r="E185" s="827" t="s">
        <v>53</v>
      </c>
      <c r="F185" s="476">
        <v>70600.7</v>
      </c>
      <c r="G185" s="476">
        <v>72080.063999999998</v>
      </c>
      <c r="H185" s="477"/>
      <c r="I185" s="334">
        <v>6980.0640000000003</v>
      </c>
      <c r="J185" s="478"/>
      <c r="K185" s="478"/>
      <c r="L185" s="478">
        <f>G185-I185</f>
        <v>65100</v>
      </c>
      <c r="M185" s="479"/>
      <c r="N185" s="479"/>
      <c r="O185" s="480"/>
      <c r="P185" s="481"/>
      <c r="Q185" s="480">
        <v>60215.4</v>
      </c>
      <c r="R185" s="483">
        <v>4656.6850000000004</v>
      </c>
      <c r="S185" s="334">
        <f>G185-R185-Q185</f>
        <v>7207.9789999999994</v>
      </c>
      <c r="T185" s="484"/>
      <c r="U185" s="334"/>
      <c r="V185" s="484"/>
      <c r="W185" s="334"/>
      <c r="X185" s="22">
        <f t="shared" si="10"/>
        <v>0</v>
      </c>
      <c r="Y185" s="22">
        <f t="shared" si="11"/>
        <v>0</v>
      </c>
      <c r="Z185" s="47"/>
      <c r="AA185" s="47"/>
      <c r="AB185" s="47"/>
      <c r="AC185" s="47"/>
      <c r="AD185" s="47"/>
      <c r="AE185" s="47"/>
      <c r="AF185" s="47"/>
      <c r="AG185" s="47"/>
      <c r="AH185" s="47">
        <f t="shared" si="12"/>
        <v>0</v>
      </c>
      <c r="AI185" s="47">
        <v>1</v>
      </c>
      <c r="AJ185" s="47"/>
      <c r="AK185" s="47"/>
      <c r="AL185" s="47"/>
      <c r="AM185" s="47"/>
      <c r="AN185" s="47"/>
      <c r="AO185" s="47"/>
      <c r="AP185" s="47"/>
      <c r="AQ185" s="48">
        <f t="shared" si="13"/>
        <v>1</v>
      </c>
      <c r="AR185" s="48">
        <f t="shared" si="14"/>
        <v>1</v>
      </c>
    </row>
    <row r="186" spans="1:44" s="32" customFormat="1" ht="24.9" customHeight="1" thickTop="1" thickBot="1">
      <c r="A186" s="206" t="s">
        <v>1365</v>
      </c>
      <c r="B186" s="206" t="s">
        <v>1495</v>
      </c>
      <c r="C186" s="206" t="s">
        <v>1497</v>
      </c>
      <c r="D186" s="206"/>
      <c r="E186" s="827" t="s">
        <v>145</v>
      </c>
      <c r="F186" s="476">
        <v>46800</v>
      </c>
      <c r="G186" s="476">
        <v>46800</v>
      </c>
      <c r="H186" s="206"/>
      <c r="I186" s="488">
        <v>1200</v>
      </c>
      <c r="J186" s="478"/>
      <c r="K186" s="206"/>
      <c r="L186" s="478">
        <v>45600</v>
      </c>
      <c r="M186" s="206"/>
      <c r="N186" s="478"/>
      <c r="O186" s="206"/>
      <c r="P186" s="206"/>
      <c r="Q186" s="488"/>
      <c r="R186" s="478">
        <v>29902.32</v>
      </c>
      <c r="S186" s="478">
        <f>G186-R186-Q186</f>
        <v>16897.68</v>
      </c>
      <c r="T186" s="206"/>
      <c r="U186" s="206"/>
      <c r="V186" s="206"/>
      <c r="W186" s="206"/>
      <c r="X186" s="22">
        <f t="shared" si="10"/>
        <v>0</v>
      </c>
      <c r="Y186" s="22">
        <f t="shared" si="11"/>
        <v>0</v>
      </c>
      <c r="Z186" s="47"/>
      <c r="AA186" s="47"/>
      <c r="AB186" s="47"/>
      <c r="AC186" s="47"/>
      <c r="AD186" s="47"/>
      <c r="AE186" s="47"/>
      <c r="AF186" s="47"/>
      <c r="AG186" s="47"/>
      <c r="AH186" s="47">
        <f t="shared" si="12"/>
        <v>0</v>
      </c>
      <c r="AI186" s="47">
        <v>1</v>
      </c>
      <c r="AJ186" s="47"/>
      <c r="AK186" s="47"/>
      <c r="AL186" s="47"/>
      <c r="AM186" s="47"/>
      <c r="AN186" s="47"/>
      <c r="AO186" s="47"/>
      <c r="AP186" s="47"/>
      <c r="AQ186" s="48">
        <f t="shared" si="13"/>
        <v>1</v>
      </c>
      <c r="AR186" s="48">
        <f t="shared" si="14"/>
        <v>1</v>
      </c>
    </row>
    <row r="187" spans="1:44" s="32" customFormat="1" ht="24.9" customHeight="1" thickTop="1" thickBot="1">
      <c r="A187" s="206" t="s">
        <v>1365</v>
      </c>
      <c r="B187" s="206" t="s">
        <v>1495</v>
      </c>
      <c r="C187" s="206" t="s">
        <v>318</v>
      </c>
      <c r="D187" s="475"/>
      <c r="E187" s="827" t="s">
        <v>53</v>
      </c>
      <c r="F187" s="476">
        <v>76920</v>
      </c>
      <c r="G187" s="476">
        <v>96320</v>
      </c>
      <c r="H187" s="477"/>
      <c r="I187" s="334">
        <v>42320</v>
      </c>
      <c r="J187" s="478"/>
      <c r="K187" s="478"/>
      <c r="L187" s="478">
        <f>G187-I187</f>
        <v>54000</v>
      </c>
      <c r="M187" s="479"/>
      <c r="N187" s="479"/>
      <c r="O187" s="480"/>
      <c r="P187" s="481"/>
      <c r="Q187" s="480">
        <v>12543.4</v>
      </c>
      <c r="R187" s="483">
        <v>75404.95</v>
      </c>
      <c r="S187" s="334">
        <f>G187-R187-Q187</f>
        <v>8371.6500000000033</v>
      </c>
      <c r="T187" s="484"/>
      <c r="U187" s="334"/>
      <c r="V187" s="484"/>
      <c r="W187" s="334"/>
      <c r="X187" s="22">
        <f t="shared" si="10"/>
        <v>0</v>
      </c>
      <c r="Y187" s="22">
        <f t="shared" si="11"/>
        <v>0</v>
      </c>
      <c r="Z187" s="47"/>
      <c r="AA187" s="47"/>
      <c r="AB187" s="47"/>
      <c r="AC187" s="47"/>
      <c r="AD187" s="47"/>
      <c r="AE187" s="47"/>
      <c r="AF187" s="47"/>
      <c r="AG187" s="47"/>
      <c r="AH187" s="47">
        <f t="shared" si="12"/>
        <v>0</v>
      </c>
      <c r="AI187" s="47">
        <v>1</v>
      </c>
      <c r="AJ187" s="47"/>
      <c r="AK187" s="47"/>
      <c r="AL187" s="47"/>
      <c r="AM187" s="47"/>
      <c r="AN187" s="47"/>
      <c r="AO187" s="47"/>
      <c r="AP187" s="47"/>
      <c r="AQ187" s="48">
        <f t="shared" si="13"/>
        <v>1</v>
      </c>
      <c r="AR187" s="48">
        <f t="shared" si="14"/>
        <v>1</v>
      </c>
    </row>
    <row r="188" spans="1:44" s="32" customFormat="1" ht="24.9" customHeight="1" thickTop="1" thickBot="1">
      <c r="A188" s="206" t="s">
        <v>1365</v>
      </c>
      <c r="B188" s="206" t="s">
        <v>1495</v>
      </c>
      <c r="C188" s="206" t="s">
        <v>231</v>
      </c>
      <c r="D188" s="206"/>
      <c r="E188" s="827" t="s">
        <v>53</v>
      </c>
      <c r="F188" s="476">
        <v>85525</v>
      </c>
      <c r="G188" s="476">
        <v>176910.122</v>
      </c>
      <c r="H188" s="206"/>
      <c r="I188" s="490">
        <f>G188-L188</f>
        <v>63735.122000000003</v>
      </c>
      <c r="J188" s="478"/>
      <c r="K188" s="206"/>
      <c r="L188" s="478">
        <v>113175</v>
      </c>
      <c r="M188" s="206"/>
      <c r="N188" s="478"/>
      <c r="O188" s="206"/>
      <c r="P188" s="206"/>
      <c r="Q188" s="490">
        <v>171358.74799999999</v>
      </c>
      <c r="R188" s="478">
        <f>G188-Q188</f>
        <v>5551.3740000000107</v>
      </c>
      <c r="S188" s="478"/>
      <c r="T188" s="206"/>
      <c r="U188" s="206"/>
      <c r="V188" s="206"/>
      <c r="W188" s="206"/>
      <c r="X188" s="22">
        <f t="shared" si="10"/>
        <v>0</v>
      </c>
      <c r="Y188" s="22">
        <f t="shared" si="11"/>
        <v>0</v>
      </c>
      <c r="Z188" s="47"/>
      <c r="AA188" s="47"/>
      <c r="AB188" s="47"/>
      <c r="AC188" s="47"/>
      <c r="AD188" s="47"/>
      <c r="AE188" s="47"/>
      <c r="AF188" s="47"/>
      <c r="AG188" s="47"/>
      <c r="AH188" s="47">
        <f t="shared" si="12"/>
        <v>0</v>
      </c>
      <c r="AI188" s="47">
        <v>1</v>
      </c>
      <c r="AJ188" s="47"/>
      <c r="AK188" s="47"/>
      <c r="AL188" s="47"/>
      <c r="AM188" s="47"/>
      <c r="AN188" s="47"/>
      <c r="AO188" s="47"/>
      <c r="AP188" s="47"/>
      <c r="AQ188" s="48">
        <f t="shared" si="13"/>
        <v>1</v>
      </c>
      <c r="AR188" s="48">
        <f t="shared" si="14"/>
        <v>1</v>
      </c>
    </row>
    <row r="189" spans="1:44" s="32" customFormat="1" ht="24.9" customHeight="1" thickTop="1" thickBot="1">
      <c r="A189" s="206" t="s">
        <v>1365</v>
      </c>
      <c r="B189" s="206" t="s">
        <v>1495</v>
      </c>
      <c r="C189" s="206" t="s">
        <v>231</v>
      </c>
      <c r="D189" s="206"/>
      <c r="E189" s="827" t="s">
        <v>145</v>
      </c>
      <c r="F189" s="476">
        <v>25000</v>
      </c>
      <c r="G189" s="491">
        <v>25000</v>
      </c>
      <c r="H189" s="206"/>
      <c r="I189" s="488"/>
      <c r="J189" s="478"/>
      <c r="K189" s="206"/>
      <c r="L189" s="478">
        <v>25000</v>
      </c>
      <c r="M189" s="206"/>
      <c r="N189" s="478"/>
      <c r="O189" s="206"/>
      <c r="P189" s="206"/>
      <c r="Q189" s="488"/>
      <c r="R189" s="478">
        <v>25000</v>
      </c>
      <c r="S189" s="478"/>
      <c r="T189" s="206"/>
      <c r="U189" s="206"/>
      <c r="V189" s="206"/>
      <c r="W189" s="206"/>
      <c r="X189" s="22">
        <f t="shared" si="10"/>
        <v>0</v>
      </c>
      <c r="Y189" s="22">
        <f t="shared" si="11"/>
        <v>0</v>
      </c>
      <c r="Z189" s="47"/>
      <c r="AA189" s="47"/>
      <c r="AB189" s="47"/>
      <c r="AC189" s="47"/>
      <c r="AD189" s="47"/>
      <c r="AE189" s="47"/>
      <c r="AF189" s="47"/>
      <c r="AG189" s="47"/>
      <c r="AH189" s="47">
        <f t="shared" si="12"/>
        <v>0</v>
      </c>
      <c r="AI189" s="47">
        <v>1</v>
      </c>
      <c r="AJ189" s="47"/>
      <c r="AK189" s="47"/>
      <c r="AL189" s="47"/>
      <c r="AM189" s="47"/>
      <c r="AN189" s="47"/>
      <c r="AO189" s="47"/>
      <c r="AP189" s="47"/>
      <c r="AQ189" s="48">
        <f t="shared" si="13"/>
        <v>1</v>
      </c>
      <c r="AR189" s="48">
        <f t="shared" si="14"/>
        <v>1</v>
      </c>
    </row>
    <row r="190" spans="1:44" s="32" customFormat="1" ht="24.9" customHeight="1" thickTop="1" thickBot="1">
      <c r="A190" s="33" t="s">
        <v>1365</v>
      </c>
      <c r="B190" s="33" t="s">
        <v>1518</v>
      </c>
      <c r="C190" s="33" t="s">
        <v>1519</v>
      </c>
      <c r="D190" s="35"/>
      <c r="E190" s="324" t="s">
        <v>179</v>
      </c>
      <c r="F190" s="454">
        <v>100000</v>
      </c>
      <c r="G190" s="454">
        <v>100000</v>
      </c>
      <c r="H190" s="455"/>
      <c r="I190" s="39"/>
      <c r="J190" s="40"/>
      <c r="K190" s="40"/>
      <c r="L190" s="40">
        <v>100000</v>
      </c>
      <c r="M190" s="41"/>
      <c r="N190" s="41"/>
      <c r="O190" s="42"/>
      <c r="P190" s="456"/>
      <c r="Q190" s="457"/>
      <c r="R190" s="458">
        <v>90000</v>
      </c>
      <c r="S190" s="39">
        <v>10000</v>
      </c>
      <c r="T190" s="46"/>
      <c r="U190" s="39"/>
      <c r="V190" s="46"/>
      <c r="W190" s="39"/>
      <c r="X190" s="22">
        <f t="shared" si="10"/>
        <v>0</v>
      </c>
      <c r="Y190" s="22">
        <f t="shared" si="11"/>
        <v>0</v>
      </c>
      <c r="Z190" s="47">
        <v>1</v>
      </c>
      <c r="AA190" s="47"/>
      <c r="AB190" s="47"/>
      <c r="AC190" s="47"/>
      <c r="AD190" s="47"/>
      <c r="AE190" s="47"/>
      <c r="AF190" s="47"/>
      <c r="AG190" s="47"/>
      <c r="AH190" s="47">
        <f t="shared" si="12"/>
        <v>1</v>
      </c>
      <c r="AI190" s="47"/>
      <c r="AJ190" s="47"/>
      <c r="AK190" s="47"/>
      <c r="AL190" s="47"/>
      <c r="AM190" s="47"/>
      <c r="AN190" s="47"/>
      <c r="AO190" s="47"/>
      <c r="AP190" s="47"/>
      <c r="AQ190" s="48">
        <f t="shared" si="13"/>
        <v>0</v>
      </c>
      <c r="AR190" s="48">
        <f t="shared" si="14"/>
        <v>1</v>
      </c>
    </row>
    <row r="191" spans="1:44" s="32" customFormat="1" ht="24.9" customHeight="1" thickTop="1" thickBot="1">
      <c r="A191" s="33" t="s">
        <v>1365</v>
      </c>
      <c r="B191" s="33" t="s">
        <v>1518</v>
      </c>
      <c r="C191" s="33" t="s">
        <v>1520</v>
      </c>
      <c r="D191" s="35"/>
      <c r="E191" s="324" t="s">
        <v>179</v>
      </c>
      <c r="F191" s="454">
        <v>509000</v>
      </c>
      <c r="G191" s="454">
        <v>509000</v>
      </c>
      <c r="H191" s="455"/>
      <c r="I191" s="39"/>
      <c r="J191" s="40"/>
      <c r="K191" s="40"/>
      <c r="L191" s="40">
        <v>509000</v>
      </c>
      <c r="M191" s="41"/>
      <c r="N191" s="41"/>
      <c r="O191" s="42"/>
      <c r="P191" s="456"/>
      <c r="Q191" s="457"/>
      <c r="R191" s="458">
        <v>450000</v>
      </c>
      <c r="S191" s="39">
        <v>59000</v>
      </c>
      <c r="T191" s="46"/>
      <c r="U191" s="39"/>
      <c r="V191" s="46"/>
      <c r="W191" s="39"/>
      <c r="X191" s="22">
        <f t="shared" si="10"/>
        <v>0</v>
      </c>
      <c r="Y191" s="22">
        <f t="shared" si="11"/>
        <v>0</v>
      </c>
      <c r="Z191" s="47">
        <v>1</v>
      </c>
      <c r="AA191" s="47"/>
      <c r="AB191" s="47"/>
      <c r="AC191" s="47"/>
      <c r="AD191" s="47"/>
      <c r="AE191" s="47"/>
      <c r="AF191" s="47"/>
      <c r="AG191" s="47"/>
      <c r="AH191" s="47">
        <f t="shared" si="12"/>
        <v>1</v>
      </c>
      <c r="AI191" s="47"/>
      <c r="AJ191" s="47"/>
      <c r="AK191" s="47"/>
      <c r="AL191" s="47"/>
      <c r="AM191" s="47"/>
      <c r="AN191" s="47"/>
      <c r="AO191" s="47"/>
      <c r="AP191" s="47"/>
      <c r="AQ191" s="48">
        <f t="shared" si="13"/>
        <v>0</v>
      </c>
      <c r="AR191" s="48">
        <f t="shared" si="14"/>
        <v>1</v>
      </c>
    </row>
    <row r="192" spans="1:44" s="32" customFormat="1" ht="24.9" customHeight="1" thickTop="1" thickBot="1">
      <c r="A192" s="33" t="s">
        <v>1365</v>
      </c>
      <c r="B192" s="33" t="s">
        <v>1518</v>
      </c>
      <c r="C192" s="33" t="s">
        <v>508</v>
      </c>
      <c r="D192" s="35"/>
      <c r="E192" s="324" t="s">
        <v>179</v>
      </c>
      <c r="F192" s="454">
        <v>30000</v>
      </c>
      <c r="G192" s="454">
        <v>30000</v>
      </c>
      <c r="H192" s="455"/>
      <c r="I192" s="39"/>
      <c r="J192" s="40"/>
      <c r="K192" s="40"/>
      <c r="L192" s="40">
        <v>30000</v>
      </c>
      <c r="M192" s="41"/>
      <c r="N192" s="41"/>
      <c r="O192" s="42"/>
      <c r="P192" s="456"/>
      <c r="Q192" s="457"/>
      <c r="R192" s="458">
        <v>30000</v>
      </c>
      <c r="S192" s="39"/>
      <c r="T192" s="46"/>
      <c r="U192" s="39"/>
      <c r="V192" s="46"/>
      <c r="W192" s="39"/>
      <c r="X192" s="22">
        <f t="shared" si="10"/>
        <v>0</v>
      </c>
      <c r="Y192" s="22">
        <f t="shared" si="11"/>
        <v>0</v>
      </c>
      <c r="Z192" s="47">
        <v>1</v>
      </c>
      <c r="AA192" s="47"/>
      <c r="AB192" s="47"/>
      <c r="AC192" s="47"/>
      <c r="AD192" s="47"/>
      <c r="AE192" s="47"/>
      <c r="AF192" s="47"/>
      <c r="AG192" s="47"/>
      <c r="AH192" s="47">
        <f t="shared" si="12"/>
        <v>1</v>
      </c>
      <c r="AI192" s="47"/>
      <c r="AJ192" s="47"/>
      <c r="AK192" s="47"/>
      <c r="AL192" s="47"/>
      <c r="AM192" s="47"/>
      <c r="AN192" s="47"/>
      <c r="AO192" s="47"/>
      <c r="AP192" s="47"/>
      <c r="AQ192" s="48">
        <f t="shared" si="13"/>
        <v>0</v>
      </c>
      <c r="AR192" s="48">
        <f t="shared" si="14"/>
        <v>1</v>
      </c>
    </row>
    <row r="193" spans="1:44" s="32" customFormat="1" ht="24.9" customHeight="1" thickTop="1" thickBot="1">
      <c r="A193" s="33" t="s">
        <v>1365</v>
      </c>
      <c r="B193" s="33" t="s">
        <v>1518</v>
      </c>
      <c r="C193" s="33" t="s">
        <v>522</v>
      </c>
      <c r="D193" s="35"/>
      <c r="E193" s="324" t="s">
        <v>179</v>
      </c>
      <c r="F193" s="454">
        <v>20000</v>
      </c>
      <c r="G193" s="454">
        <v>20000</v>
      </c>
      <c r="H193" s="455"/>
      <c r="I193" s="39"/>
      <c r="J193" s="40"/>
      <c r="K193" s="40"/>
      <c r="L193" s="40">
        <v>20000</v>
      </c>
      <c r="M193" s="41"/>
      <c r="N193" s="41"/>
      <c r="O193" s="42"/>
      <c r="P193" s="456"/>
      <c r="Q193" s="457"/>
      <c r="R193" s="458">
        <v>20000</v>
      </c>
      <c r="S193" s="39"/>
      <c r="T193" s="46"/>
      <c r="U193" s="39"/>
      <c r="V193" s="46"/>
      <c r="W193" s="39"/>
      <c r="X193" s="22">
        <f t="shared" si="10"/>
        <v>0</v>
      </c>
      <c r="Y193" s="22">
        <f t="shared" si="11"/>
        <v>0</v>
      </c>
      <c r="Z193" s="47">
        <v>1</v>
      </c>
      <c r="AA193" s="47"/>
      <c r="AB193" s="47"/>
      <c r="AC193" s="47"/>
      <c r="AD193" s="47"/>
      <c r="AE193" s="47"/>
      <c r="AF193" s="47"/>
      <c r="AG193" s="47"/>
      <c r="AH193" s="47">
        <f t="shared" si="12"/>
        <v>1</v>
      </c>
      <c r="AJ193" s="47"/>
      <c r="AK193" s="47"/>
      <c r="AL193" s="47"/>
      <c r="AM193" s="47"/>
      <c r="AN193" s="47"/>
      <c r="AO193" s="47"/>
      <c r="AP193" s="47"/>
      <c r="AQ193" s="48">
        <f t="shared" si="13"/>
        <v>0</v>
      </c>
      <c r="AR193" s="48">
        <f t="shared" si="14"/>
        <v>1</v>
      </c>
    </row>
    <row r="194" spans="1:44" s="32" customFormat="1" ht="24.9" customHeight="1" thickTop="1" thickBot="1">
      <c r="A194" s="33" t="s">
        <v>1365</v>
      </c>
      <c r="B194" s="33" t="s">
        <v>1518</v>
      </c>
      <c r="C194" s="33" t="s">
        <v>1306</v>
      </c>
      <c r="D194" s="35"/>
      <c r="E194" s="324" t="s">
        <v>179</v>
      </c>
      <c r="F194" s="454">
        <v>160000</v>
      </c>
      <c r="G194" s="454">
        <v>160000</v>
      </c>
      <c r="H194" s="455"/>
      <c r="I194" s="39"/>
      <c r="J194" s="40"/>
      <c r="K194" s="40"/>
      <c r="L194" s="40">
        <v>160000</v>
      </c>
      <c r="M194" s="41"/>
      <c r="N194" s="41"/>
      <c r="O194" s="42"/>
      <c r="P194" s="456"/>
      <c r="Q194" s="457"/>
      <c r="R194" s="458">
        <v>140000</v>
      </c>
      <c r="S194" s="39">
        <v>20000</v>
      </c>
      <c r="T194" s="46"/>
      <c r="U194" s="39"/>
      <c r="V194" s="46"/>
      <c r="W194" s="39"/>
      <c r="X194" s="22">
        <f t="shared" si="10"/>
        <v>0</v>
      </c>
      <c r="Y194" s="22">
        <f t="shared" si="11"/>
        <v>0</v>
      </c>
      <c r="Z194" s="47">
        <v>1</v>
      </c>
      <c r="AA194" s="47"/>
      <c r="AB194" s="47"/>
      <c r="AC194" s="47"/>
      <c r="AD194" s="47"/>
      <c r="AE194" s="47"/>
      <c r="AF194" s="47"/>
      <c r="AG194" s="47"/>
      <c r="AH194" s="47">
        <f t="shared" si="12"/>
        <v>1</v>
      </c>
      <c r="AJ194" s="47"/>
      <c r="AK194" s="47"/>
      <c r="AL194" s="47"/>
      <c r="AM194" s="47"/>
      <c r="AN194" s="47"/>
      <c r="AO194" s="47"/>
      <c r="AP194" s="47"/>
      <c r="AQ194" s="48">
        <f t="shared" si="13"/>
        <v>0</v>
      </c>
      <c r="AR194" s="48">
        <f t="shared" si="14"/>
        <v>1</v>
      </c>
    </row>
    <row r="195" spans="1:44" s="32" customFormat="1" ht="24.9" customHeight="1" thickTop="1" thickBot="1">
      <c r="A195" s="33" t="s">
        <v>1365</v>
      </c>
      <c r="B195" s="33" t="s">
        <v>1518</v>
      </c>
      <c r="C195" s="33" t="s">
        <v>2596</v>
      </c>
      <c r="D195" s="35"/>
      <c r="E195" s="324" t="s">
        <v>179</v>
      </c>
      <c r="F195" s="454">
        <v>220000</v>
      </c>
      <c r="G195" s="454">
        <v>220000</v>
      </c>
      <c r="H195" s="455"/>
      <c r="I195" s="39"/>
      <c r="J195" s="40"/>
      <c r="K195" s="40"/>
      <c r="L195" s="40">
        <v>220000</v>
      </c>
      <c r="M195" s="41"/>
      <c r="N195" s="41"/>
      <c r="O195" s="42"/>
      <c r="P195" s="456"/>
      <c r="Q195" s="457"/>
      <c r="R195" s="458">
        <v>160000</v>
      </c>
      <c r="S195" s="39">
        <v>60000</v>
      </c>
      <c r="T195" s="46"/>
      <c r="U195" s="39"/>
      <c r="V195" s="46"/>
      <c r="W195" s="39"/>
      <c r="X195" s="22">
        <f t="shared" si="10"/>
        <v>0</v>
      </c>
      <c r="Y195" s="22">
        <f t="shared" si="11"/>
        <v>0</v>
      </c>
      <c r="Z195" s="47">
        <v>1</v>
      </c>
      <c r="AA195" s="47"/>
      <c r="AB195" s="47"/>
      <c r="AC195" s="47"/>
      <c r="AD195" s="47"/>
      <c r="AE195" s="47"/>
      <c r="AF195" s="47"/>
      <c r="AG195" s="47"/>
      <c r="AH195" s="47">
        <f t="shared" si="12"/>
        <v>1</v>
      </c>
      <c r="AJ195" s="47"/>
      <c r="AK195" s="47"/>
      <c r="AL195" s="47"/>
      <c r="AM195" s="47"/>
      <c r="AN195" s="47"/>
      <c r="AO195" s="47"/>
      <c r="AP195" s="47"/>
      <c r="AQ195" s="48">
        <f t="shared" si="13"/>
        <v>0</v>
      </c>
      <c r="AR195" s="48">
        <f t="shared" si="14"/>
        <v>1</v>
      </c>
    </row>
    <row r="196" spans="1:44" s="32" customFormat="1" ht="24.9" customHeight="1" thickTop="1" thickBot="1">
      <c r="A196" s="33" t="s">
        <v>1365</v>
      </c>
      <c r="B196" s="33" t="s">
        <v>1518</v>
      </c>
      <c r="C196" s="33" t="s">
        <v>1521</v>
      </c>
      <c r="D196" s="35"/>
      <c r="E196" s="324" t="s">
        <v>179</v>
      </c>
      <c r="F196" s="454">
        <v>100000</v>
      </c>
      <c r="G196" s="454">
        <v>100000</v>
      </c>
      <c r="H196" s="455"/>
      <c r="I196" s="39"/>
      <c r="J196" s="40"/>
      <c r="K196" s="40"/>
      <c r="L196" s="40">
        <v>100000</v>
      </c>
      <c r="M196" s="41"/>
      <c r="N196" s="41"/>
      <c r="O196" s="42"/>
      <c r="P196" s="456"/>
      <c r="Q196" s="457"/>
      <c r="R196" s="458">
        <v>70000</v>
      </c>
      <c r="S196" s="39">
        <v>30000</v>
      </c>
      <c r="T196" s="46"/>
      <c r="U196" s="39"/>
      <c r="V196" s="46"/>
      <c r="W196" s="39"/>
      <c r="X196" s="22">
        <f t="shared" si="10"/>
        <v>0</v>
      </c>
      <c r="Y196" s="22">
        <f t="shared" si="11"/>
        <v>0</v>
      </c>
      <c r="Z196" s="47">
        <v>1</v>
      </c>
      <c r="AA196" s="47"/>
      <c r="AB196" s="47"/>
      <c r="AC196" s="47"/>
      <c r="AD196" s="47"/>
      <c r="AE196" s="47"/>
      <c r="AF196" s="47"/>
      <c r="AG196" s="47"/>
      <c r="AH196" s="47">
        <f t="shared" si="12"/>
        <v>1</v>
      </c>
      <c r="AJ196" s="47"/>
      <c r="AK196" s="47"/>
      <c r="AL196" s="47"/>
      <c r="AM196" s="47"/>
      <c r="AN196" s="47"/>
      <c r="AO196" s="47"/>
      <c r="AP196" s="47"/>
      <c r="AQ196" s="48">
        <f t="shared" si="13"/>
        <v>0</v>
      </c>
      <c r="AR196" s="48">
        <f t="shared" si="14"/>
        <v>1</v>
      </c>
    </row>
    <row r="197" spans="1:44" s="32" customFormat="1" ht="24.9" customHeight="1" thickTop="1" thickBot="1">
      <c r="A197" s="33" t="s">
        <v>1365</v>
      </c>
      <c r="B197" s="33" t="s">
        <v>1518</v>
      </c>
      <c r="C197" s="33" t="s">
        <v>1522</v>
      </c>
      <c r="D197" s="35"/>
      <c r="E197" s="324" t="s">
        <v>179</v>
      </c>
      <c r="F197" s="454">
        <v>50000</v>
      </c>
      <c r="G197" s="454">
        <v>50000</v>
      </c>
      <c r="H197" s="455"/>
      <c r="I197" s="39"/>
      <c r="J197" s="40"/>
      <c r="K197" s="40"/>
      <c r="L197" s="40">
        <v>50000</v>
      </c>
      <c r="M197" s="41"/>
      <c r="N197" s="41"/>
      <c r="O197" s="42"/>
      <c r="P197" s="456"/>
      <c r="Q197" s="457"/>
      <c r="R197" s="458">
        <v>50000</v>
      </c>
      <c r="S197" s="39"/>
      <c r="T197" s="46"/>
      <c r="U197" s="39"/>
      <c r="V197" s="46"/>
      <c r="W197" s="39"/>
      <c r="X197" s="22">
        <f t="shared" si="10"/>
        <v>0</v>
      </c>
      <c r="Y197" s="22">
        <f t="shared" si="11"/>
        <v>0</v>
      </c>
      <c r="Z197" s="47">
        <v>1</v>
      </c>
      <c r="AA197" s="47"/>
      <c r="AB197" s="47"/>
      <c r="AC197" s="47"/>
      <c r="AD197" s="47"/>
      <c r="AE197" s="47"/>
      <c r="AF197" s="47"/>
      <c r="AG197" s="47"/>
      <c r="AH197" s="47">
        <f t="shared" si="12"/>
        <v>1</v>
      </c>
      <c r="AJ197" s="47"/>
      <c r="AK197" s="47"/>
      <c r="AL197" s="47"/>
      <c r="AM197" s="47"/>
      <c r="AN197" s="47"/>
      <c r="AO197" s="47"/>
      <c r="AP197" s="47"/>
      <c r="AQ197" s="48">
        <f t="shared" si="13"/>
        <v>0</v>
      </c>
      <c r="AR197" s="48">
        <f t="shared" si="14"/>
        <v>1</v>
      </c>
    </row>
    <row r="198" spans="1:44" s="32" customFormat="1" ht="24.9" customHeight="1" thickTop="1" thickBot="1">
      <c r="A198" s="33" t="s">
        <v>1365</v>
      </c>
      <c r="B198" s="33" t="s">
        <v>1518</v>
      </c>
      <c r="C198" s="33" t="s">
        <v>1523</v>
      </c>
      <c r="D198" s="35"/>
      <c r="E198" s="324" t="s">
        <v>179</v>
      </c>
      <c r="F198" s="454">
        <v>75000</v>
      </c>
      <c r="G198" s="454">
        <f>F198</f>
        <v>75000</v>
      </c>
      <c r="H198" s="455"/>
      <c r="I198" s="39"/>
      <c r="J198" s="40"/>
      <c r="K198" s="40"/>
      <c r="L198" s="40"/>
      <c r="M198" s="41"/>
      <c r="N198" s="41">
        <v>75000</v>
      </c>
      <c r="O198" s="989" t="s">
        <v>577</v>
      </c>
      <c r="P198" s="456"/>
      <c r="Q198" s="457"/>
      <c r="R198" s="458">
        <v>75000</v>
      </c>
      <c r="S198" s="39"/>
      <c r="T198" s="46"/>
      <c r="U198" s="39"/>
      <c r="V198" s="46"/>
      <c r="W198" s="39"/>
      <c r="X198" s="22">
        <f t="shared" si="10"/>
        <v>0</v>
      </c>
      <c r="Y198" s="22">
        <f t="shared" si="11"/>
        <v>0</v>
      </c>
      <c r="Z198" s="47">
        <v>1</v>
      </c>
      <c r="AA198" s="47"/>
      <c r="AB198" s="47"/>
      <c r="AC198" s="47"/>
      <c r="AD198" s="47"/>
      <c r="AE198" s="47"/>
      <c r="AF198" s="47"/>
      <c r="AG198" s="47"/>
      <c r="AH198" s="47">
        <f t="shared" si="12"/>
        <v>1</v>
      </c>
      <c r="AJ198" s="47"/>
      <c r="AK198" s="47"/>
      <c r="AL198" s="47"/>
      <c r="AM198" s="47"/>
      <c r="AN198" s="47"/>
      <c r="AO198" s="47"/>
      <c r="AP198" s="47"/>
      <c r="AQ198" s="48">
        <f t="shared" si="13"/>
        <v>0</v>
      </c>
      <c r="AR198" s="48">
        <f t="shared" si="14"/>
        <v>1</v>
      </c>
    </row>
    <row r="199" spans="1:44" s="32" customFormat="1" ht="24.9" customHeight="1" thickTop="1" thickBot="1">
      <c r="A199" s="33" t="s">
        <v>1365</v>
      </c>
      <c r="B199" s="33" t="s">
        <v>1518</v>
      </c>
      <c r="C199" s="33" t="s">
        <v>1524</v>
      </c>
      <c r="D199" s="35"/>
      <c r="E199" s="324" t="s">
        <v>145</v>
      </c>
      <c r="F199" s="454">
        <v>299000</v>
      </c>
      <c r="G199" s="454">
        <v>299000</v>
      </c>
      <c r="H199" s="455"/>
      <c r="I199" s="39">
        <v>8000</v>
      </c>
      <c r="J199" s="40"/>
      <c r="K199" s="40"/>
      <c r="L199" s="40"/>
      <c r="M199" s="41"/>
      <c r="N199" s="41">
        <v>291000</v>
      </c>
      <c r="O199" s="492" t="s">
        <v>1525</v>
      </c>
      <c r="P199" s="456"/>
      <c r="Q199" s="39"/>
      <c r="R199" s="458">
        <v>299000</v>
      </c>
      <c r="S199" s="39"/>
      <c r="T199" s="46"/>
      <c r="U199" s="39"/>
      <c r="V199" s="46"/>
      <c r="W199" s="39"/>
      <c r="X199" s="22">
        <f t="shared" si="10"/>
        <v>0</v>
      </c>
      <c r="Y199" s="22">
        <f t="shared" si="11"/>
        <v>0</v>
      </c>
      <c r="Z199" s="47"/>
      <c r="AA199" s="47"/>
      <c r="AB199" s="47"/>
      <c r="AC199" s="47"/>
      <c r="AD199" s="47"/>
      <c r="AE199" s="47"/>
      <c r="AF199" s="47"/>
      <c r="AG199" s="47"/>
      <c r="AH199" s="47">
        <f t="shared" si="12"/>
        <v>0</v>
      </c>
      <c r="AI199" s="47">
        <v>1</v>
      </c>
      <c r="AJ199" s="47"/>
      <c r="AK199" s="47"/>
      <c r="AL199" s="47"/>
      <c r="AM199" s="47"/>
      <c r="AN199" s="47"/>
      <c r="AO199" s="47"/>
      <c r="AP199" s="47"/>
      <c r="AQ199" s="48">
        <f t="shared" si="13"/>
        <v>1</v>
      </c>
      <c r="AR199" s="48">
        <f t="shared" si="14"/>
        <v>1</v>
      </c>
    </row>
    <row r="200" spans="1:44" s="32" customFormat="1" ht="24.9" customHeight="1" thickTop="1" thickBot="1">
      <c r="A200" s="33" t="s">
        <v>1365</v>
      </c>
      <c r="B200" s="33" t="s">
        <v>1518</v>
      </c>
      <c r="C200" s="33" t="s">
        <v>1526</v>
      </c>
      <c r="D200" s="35"/>
      <c r="E200" s="324" t="s">
        <v>145</v>
      </c>
      <c r="F200" s="454">
        <v>109000</v>
      </c>
      <c r="G200" s="454">
        <v>109000</v>
      </c>
      <c r="H200" s="455"/>
      <c r="I200" s="39"/>
      <c r="J200" s="40"/>
      <c r="K200" s="40"/>
      <c r="L200" s="40"/>
      <c r="M200" s="41"/>
      <c r="N200" s="41">
        <v>109000</v>
      </c>
      <c r="O200" s="492" t="s">
        <v>1525</v>
      </c>
      <c r="P200" s="456"/>
      <c r="Q200" s="39"/>
      <c r="R200" s="458">
        <v>80000</v>
      </c>
      <c r="S200" s="39">
        <v>29000</v>
      </c>
      <c r="T200" s="46"/>
      <c r="U200" s="39"/>
      <c r="V200" s="46"/>
      <c r="W200" s="39"/>
      <c r="X200" s="22">
        <f t="shared" si="10"/>
        <v>0</v>
      </c>
      <c r="Y200" s="22">
        <f t="shared" si="11"/>
        <v>0</v>
      </c>
      <c r="Z200" s="47"/>
      <c r="AA200" s="47"/>
      <c r="AB200" s="47"/>
      <c r="AC200" s="47"/>
      <c r="AD200" s="47"/>
      <c r="AE200" s="47"/>
      <c r="AF200" s="47"/>
      <c r="AG200" s="47"/>
      <c r="AH200" s="47">
        <f t="shared" si="12"/>
        <v>0</v>
      </c>
      <c r="AI200" s="47">
        <v>1</v>
      </c>
      <c r="AJ200" s="47"/>
      <c r="AK200" s="47"/>
      <c r="AL200" s="47"/>
      <c r="AM200" s="47"/>
      <c r="AN200" s="47"/>
      <c r="AO200" s="47"/>
      <c r="AP200" s="47"/>
      <c r="AQ200" s="48">
        <f t="shared" si="13"/>
        <v>1</v>
      </c>
      <c r="AR200" s="48">
        <f t="shared" si="14"/>
        <v>1</v>
      </c>
    </row>
    <row r="201" spans="1:44" s="32" customFormat="1" ht="24.9" customHeight="1" thickTop="1" thickBot="1">
      <c r="A201" s="33" t="s">
        <v>1365</v>
      </c>
      <c r="B201" s="33" t="s">
        <v>1518</v>
      </c>
      <c r="C201" s="33" t="s">
        <v>675</v>
      </c>
      <c r="D201" s="35"/>
      <c r="E201" s="324" t="s">
        <v>145</v>
      </c>
      <c r="F201" s="454">
        <v>189000</v>
      </c>
      <c r="G201" s="454">
        <v>189000</v>
      </c>
      <c r="H201" s="455"/>
      <c r="I201" s="39">
        <v>7000</v>
      </c>
      <c r="J201" s="40"/>
      <c r="K201" s="40"/>
      <c r="L201" s="40">
        <v>125000</v>
      </c>
      <c r="M201" s="41"/>
      <c r="N201" s="41">
        <v>57000</v>
      </c>
      <c r="O201" s="492" t="s">
        <v>577</v>
      </c>
      <c r="P201" s="456"/>
      <c r="Q201" s="39">
        <v>147000</v>
      </c>
      <c r="R201" s="458">
        <v>42000</v>
      </c>
      <c r="S201" s="39"/>
      <c r="T201" s="46"/>
      <c r="U201" s="39"/>
      <c r="V201" s="46"/>
      <c r="W201" s="39"/>
      <c r="X201" s="22">
        <f t="shared" si="10"/>
        <v>0</v>
      </c>
      <c r="Y201" s="22">
        <f t="shared" si="11"/>
        <v>0</v>
      </c>
      <c r="Z201" s="47"/>
      <c r="AA201" s="47"/>
      <c r="AB201" s="47"/>
      <c r="AC201" s="47"/>
      <c r="AD201" s="47"/>
      <c r="AE201" s="47"/>
      <c r="AF201" s="47"/>
      <c r="AG201" s="47"/>
      <c r="AH201" s="47">
        <f t="shared" si="12"/>
        <v>0</v>
      </c>
      <c r="AI201" s="47">
        <v>1</v>
      </c>
      <c r="AJ201" s="47"/>
      <c r="AK201" s="47"/>
      <c r="AL201" s="47"/>
      <c r="AM201" s="47"/>
      <c r="AN201" s="47"/>
      <c r="AO201" s="47"/>
      <c r="AP201" s="47"/>
      <c r="AQ201" s="48">
        <f t="shared" si="13"/>
        <v>1</v>
      </c>
      <c r="AR201" s="48">
        <f t="shared" si="14"/>
        <v>1</v>
      </c>
    </row>
    <row r="202" spans="1:44" s="32" customFormat="1" ht="24.9" customHeight="1" thickTop="1" thickBot="1">
      <c r="A202" s="33" t="s">
        <v>1365</v>
      </c>
      <c r="B202" s="33" t="s">
        <v>1518</v>
      </c>
      <c r="C202" s="33" t="s">
        <v>1527</v>
      </c>
      <c r="D202" s="35"/>
      <c r="E202" s="324" t="s">
        <v>145</v>
      </c>
      <c r="F202" s="454">
        <v>178000</v>
      </c>
      <c r="G202" s="454">
        <v>178000</v>
      </c>
      <c r="H202" s="455"/>
      <c r="I202" s="39"/>
      <c r="J202" s="40"/>
      <c r="K202" s="40"/>
      <c r="L202" s="40">
        <v>160000</v>
      </c>
      <c r="M202" s="41"/>
      <c r="N202" s="41">
        <v>18000</v>
      </c>
      <c r="O202" s="492" t="s">
        <v>577</v>
      </c>
      <c r="P202" s="456"/>
      <c r="Q202" s="39">
        <v>146000</v>
      </c>
      <c r="R202" s="458">
        <v>32000</v>
      </c>
      <c r="S202" s="39"/>
      <c r="T202" s="46"/>
      <c r="U202" s="39"/>
      <c r="V202" s="46"/>
      <c r="W202" s="39"/>
      <c r="X202" s="22">
        <f t="shared" ref="X202:X265" si="17">G202-I202-J202-K202-L202-M202-N202</f>
        <v>0</v>
      </c>
      <c r="Y202" s="22">
        <f t="shared" ref="Y202:Y265" si="18">G202-Q202-R202-S202</f>
        <v>0</v>
      </c>
      <c r="Z202" s="47"/>
      <c r="AA202" s="47"/>
      <c r="AB202" s="47"/>
      <c r="AC202" s="47"/>
      <c r="AD202" s="47"/>
      <c r="AE202" s="47"/>
      <c r="AF202" s="47"/>
      <c r="AG202" s="47"/>
      <c r="AH202" s="47">
        <f t="shared" ref="AH202:AH265" si="19">SUM(Z202:AG202)</f>
        <v>0</v>
      </c>
      <c r="AI202" s="47">
        <v>1</v>
      </c>
      <c r="AJ202" s="47"/>
      <c r="AK202" s="47"/>
      <c r="AL202" s="47"/>
      <c r="AM202" s="47"/>
      <c r="AN202" s="47"/>
      <c r="AO202" s="47"/>
      <c r="AP202" s="47"/>
      <c r="AQ202" s="48">
        <f t="shared" ref="AQ202:AQ265" si="20">SUM(AI202:AP202)</f>
        <v>1</v>
      </c>
      <c r="AR202" s="48">
        <f t="shared" ref="AR202:AR265" si="21">AQ202+AH202</f>
        <v>1</v>
      </c>
    </row>
    <row r="203" spans="1:44" s="32" customFormat="1" ht="24.9" customHeight="1" thickTop="1" thickBot="1">
      <c r="A203" s="33" t="s">
        <v>1365</v>
      </c>
      <c r="B203" s="33" t="s">
        <v>1518</v>
      </c>
      <c r="C203" s="33" t="s">
        <v>1528</v>
      </c>
      <c r="D203" s="35"/>
      <c r="E203" s="324" t="s">
        <v>145</v>
      </c>
      <c r="F203" s="454">
        <v>54000</v>
      </c>
      <c r="G203" s="454">
        <v>54000</v>
      </c>
      <c r="H203" s="455"/>
      <c r="I203" s="39"/>
      <c r="J203" s="40"/>
      <c r="K203" s="40"/>
      <c r="L203" s="40"/>
      <c r="M203" s="41"/>
      <c r="N203" s="41">
        <v>54000</v>
      </c>
      <c r="O203" s="492" t="s">
        <v>156</v>
      </c>
      <c r="P203" s="456"/>
      <c r="Q203" s="39"/>
      <c r="R203" s="458">
        <v>54000</v>
      </c>
      <c r="S203" s="39"/>
      <c r="T203" s="46"/>
      <c r="U203" s="39"/>
      <c r="V203" s="46"/>
      <c r="W203" s="39"/>
      <c r="X203" s="22">
        <f t="shared" si="17"/>
        <v>0</v>
      </c>
      <c r="Y203" s="22">
        <f t="shared" si="18"/>
        <v>0</v>
      </c>
      <c r="Z203" s="47"/>
      <c r="AA203" s="47"/>
      <c r="AB203" s="47"/>
      <c r="AC203" s="47"/>
      <c r="AD203" s="47"/>
      <c r="AE203" s="47"/>
      <c r="AF203" s="47"/>
      <c r="AG203" s="47"/>
      <c r="AH203" s="47">
        <f t="shared" si="19"/>
        <v>0</v>
      </c>
      <c r="AI203" s="47"/>
      <c r="AJ203" s="47"/>
      <c r="AK203" s="47"/>
      <c r="AL203" s="47">
        <v>1</v>
      </c>
      <c r="AM203" s="47"/>
      <c r="AN203" s="47"/>
      <c r="AO203" s="47"/>
      <c r="AP203" s="47"/>
      <c r="AQ203" s="48">
        <f t="shared" si="20"/>
        <v>1</v>
      </c>
      <c r="AR203" s="48">
        <f t="shared" si="21"/>
        <v>1</v>
      </c>
    </row>
    <row r="204" spans="1:44" s="32" customFormat="1" ht="24.9" customHeight="1" thickTop="1" thickBot="1">
      <c r="A204" s="206" t="s">
        <v>1365</v>
      </c>
      <c r="B204" s="206" t="s">
        <v>1529</v>
      </c>
      <c r="C204" s="206" t="s">
        <v>47</v>
      </c>
      <c r="D204" s="475"/>
      <c r="E204" s="827" t="s">
        <v>179</v>
      </c>
      <c r="F204" s="476">
        <v>400000</v>
      </c>
      <c r="G204" s="476">
        <v>400000</v>
      </c>
      <c r="H204" s="477"/>
      <c r="I204" s="334">
        <v>300000</v>
      </c>
      <c r="J204" s="478"/>
      <c r="K204" s="478"/>
      <c r="L204" s="478">
        <v>100000</v>
      </c>
      <c r="M204" s="479"/>
      <c r="N204" s="479"/>
      <c r="O204" s="480"/>
      <c r="P204" s="481"/>
      <c r="Q204" s="486"/>
      <c r="R204" s="483">
        <v>400000</v>
      </c>
      <c r="S204" s="334"/>
      <c r="T204" s="484"/>
      <c r="U204" s="334"/>
      <c r="V204" s="484"/>
      <c r="W204" s="334"/>
      <c r="X204" s="22">
        <f t="shared" si="17"/>
        <v>0</v>
      </c>
      <c r="Y204" s="22">
        <f t="shared" si="18"/>
        <v>0</v>
      </c>
      <c r="Z204" s="47">
        <v>1</v>
      </c>
      <c r="AA204" s="47"/>
      <c r="AB204" s="47"/>
      <c r="AC204" s="47"/>
      <c r="AD204" s="47"/>
      <c r="AE204" s="47"/>
      <c r="AG204" s="47"/>
      <c r="AH204" s="47">
        <f t="shared" si="19"/>
        <v>1</v>
      </c>
      <c r="AI204" s="47"/>
      <c r="AJ204" s="47"/>
      <c r="AK204" s="47"/>
      <c r="AL204" s="47"/>
      <c r="AM204" s="47"/>
      <c r="AN204" s="47"/>
      <c r="AO204" s="47"/>
      <c r="AP204" s="47"/>
      <c r="AQ204" s="48">
        <f t="shared" si="20"/>
        <v>0</v>
      </c>
      <c r="AR204" s="48">
        <f t="shared" si="21"/>
        <v>1</v>
      </c>
    </row>
    <row r="205" spans="1:44" s="32" customFormat="1" ht="24.9" customHeight="1" thickTop="1" thickBot="1">
      <c r="A205" s="206" t="s">
        <v>1365</v>
      </c>
      <c r="B205" s="206" t="s">
        <v>1529</v>
      </c>
      <c r="C205" s="206" t="s">
        <v>1530</v>
      </c>
      <c r="D205" s="475"/>
      <c r="E205" s="827" t="s">
        <v>179</v>
      </c>
      <c r="F205" s="476">
        <v>230000</v>
      </c>
      <c r="G205" s="476">
        <v>230000</v>
      </c>
      <c r="H205" s="477"/>
      <c r="I205" s="334">
        <v>230000</v>
      </c>
      <c r="J205" s="478"/>
      <c r="K205" s="478"/>
      <c r="L205" s="478"/>
      <c r="M205" s="479"/>
      <c r="N205" s="479"/>
      <c r="O205" s="480"/>
      <c r="P205" s="481"/>
      <c r="Q205" s="486"/>
      <c r="R205" s="483">
        <v>230000</v>
      </c>
      <c r="S205" s="334"/>
      <c r="T205" s="484"/>
      <c r="U205" s="334"/>
      <c r="V205" s="484"/>
      <c r="W205" s="334"/>
      <c r="X205" s="22">
        <f t="shared" si="17"/>
        <v>0</v>
      </c>
      <c r="Y205" s="22">
        <f t="shared" si="18"/>
        <v>0</v>
      </c>
      <c r="Z205" s="47">
        <v>1</v>
      </c>
      <c r="AA205" s="47"/>
      <c r="AB205" s="47"/>
      <c r="AC205" s="47"/>
      <c r="AD205" s="47"/>
      <c r="AE205" s="47"/>
      <c r="AG205" s="47"/>
      <c r="AH205" s="47">
        <f t="shared" si="19"/>
        <v>1</v>
      </c>
      <c r="AI205" s="47"/>
      <c r="AJ205" s="47"/>
      <c r="AK205" s="47"/>
      <c r="AL205" s="47"/>
      <c r="AM205" s="47"/>
      <c r="AN205" s="47"/>
      <c r="AO205" s="47"/>
      <c r="AP205" s="47"/>
      <c r="AQ205" s="48">
        <f t="shared" si="20"/>
        <v>0</v>
      </c>
      <c r="AR205" s="48">
        <f t="shared" si="21"/>
        <v>1</v>
      </c>
    </row>
    <row r="206" spans="1:44" s="32" customFormat="1" ht="24.9" customHeight="1" thickTop="1" thickBot="1">
      <c r="A206" s="206" t="s">
        <v>1365</v>
      </c>
      <c r="B206" s="206" t="s">
        <v>1529</v>
      </c>
      <c r="C206" s="206" t="s">
        <v>1531</v>
      </c>
      <c r="D206" s="475"/>
      <c r="E206" s="827" t="s">
        <v>179</v>
      </c>
      <c r="F206" s="476">
        <v>520000</v>
      </c>
      <c r="G206" s="476">
        <v>520000</v>
      </c>
      <c r="H206" s="477"/>
      <c r="I206" s="334">
        <v>421000</v>
      </c>
      <c r="J206" s="478"/>
      <c r="K206" s="478"/>
      <c r="L206" s="478">
        <v>99000</v>
      </c>
      <c r="M206" s="479"/>
      <c r="N206" s="479"/>
      <c r="O206" s="480"/>
      <c r="P206" s="481"/>
      <c r="Q206" s="486"/>
      <c r="R206" s="483">
        <v>520000</v>
      </c>
      <c r="S206" s="334"/>
      <c r="T206" s="484"/>
      <c r="U206" s="334"/>
      <c r="V206" s="484"/>
      <c r="W206" s="334"/>
      <c r="X206" s="22">
        <f t="shared" si="17"/>
        <v>0</v>
      </c>
      <c r="Y206" s="22">
        <f t="shared" si="18"/>
        <v>0</v>
      </c>
      <c r="Z206" s="47">
        <v>1</v>
      </c>
      <c r="AA206" s="47"/>
      <c r="AB206" s="47"/>
      <c r="AC206" s="47"/>
      <c r="AD206" s="47"/>
      <c r="AE206" s="47"/>
      <c r="AF206" s="47"/>
      <c r="AG206" s="47"/>
      <c r="AH206" s="47">
        <f t="shared" si="19"/>
        <v>1</v>
      </c>
      <c r="AJ206" s="47"/>
      <c r="AK206" s="47"/>
      <c r="AL206" s="47"/>
      <c r="AM206" s="47"/>
      <c r="AN206" s="47"/>
      <c r="AO206" s="47"/>
      <c r="AP206" s="47"/>
      <c r="AQ206" s="48">
        <f t="shared" si="20"/>
        <v>0</v>
      </c>
      <c r="AR206" s="48">
        <f t="shared" si="21"/>
        <v>1</v>
      </c>
    </row>
    <row r="207" spans="1:44" s="32" customFormat="1" ht="24.9" customHeight="1" thickTop="1" thickBot="1">
      <c r="A207" s="206" t="s">
        <v>1365</v>
      </c>
      <c r="B207" s="206" t="s">
        <v>1529</v>
      </c>
      <c r="C207" s="206" t="s">
        <v>519</v>
      </c>
      <c r="D207" s="475"/>
      <c r="E207" s="827" t="s">
        <v>179</v>
      </c>
      <c r="F207" s="476">
        <v>50000</v>
      </c>
      <c r="G207" s="476">
        <v>50000</v>
      </c>
      <c r="H207" s="477"/>
      <c r="I207" s="334">
        <v>50000</v>
      </c>
      <c r="J207" s="478"/>
      <c r="K207" s="478"/>
      <c r="L207" s="478"/>
      <c r="M207" s="479"/>
      <c r="N207" s="479"/>
      <c r="O207" s="480"/>
      <c r="P207" s="481"/>
      <c r="Q207" s="486"/>
      <c r="R207" s="483">
        <v>50000</v>
      </c>
      <c r="S207" s="334"/>
      <c r="T207" s="484"/>
      <c r="U207" s="334"/>
      <c r="V207" s="484"/>
      <c r="W207" s="334"/>
      <c r="X207" s="22">
        <f t="shared" si="17"/>
        <v>0</v>
      </c>
      <c r="Y207" s="22">
        <f t="shared" si="18"/>
        <v>0</v>
      </c>
      <c r="Z207" s="47">
        <v>1</v>
      </c>
      <c r="AA207" s="47"/>
      <c r="AB207" s="47"/>
      <c r="AC207" s="47"/>
      <c r="AD207" s="47"/>
      <c r="AE207" s="47"/>
      <c r="AF207" s="47"/>
      <c r="AG207" s="47"/>
      <c r="AH207" s="47">
        <f t="shared" si="19"/>
        <v>1</v>
      </c>
      <c r="AJ207" s="47"/>
      <c r="AK207" s="47"/>
      <c r="AL207" s="47"/>
      <c r="AM207" s="47"/>
      <c r="AN207" s="47"/>
      <c r="AO207" s="47"/>
      <c r="AP207" s="47"/>
      <c r="AQ207" s="48">
        <f t="shared" si="20"/>
        <v>0</v>
      </c>
      <c r="AR207" s="48">
        <f t="shared" si="21"/>
        <v>1</v>
      </c>
    </row>
    <row r="208" spans="1:44" s="32" customFormat="1" ht="24.9" customHeight="1" thickTop="1" thickBot="1">
      <c r="A208" s="206" t="s">
        <v>1365</v>
      </c>
      <c r="B208" s="206" t="s">
        <v>1529</v>
      </c>
      <c r="C208" s="206" t="s">
        <v>1532</v>
      </c>
      <c r="D208" s="475"/>
      <c r="E208" s="827" t="s">
        <v>179</v>
      </c>
      <c r="F208" s="476">
        <v>130000</v>
      </c>
      <c r="G208" s="476">
        <v>130000</v>
      </c>
      <c r="H208" s="477"/>
      <c r="I208" s="334"/>
      <c r="J208" s="478">
        <v>130000</v>
      </c>
      <c r="K208" s="478"/>
      <c r="L208" s="478"/>
      <c r="M208" s="479"/>
      <c r="N208" s="479"/>
      <c r="O208" s="480"/>
      <c r="P208" s="481"/>
      <c r="Q208" s="486"/>
      <c r="R208" s="483">
        <v>130000</v>
      </c>
      <c r="S208" s="334"/>
      <c r="T208" s="484"/>
      <c r="U208" s="334"/>
      <c r="V208" s="484"/>
      <c r="W208" s="334"/>
      <c r="X208" s="22">
        <f t="shared" si="17"/>
        <v>0</v>
      </c>
      <c r="Y208" s="22">
        <f t="shared" si="18"/>
        <v>0</v>
      </c>
      <c r="Z208" s="47">
        <v>1</v>
      </c>
      <c r="AA208" s="47"/>
      <c r="AB208" s="47"/>
      <c r="AC208" s="47"/>
      <c r="AD208" s="47"/>
      <c r="AE208" s="47"/>
      <c r="AF208" s="47"/>
      <c r="AG208" s="47"/>
      <c r="AH208" s="47">
        <f t="shared" si="19"/>
        <v>1</v>
      </c>
      <c r="AJ208" s="47"/>
      <c r="AK208" s="47"/>
      <c r="AL208" s="47"/>
      <c r="AM208" s="47"/>
      <c r="AN208" s="47"/>
      <c r="AO208" s="47"/>
      <c r="AP208" s="47"/>
      <c r="AQ208" s="48">
        <f t="shared" si="20"/>
        <v>0</v>
      </c>
      <c r="AR208" s="48">
        <f t="shared" si="21"/>
        <v>1</v>
      </c>
    </row>
    <row r="209" spans="1:44" s="32" customFormat="1" ht="24.9" customHeight="1" thickTop="1" thickBot="1">
      <c r="A209" s="206" t="s">
        <v>1365</v>
      </c>
      <c r="B209" s="206" t="s">
        <v>1529</v>
      </c>
      <c r="C209" s="206" t="s">
        <v>1533</v>
      </c>
      <c r="D209" s="475"/>
      <c r="E209" s="827" t="s">
        <v>179</v>
      </c>
      <c r="F209" s="476">
        <v>1570000</v>
      </c>
      <c r="G209" s="476">
        <v>1570000</v>
      </c>
      <c r="H209" s="477"/>
      <c r="I209" s="334"/>
      <c r="J209" s="478">
        <v>1570000</v>
      </c>
      <c r="K209" s="478"/>
      <c r="L209" s="478"/>
      <c r="M209" s="479"/>
      <c r="N209" s="479"/>
      <c r="O209" s="480"/>
      <c r="P209" s="481"/>
      <c r="Q209" s="486"/>
      <c r="R209" s="483">
        <v>1570000</v>
      </c>
      <c r="S209" s="334"/>
      <c r="T209" s="484"/>
      <c r="U209" s="334"/>
      <c r="V209" s="484"/>
      <c r="W209" s="334"/>
      <c r="X209" s="22">
        <f t="shared" si="17"/>
        <v>0</v>
      </c>
      <c r="Y209" s="22">
        <f t="shared" si="18"/>
        <v>0</v>
      </c>
      <c r="Z209" s="47">
        <v>1</v>
      </c>
      <c r="AA209" s="47"/>
      <c r="AB209" s="47"/>
      <c r="AC209" s="47"/>
      <c r="AD209" s="47"/>
      <c r="AE209" s="47"/>
      <c r="AF209" s="47"/>
      <c r="AG209" s="47"/>
      <c r="AH209" s="47">
        <f t="shared" si="19"/>
        <v>1</v>
      </c>
      <c r="AJ209" s="47"/>
      <c r="AK209" s="47"/>
      <c r="AL209" s="47"/>
      <c r="AM209" s="47"/>
      <c r="AN209" s="47"/>
      <c r="AO209" s="47"/>
      <c r="AP209" s="47"/>
      <c r="AQ209" s="48">
        <f t="shared" si="20"/>
        <v>0</v>
      </c>
      <c r="AR209" s="48">
        <f t="shared" si="21"/>
        <v>1</v>
      </c>
    </row>
    <row r="210" spans="1:44" s="30" customFormat="1" ht="24.9" customHeight="1" thickTop="1" thickBot="1">
      <c r="A210" s="206" t="s">
        <v>1365</v>
      </c>
      <c r="B210" s="206" t="s">
        <v>1529</v>
      </c>
      <c r="C210" s="206" t="s">
        <v>1534</v>
      </c>
      <c r="D210" s="475"/>
      <c r="E210" s="827" t="s">
        <v>179</v>
      </c>
      <c r="F210" s="476">
        <v>100000</v>
      </c>
      <c r="G210" s="476">
        <v>100000</v>
      </c>
      <c r="H210" s="477"/>
      <c r="I210" s="334">
        <v>100000</v>
      </c>
      <c r="J210" s="478"/>
      <c r="K210" s="478"/>
      <c r="L210" s="478"/>
      <c r="M210" s="479"/>
      <c r="N210" s="479"/>
      <c r="O210" s="480"/>
      <c r="P210" s="481"/>
      <c r="Q210" s="486"/>
      <c r="R210" s="483">
        <v>100000</v>
      </c>
      <c r="S210" s="334"/>
      <c r="T210" s="484"/>
      <c r="U210" s="334"/>
      <c r="V210" s="484"/>
      <c r="W210" s="334"/>
      <c r="X210" s="61">
        <f t="shared" si="17"/>
        <v>0</v>
      </c>
      <c r="Y210" s="61">
        <f t="shared" si="18"/>
        <v>0</v>
      </c>
      <c r="Z210" s="62">
        <v>1</v>
      </c>
      <c r="AA210" s="62"/>
      <c r="AB210" s="62"/>
      <c r="AC210" s="62"/>
      <c r="AD210" s="62"/>
      <c r="AE210" s="62"/>
      <c r="AF210" s="62"/>
      <c r="AG210" s="62"/>
      <c r="AH210" s="62">
        <f t="shared" si="19"/>
        <v>1</v>
      </c>
      <c r="AJ210" s="62"/>
      <c r="AK210" s="62"/>
      <c r="AL210" s="62"/>
      <c r="AM210" s="62"/>
      <c r="AN210" s="62"/>
      <c r="AO210" s="62"/>
      <c r="AP210" s="62"/>
      <c r="AQ210" s="31">
        <f t="shared" si="20"/>
        <v>0</v>
      </c>
      <c r="AR210" s="31">
        <f t="shared" si="21"/>
        <v>1</v>
      </c>
    </row>
    <row r="211" spans="1:44" s="30" customFormat="1" ht="24.9" customHeight="1" thickTop="1" thickBot="1">
      <c r="A211" s="206" t="s">
        <v>1365</v>
      </c>
      <c r="B211" s="206" t="s">
        <v>1529</v>
      </c>
      <c r="C211" s="206" t="s">
        <v>1535</v>
      </c>
      <c r="D211" s="475"/>
      <c r="E211" s="827" t="s">
        <v>179</v>
      </c>
      <c r="F211" s="476">
        <v>140000</v>
      </c>
      <c r="G211" s="476">
        <v>140000</v>
      </c>
      <c r="H211" s="477"/>
      <c r="I211" s="334"/>
      <c r="J211" s="478"/>
      <c r="K211" s="478"/>
      <c r="L211" s="478">
        <v>140000</v>
      </c>
      <c r="M211" s="479"/>
      <c r="N211" s="479"/>
      <c r="O211" s="480"/>
      <c r="P211" s="481"/>
      <c r="Q211" s="486"/>
      <c r="R211" s="483">
        <v>140000</v>
      </c>
      <c r="S211" s="334"/>
      <c r="T211" s="484"/>
      <c r="U211" s="334"/>
      <c r="V211" s="484"/>
      <c r="W211" s="334"/>
      <c r="X211" s="61">
        <f t="shared" si="17"/>
        <v>0</v>
      </c>
      <c r="Y211" s="61">
        <f t="shared" si="18"/>
        <v>0</v>
      </c>
      <c r="Z211" s="62">
        <v>1</v>
      </c>
      <c r="AA211" s="62"/>
      <c r="AB211" s="62"/>
      <c r="AC211" s="62"/>
      <c r="AD211" s="62"/>
      <c r="AE211" s="62"/>
      <c r="AF211" s="62"/>
      <c r="AG211" s="62"/>
      <c r="AH211" s="62">
        <f t="shared" si="19"/>
        <v>1</v>
      </c>
      <c r="AJ211" s="62"/>
      <c r="AK211" s="62"/>
      <c r="AL211" s="62"/>
      <c r="AM211" s="62"/>
      <c r="AN211" s="62"/>
      <c r="AO211" s="62"/>
      <c r="AP211" s="62"/>
      <c r="AQ211" s="31">
        <f t="shared" si="20"/>
        <v>0</v>
      </c>
      <c r="AR211" s="31">
        <f t="shared" si="21"/>
        <v>1</v>
      </c>
    </row>
    <row r="212" spans="1:44" s="30" customFormat="1" ht="24.9" customHeight="1" thickTop="1" thickBot="1">
      <c r="A212" s="206" t="s">
        <v>1365</v>
      </c>
      <c r="B212" s="206" t="s">
        <v>1529</v>
      </c>
      <c r="C212" s="206" t="s">
        <v>1536</v>
      </c>
      <c r="D212" s="475"/>
      <c r="E212" s="827" t="s">
        <v>179</v>
      </c>
      <c r="F212" s="476">
        <v>500000</v>
      </c>
      <c r="G212" s="476">
        <v>500000</v>
      </c>
      <c r="H212" s="477"/>
      <c r="I212" s="334">
        <v>500000</v>
      </c>
      <c r="J212" s="478"/>
      <c r="K212" s="478"/>
      <c r="L212" s="478"/>
      <c r="M212" s="479"/>
      <c r="N212" s="479"/>
      <c r="O212" s="480"/>
      <c r="P212" s="481"/>
      <c r="Q212" s="486"/>
      <c r="R212" s="483">
        <v>500000</v>
      </c>
      <c r="S212" s="334"/>
      <c r="T212" s="484"/>
      <c r="U212" s="334"/>
      <c r="V212" s="484"/>
      <c r="W212" s="334"/>
      <c r="X212" s="61">
        <f t="shared" si="17"/>
        <v>0</v>
      </c>
      <c r="Y212" s="61">
        <f t="shared" si="18"/>
        <v>0</v>
      </c>
      <c r="Z212" s="62">
        <v>1</v>
      </c>
      <c r="AA212" s="62"/>
      <c r="AB212" s="62"/>
      <c r="AC212" s="62"/>
      <c r="AD212" s="62"/>
      <c r="AE212" s="62"/>
      <c r="AF212" s="62"/>
      <c r="AG212" s="62"/>
      <c r="AH212" s="62">
        <f t="shared" si="19"/>
        <v>1</v>
      </c>
      <c r="AJ212" s="62"/>
      <c r="AK212" s="62"/>
      <c r="AL212" s="62"/>
      <c r="AM212" s="62"/>
      <c r="AN212" s="62"/>
      <c r="AO212" s="62"/>
      <c r="AP212" s="62"/>
      <c r="AQ212" s="31">
        <f t="shared" si="20"/>
        <v>0</v>
      </c>
      <c r="AR212" s="31">
        <f t="shared" si="21"/>
        <v>1</v>
      </c>
    </row>
    <row r="213" spans="1:44" s="32" customFormat="1" ht="24.9" customHeight="1" thickTop="1" thickBot="1">
      <c r="A213" s="206" t="s">
        <v>1365</v>
      </c>
      <c r="B213" s="206" t="s">
        <v>1529</v>
      </c>
      <c r="C213" s="206" t="s">
        <v>1537</v>
      </c>
      <c r="D213" s="475"/>
      <c r="E213" s="827" t="s">
        <v>179</v>
      </c>
      <c r="F213" s="476">
        <v>200000</v>
      </c>
      <c r="G213" s="476">
        <v>200000</v>
      </c>
      <c r="H213" s="477"/>
      <c r="I213" s="334">
        <v>200000</v>
      </c>
      <c r="J213" s="478"/>
      <c r="K213" s="478"/>
      <c r="L213" s="478"/>
      <c r="M213" s="479"/>
      <c r="N213" s="479"/>
      <c r="O213" s="480"/>
      <c r="P213" s="481"/>
      <c r="Q213" s="486"/>
      <c r="R213" s="483">
        <v>200000</v>
      </c>
      <c r="S213" s="334"/>
      <c r="T213" s="484"/>
      <c r="U213" s="334"/>
      <c r="V213" s="484"/>
      <c r="W213" s="334"/>
      <c r="X213" s="22">
        <f t="shared" si="17"/>
        <v>0</v>
      </c>
      <c r="Y213" s="22">
        <f t="shared" si="18"/>
        <v>0</v>
      </c>
      <c r="Z213" s="47">
        <v>1</v>
      </c>
      <c r="AA213" s="47"/>
      <c r="AB213" s="47"/>
      <c r="AC213" s="47"/>
      <c r="AD213" s="47"/>
      <c r="AE213" s="47"/>
      <c r="AF213" s="47"/>
      <c r="AG213" s="47"/>
      <c r="AH213" s="47">
        <f t="shared" si="19"/>
        <v>1</v>
      </c>
      <c r="AJ213" s="47"/>
      <c r="AK213" s="47"/>
      <c r="AL213" s="47"/>
      <c r="AM213" s="47"/>
      <c r="AN213" s="47"/>
      <c r="AO213" s="47"/>
      <c r="AP213" s="47"/>
      <c r="AQ213" s="48">
        <f t="shared" si="20"/>
        <v>0</v>
      </c>
      <c r="AR213" s="48">
        <f t="shared" si="21"/>
        <v>1</v>
      </c>
    </row>
    <row r="214" spans="1:44" s="32" customFormat="1" ht="24.9" customHeight="1" thickTop="1" thickBot="1">
      <c r="A214" s="206" t="s">
        <v>1365</v>
      </c>
      <c r="B214" s="206" t="s">
        <v>1529</v>
      </c>
      <c r="C214" s="206" t="s">
        <v>172</v>
      </c>
      <c r="D214" s="475"/>
      <c r="E214" s="827" t="s">
        <v>179</v>
      </c>
      <c r="F214" s="476">
        <v>300000</v>
      </c>
      <c r="G214" s="476">
        <v>300000</v>
      </c>
      <c r="H214" s="477"/>
      <c r="I214" s="334">
        <v>300000</v>
      </c>
      <c r="J214" s="478"/>
      <c r="K214" s="478"/>
      <c r="L214" s="478"/>
      <c r="M214" s="479"/>
      <c r="N214" s="479"/>
      <c r="O214" s="480"/>
      <c r="P214" s="481"/>
      <c r="Q214" s="486"/>
      <c r="R214" s="483">
        <v>300000</v>
      </c>
      <c r="S214" s="334"/>
      <c r="T214" s="484"/>
      <c r="U214" s="334"/>
      <c r="V214" s="484"/>
      <c r="W214" s="334"/>
      <c r="X214" s="22">
        <f t="shared" si="17"/>
        <v>0</v>
      </c>
      <c r="Y214" s="22">
        <f t="shared" si="18"/>
        <v>0</v>
      </c>
      <c r="Z214" s="47">
        <v>1</v>
      </c>
      <c r="AA214" s="47"/>
      <c r="AB214" s="47"/>
      <c r="AC214" s="47"/>
      <c r="AD214" s="47"/>
      <c r="AE214" s="47"/>
      <c r="AF214" s="47"/>
      <c r="AG214" s="47"/>
      <c r="AH214" s="47">
        <f t="shared" si="19"/>
        <v>1</v>
      </c>
      <c r="AJ214" s="47"/>
      <c r="AK214" s="47"/>
      <c r="AL214" s="47"/>
      <c r="AM214" s="47"/>
      <c r="AN214" s="47"/>
      <c r="AO214" s="47"/>
      <c r="AP214" s="47"/>
      <c r="AQ214" s="48">
        <f t="shared" si="20"/>
        <v>0</v>
      </c>
      <c r="AR214" s="48">
        <f t="shared" si="21"/>
        <v>1</v>
      </c>
    </row>
    <row r="215" spans="1:44" s="32" customFormat="1" ht="24.9" customHeight="1" thickTop="1" thickBot="1">
      <c r="A215" s="206" t="s">
        <v>1365</v>
      </c>
      <c r="B215" s="206" t="s">
        <v>1529</v>
      </c>
      <c r="C215" s="206" t="s">
        <v>1538</v>
      </c>
      <c r="D215" s="475"/>
      <c r="E215" s="827" t="s">
        <v>179</v>
      </c>
      <c r="F215" s="476">
        <v>100000</v>
      </c>
      <c r="G215" s="476">
        <v>100000</v>
      </c>
      <c r="H215" s="477"/>
      <c r="I215" s="334">
        <v>100000</v>
      </c>
      <c r="J215" s="478"/>
      <c r="K215" s="478"/>
      <c r="L215" s="478"/>
      <c r="M215" s="479"/>
      <c r="N215" s="479"/>
      <c r="O215" s="480"/>
      <c r="P215" s="481"/>
      <c r="Q215" s="486"/>
      <c r="R215" s="483">
        <v>100000</v>
      </c>
      <c r="S215" s="334"/>
      <c r="T215" s="484"/>
      <c r="U215" s="334"/>
      <c r="V215" s="484"/>
      <c r="W215" s="334"/>
      <c r="X215" s="22">
        <f t="shared" si="17"/>
        <v>0</v>
      </c>
      <c r="Y215" s="22">
        <f t="shared" si="18"/>
        <v>0</v>
      </c>
      <c r="Z215" s="47">
        <v>1</v>
      </c>
      <c r="AA215" s="47"/>
      <c r="AB215" s="47"/>
      <c r="AC215" s="47"/>
      <c r="AD215" s="47"/>
      <c r="AE215" s="47"/>
      <c r="AF215" s="47"/>
      <c r="AG215" s="47"/>
      <c r="AH215" s="47">
        <f t="shared" si="19"/>
        <v>1</v>
      </c>
      <c r="AJ215" s="47"/>
      <c r="AK215" s="47"/>
      <c r="AL215" s="47"/>
      <c r="AM215" s="47"/>
      <c r="AN215" s="47"/>
      <c r="AO215" s="47"/>
      <c r="AP215" s="47"/>
      <c r="AQ215" s="48">
        <f t="shared" si="20"/>
        <v>0</v>
      </c>
      <c r="AR215" s="48">
        <f t="shared" si="21"/>
        <v>1</v>
      </c>
    </row>
    <row r="216" spans="1:44" s="32" customFormat="1" ht="24.9" customHeight="1" thickTop="1" thickBot="1">
      <c r="A216" s="206" t="s">
        <v>1365</v>
      </c>
      <c r="B216" s="206" t="s">
        <v>1529</v>
      </c>
      <c r="C216" s="206" t="s">
        <v>1539</v>
      </c>
      <c r="D216" s="475"/>
      <c r="E216" s="827" t="s">
        <v>179</v>
      </c>
      <c r="F216" s="476">
        <v>180000</v>
      </c>
      <c r="G216" s="476">
        <v>180000</v>
      </c>
      <c r="H216" s="477"/>
      <c r="I216" s="334">
        <v>180000</v>
      </c>
      <c r="J216" s="478"/>
      <c r="K216" s="478"/>
      <c r="L216" s="478"/>
      <c r="M216" s="479"/>
      <c r="N216" s="479"/>
      <c r="O216" s="480"/>
      <c r="P216" s="481"/>
      <c r="Q216" s="486"/>
      <c r="R216" s="483">
        <v>180000</v>
      </c>
      <c r="S216" s="334"/>
      <c r="T216" s="484"/>
      <c r="U216" s="334"/>
      <c r="V216" s="484"/>
      <c r="W216" s="334"/>
      <c r="X216" s="22">
        <f t="shared" si="17"/>
        <v>0</v>
      </c>
      <c r="Y216" s="22">
        <f t="shared" si="18"/>
        <v>0</v>
      </c>
      <c r="Z216" s="47">
        <v>1</v>
      </c>
      <c r="AA216" s="47"/>
      <c r="AB216" s="47"/>
      <c r="AC216" s="47"/>
      <c r="AD216" s="47"/>
      <c r="AE216" s="47"/>
      <c r="AF216" s="47"/>
      <c r="AG216" s="47"/>
      <c r="AH216" s="47">
        <f t="shared" si="19"/>
        <v>1</v>
      </c>
      <c r="AJ216" s="47"/>
      <c r="AK216" s="47"/>
      <c r="AL216" s="47"/>
      <c r="AM216" s="47"/>
      <c r="AN216" s="47"/>
      <c r="AO216" s="47"/>
      <c r="AP216" s="47"/>
      <c r="AQ216" s="48">
        <f t="shared" si="20"/>
        <v>0</v>
      </c>
      <c r="AR216" s="48">
        <f t="shared" si="21"/>
        <v>1</v>
      </c>
    </row>
    <row r="217" spans="1:44" s="32" customFormat="1" ht="24.9" customHeight="1" thickTop="1" thickBot="1">
      <c r="A217" s="206" t="s">
        <v>1365</v>
      </c>
      <c r="B217" s="206" t="s">
        <v>1529</v>
      </c>
      <c r="C217" s="206" t="s">
        <v>1348</v>
      </c>
      <c r="D217" s="475"/>
      <c r="E217" s="827" t="s">
        <v>179</v>
      </c>
      <c r="F217" s="476">
        <v>300000</v>
      </c>
      <c r="G217" s="476">
        <v>300000</v>
      </c>
      <c r="H217" s="477"/>
      <c r="I217" s="334">
        <v>300000</v>
      </c>
      <c r="J217" s="478"/>
      <c r="K217" s="478"/>
      <c r="L217" s="478"/>
      <c r="M217" s="479"/>
      <c r="N217" s="479"/>
      <c r="O217" s="480"/>
      <c r="P217" s="481"/>
      <c r="Q217" s="486"/>
      <c r="R217" s="483">
        <v>300000</v>
      </c>
      <c r="S217" s="334"/>
      <c r="T217" s="484"/>
      <c r="U217" s="334"/>
      <c r="V217" s="484"/>
      <c r="W217" s="334"/>
      <c r="X217" s="22">
        <f t="shared" si="17"/>
        <v>0</v>
      </c>
      <c r="Y217" s="22">
        <f t="shared" si="18"/>
        <v>0</v>
      </c>
      <c r="Z217" s="47">
        <v>1</v>
      </c>
      <c r="AA217" s="47"/>
      <c r="AB217" s="47"/>
      <c r="AC217" s="47"/>
      <c r="AD217" s="47"/>
      <c r="AE217" s="47"/>
      <c r="AF217" s="47"/>
      <c r="AG217" s="47"/>
      <c r="AH217" s="47">
        <f t="shared" si="19"/>
        <v>1</v>
      </c>
      <c r="AJ217" s="47"/>
      <c r="AK217" s="47"/>
      <c r="AL217" s="47"/>
      <c r="AM217" s="47"/>
      <c r="AN217" s="47"/>
      <c r="AO217" s="47"/>
      <c r="AP217" s="47"/>
      <c r="AQ217" s="48">
        <f t="shared" si="20"/>
        <v>0</v>
      </c>
      <c r="AR217" s="48">
        <f t="shared" si="21"/>
        <v>1</v>
      </c>
    </row>
    <row r="218" spans="1:44" s="32" customFormat="1" ht="24.9" customHeight="1" thickTop="1" thickBot="1">
      <c r="A218" s="206" t="s">
        <v>1365</v>
      </c>
      <c r="B218" s="206" t="s">
        <v>1529</v>
      </c>
      <c r="C218" s="206" t="s">
        <v>231</v>
      </c>
      <c r="D218" s="475"/>
      <c r="E218" s="827" t="s">
        <v>179</v>
      </c>
      <c r="F218" s="476">
        <v>100000</v>
      </c>
      <c r="G218" s="476">
        <v>100000</v>
      </c>
      <c r="H218" s="477"/>
      <c r="I218" s="334">
        <v>100000</v>
      </c>
      <c r="J218" s="478"/>
      <c r="K218" s="478"/>
      <c r="L218" s="478"/>
      <c r="M218" s="479"/>
      <c r="N218" s="479"/>
      <c r="O218" s="480"/>
      <c r="P218" s="481"/>
      <c r="Q218" s="486"/>
      <c r="R218" s="483">
        <v>100000</v>
      </c>
      <c r="S218" s="334"/>
      <c r="T218" s="484"/>
      <c r="U218" s="334"/>
      <c r="V218" s="484"/>
      <c r="W218" s="334"/>
      <c r="X218" s="22">
        <f t="shared" si="17"/>
        <v>0</v>
      </c>
      <c r="Y218" s="22">
        <f t="shared" si="18"/>
        <v>0</v>
      </c>
      <c r="Z218" s="47">
        <v>1</v>
      </c>
      <c r="AA218" s="47"/>
      <c r="AB218" s="47"/>
      <c r="AC218" s="47"/>
      <c r="AD218" s="47"/>
      <c r="AE218" s="47"/>
      <c r="AF218" s="47"/>
      <c r="AG218" s="47"/>
      <c r="AH218" s="47">
        <f t="shared" si="19"/>
        <v>1</v>
      </c>
      <c r="AJ218" s="47"/>
      <c r="AK218" s="47"/>
      <c r="AL218" s="47"/>
      <c r="AM218" s="47"/>
      <c r="AN218" s="47"/>
      <c r="AO218" s="47"/>
      <c r="AP218" s="47"/>
      <c r="AQ218" s="48">
        <f t="shared" si="20"/>
        <v>0</v>
      </c>
      <c r="AR218" s="48">
        <f t="shared" si="21"/>
        <v>1</v>
      </c>
    </row>
    <row r="219" spans="1:44" s="32" customFormat="1" ht="24.9" customHeight="1" thickTop="1" thickBot="1">
      <c r="A219" s="206" t="s">
        <v>1365</v>
      </c>
      <c r="B219" s="206" t="s">
        <v>1529</v>
      </c>
      <c r="C219" s="206" t="s">
        <v>1540</v>
      </c>
      <c r="D219" s="475"/>
      <c r="E219" s="827" t="s">
        <v>179</v>
      </c>
      <c r="F219" s="476">
        <v>400000</v>
      </c>
      <c r="G219" s="476">
        <v>400000</v>
      </c>
      <c r="H219" s="477"/>
      <c r="I219" s="334">
        <v>400000</v>
      </c>
      <c r="J219" s="478"/>
      <c r="K219" s="478"/>
      <c r="L219" s="478"/>
      <c r="M219" s="479"/>
      <c r="N219" s="479"/>
      <c r="O219" s="480"/>
      <c r="P219" s="481"/>
      <c r="Q219" s="486"/>
      <c r="R219" s="483">
        <v>400000</v>
      </c>
      <c r="S219" s="334"/>
      <c r="T219" s="484"/>
      <c r="U219" s="334"/>
      <c r="V219" s="484"/>
      <c r="W219" s="334"/>
      <c r="X219" s="22">
        <f t="shared" si="17"/>
        <v>0</v>
      </c>
      <c r="Y219" s="22">
        <f t="shared" si="18"/>
        <v>0</v>
      </c>
      <c r="Z219" s="47">
        <v>1</v>
      </c>
      <c r="AA219" s="47"/>
      <c r="AB219" s="47"/>
      <c r="AC219" s="47"/>
      <c r="AD219" s="47"/>
      <c r="AE219" s="47"/>
      <c r="AF219" s="47"/>
      <c r="AG219" s="47"/>
      <c r="AH219" s="47">
        <f t="shared" si="19"/>
        <v>1</v>
      </c>
      <c r="AJ219" s="47"/>
      <c r="AK219" s="47"/>
      <c r="AL219" s="47"/>
      <c r="AM219" s="47"/>
      <c r="AN219" s="47"/>
      <c r="AO219" s="47"/>
      <c r="AP219" s="47"/>
      <c r="AQ219" s="48">
        <f t="shared" si="20"/>
        <v>0</v>
      </c>
      <c r="AR219" s="48">
        <f t="shared" si="21"/>
        <v>1</v>
      </c>
    </row>
    <row r="220" spans="1:44" s="32" customFormat="1" ht="24.9" customHeight="1" thickTop="1" thickBot="1">
      <c r="A220" s="206" t="s">
        <v>1365</v>
      </c>
      <c r="B220" s="206" t="s">
        <v>1529</v>
      </c>
      <c r="C220" s="206" t="s">
        <v>1541</v>
      </c>
      <c r="D220" s="475"/>
      <c r="E220" s="827" t="s">
        <v>179</v>
      </c>
      <c r="F220" s="476">
        <v>330000</v>
      </c>
      <c r="G220" s="476">
        <v>330000</v>
      </c>
      <c r="H220" s="477"/>
      <c r="I220" s="334">
        <v>130000</v>
      </c>
      <c r="J220" s="478"/>
      <c r="K220" s="478"/>
      <c r="L220" s="478">
        <v>200000</v>
      </c>
      <c r="M220" s="479"/>
      <c r="N220" s="479"/>
      <c r="O220" s="480"/>
      <c r="P220" s="481"/>
      <c r="Q220" s="486"/>
      <c r="R220" s="483">
        <v>330000</v>
      </c>
      <c r="S220" s="334"/>
      <c r="T220" s="484"/>
      <c r="U220" s="334"/>
      <c r="V220" s="484"/>
      <c r="W220" s="334"/>
      <c r="X220" s="22">
        <f t="shared" si="17"/>
        <v>0</v>
      </c>
      <c r="Y220" s="22">
        <f t="shared" si="18"/>
        <v>0</v>
      </c>
      <c r="Z220" s="47">
        <v>1</v>
      </c>
      <c r="AA220" s="47"/>
      <c r="AB220" s="47"/>
      <c r="AC220" s="47"/>
      <c r="AD220" s="47"/>
      <c r="AE220" s="47"/>
      <c r="AF220" s="47"/>
      <c r="AG220" s="47"/>
      <c r="AH220" s="47">
        <f t="shared" si="19"/>
        <v>1</v>
      </c>
      <c r="AI220" s="47"/>
      <c r="AJ220" s="47"/>
      <c r="AK220" s="47"/>
      <c r="AL220" s="47"/>
      <c r="AM220" s="47"/>
      <c r="AN220" s="47"/>
      <c r="AO220" s="47"/>
      <c r="AP220" s="47"/>
      <c r="AQ220" s="48">
        <f t="shared" si="20"/>
        <v>0</v>
      </c>
      <c r="AR220" s="48">
        <f t="shared" si="21"/>
        <v>1</v>
      </c>
    </row>
    <row r="221" spans="1:44" s="32" customFormat="1" ht="24.9" customHeight="1" thickTop="1" thickBot="1">
      <c r="A221" s="206" t="s">
        <v>1365</v>
      </c>
      <c r="B221" s="206" t="s">
        <v>1529</v>
      </c>
      <c r="C221" s="206" t="s">
        <v>1542</v>
      </c>
      <c r="D221" s="475"/>
      <c r="E221" s="827" t="s">
        <v>179</v>
      </c>
      <c r="F221" s="476">
        <v>100000</v>
      </c>
      <c r="G221" s="476">
        <v>100000</v>
      </c>
      <c r="H221" s="477"/>
      <c r="I221" s="334">
        <v>100000</v>
      </c>
      <c r="J221" s="478"/>
      <c r="K221" s="478"/>
      <c r="L221" s="478"/>
      <c r="M221" s="479"/>
      <c r="N221" s="479"/>
      <c r="O221" s="480"/>
      <c r="P221" s="481"/>
      <c r="Q221" s="486"/>
      <c r="R221" s="483">
        <v>100000</v>
      </c>
      <c r="S221" s="334"/>
      <c r="T221" s="484"/>
      <c r="U221" s="334"/>
      <c r="V221" s="484"/>
      <c r="W221" s="334"/>
      <c r="X221" s="22">
        <f t="shared" si="17"/>
        <v>0</v>
      </c>
      <c r="Y221" s="22">
        <f t="shared" si="18"/>
        <v>0</v>
      </c>
      <c r="Z221" s="47">
        <v>1</v>
      </c>
      <c r="AA221" s="47"/>
      <c r="AB221" s="47"/>
      <c r="AC221" s="47"/>
      <c r="AD221" s="47"/>
      <c r="AE221" s="47"/>
      <c r="AF221" s="47"/>
      <c r="AG221" s="47"/>
      <c r="AH221" s="47">
        <f t="shared" si="19"/>
        <v>1</v>
      </c>
      <c r="AI221" s="47"/>
      <c r="AJ221" s="47"/>
      <c r="AK221" s="47"/>
      <c r="AL221" s="47"/>
      <c r="AM221" s="47"/>
      <c r="AN221" s="47"/>
      <c r="AO221" s="47"/>
      <c r="AP221" s="47"/>
      <c r="AQ221" s="48">
        <f t="shared" si="20"/>
        <v>0</v>
      </c>
      <c r="AR221" s="48">
        <f t="shared" si="21"/>
        <v>1</v>
      </c>
    </row>
    <row r="222" spans="1:44" s="32" customFormat="1" ht="24.9" customHeight="1" thickTop="1" thickBot="1">
      <c r="A222" s="206" t="s">
        <v>1365</v>
      </c>
      <c r="B222" s="206" t="s">
        <v>1529</v>
      </c>
      <c r="C222" s="206" t="s">
        <v>1543</v>
      </c>
      <c r="D222" s="475"/>
      <c r="E222" s="827" t="s">
        <v>179</v>
      </c>
      <c r="F222" s="476">
        <v>70000</v>
      </c>
      <c r="G222" s="476">
        <v>70000</v>
      </c>
      <c r="H222" s="477"/>
      <c r="I222" s="334">
        <v>70000</v>
      </c>
      <c r="J222" s="478"/>
      <c r="K222" s="478"/>
      <c r="L222" s="478"/>
      <c r="M222" s="479"/>
      <c r="N222" s="479"/>
      <c r="O222" s="480"/>
      <c r="P222" s="481"/>
      <c r="Q222" s="486"/>
      <c r="R222" s="483">
        <v>70000</v>
      </c>
      <c r="S222" s="334"/>
      <c r="T222" s="484"/>
      <c r="U222" s="334"/>
      <c r="V222" s="484"/>
      <c r="W222" s="334"/>
      <c r="X222" s="22">
        <f t="shared" si="17"/>
        <v>0</v>
      </c>
      <c r="Y222" s="22">
        <f t="shared" si="18"/>
        <v>0</v>
      </c>
      <c r="Z222" s="47">
        <v>1</v>
      </c>
      <c r="AA222" s="47"/>
      <c r="AB222" s="47"/>
      <c r="AC222" s="47"/>
      <c r="AD222" s="47"/>
      <c r="AE222" s="47"/>
      <c r="AF222" s="47"/>
      <c r="AG222" s="47"/>
      <c r="AH222" s="47">
        <f t="shared" si="19"/>
        <v>1</v>
      </c>
      <c r="AI222" s="47"/>
      <c r="AJ222" s="47"/>
      <c r="AK222" s="47"/>
      <c r="AL222" s="47"/>
      <c r="AM222" s="47"/>
      <c r="AN222" s="47"/>
      <c r="AO222" s="47"/>
      <c r="AP222" s="47"/>
      <c r="AQ222" s="48">
        <f t="shared" si="20"/>
        <v>0</v>
      </c>
      <c r="AR222" s="48">
        <f t="shared" si="21"/>
        <v>1</v>
      </c>
    </row>
    <row r="223" spans="1:44" ht="24.9" customHeight="1" thickTop="1" thickBot="1">
      <c r="A223" s="206" t="s">
        <v>1365</v>
      </c>
      <c r="B223" s="206" t="s">
        <v>1529</v>
      </c>
      <c r="C223" s="206" t="s">
        <v>50</v>
      </c>
      <c r="D223" s="475"/>
      <c r="E223" s="827" t="s">
        <v>179</v>
      </c>
      <c r="F223" s="476">
        <v>150000</v>
      </c>
      <c r="G223" s="476">
        <v>150000</v>
      </c>
      <c r="H223" s="477"/>
      <c r="I223" s="334">
        <v>150000</v>
      </c>
      <c r="J223" s="478"/>
      <c r="K223" s="478"/>
      <c r="L223" s="478"/>
      <c r="M223" s="479"/>
      <c r="N223" s="479"/>
      <c r="O223" s="480"/>
      <c r="P223" s="481"/>
      <c r="Q223" s="486"/>
      <c r="R223" s="483">
        <v>150000</v>
      </c>
      <c r="S223" s="334"/>
      <c r="T223" s="484"/>
      <c r="U223" s="334"/>
      <c r="V223" s="484"/>
      <c r="W223" s="334"/>
      <c r="X223" s="22">
        <f t="shared" si="17"/>
        <v>0</v>
      </c>
      <c r="Y223" s="22">
        <f t="shared" si="18"/>
        <v>0</v>
      </c>
      <c r="Z223" s="20">
        <v>1</v>
      </c>
      <c r="AH223" s="20">
        <f t="shared" si="19"/>
        <v>1</v>
      </c>
      <c r="AQ223" s="1">
        <f t="shared" si="20"/>
        <v>0</v>
      </c>
      <c r="AR223" s="1">
        <f t="shared" si="21"/>
        <v>1</v>
      </c>
    </row>
    <row r="224" spans="1:44" ht="24.9" customHeight="1" thickTop="1" thickBot="1">
      <c r="A224" s="206" t="s">
        <v>1365</v>
      </c>
      <c r="B224" s="206" t="s">
        <v>1529</v>
      </c>
      <c r="C224" s="206" t="s">
        <v>800</v>
      </c>
      <c r="D224" s="475"/>
      <c r="E224" s="827" t="s">
        <v>179</v>
      </c>
      <c r="F224" s="476">
        <v>100000</v>
      </c>
      <c r="G224" s="476">
        <v>100000</v>
      </c>
      <c r="H224" s="477"/>
      <c r="I224" s="334">
        <v>100000</v>
      </c>
      <c r="J224" s="478"/>
      <c r="K224" s="478"/>
      <c r="L224" s="478"/>
      <c r="M224" s="479"/>
      <c r="N224" s="479"/>
      <c r="O224" s="480"/>
      <c r="P224" s="481"/>
      <c r="Q224" s="486"/>
      <c r="R224" s="483">
        <v>100000</v>
      </c>
      <c r="S224" s="334"/>
      <c r="T224" s="484"/>
      <c r="U224" s="334"/>
      <c r="V224" s="484"/>
      <c r="W224" s="334"/>
      <c r="X224" s="22">
        <f t="shared" si="17"/>
        <v>0</v>
      </c>
      <c r="Y224" s="22">
        <f t="shared" si="18"/>
        <v>0</v>
      </c>
      <c r="Z224" s="20">
        <v>1</v>
      </c>
      <c r="AH224" s="20">
        <f t="shared" si="19"/>
        <v>1</v>
      </c>
      <c r="AQ224" s="20">
        <f t="shared" si="20"/>
        <v>0</v>
      </c>
      <c r="AR224" s="20">
        <f t="shared" si="21"/>
        <v>1</v>
      </c>
    </row>
    <row r="225" spans="1:44" ht="24.9" customHeight="1" thickTop="1" thickBot="1">
      <c r="A225" s="206" t="s">
        <v>1365</v>
      </c>
      <c r="B225" s="206" t="s">
        <v>1529</v>
      </c>
      <c r="C225" s="206" t="s">
        <v>1544</v>
      </c>
      <c r="D225" s="475"/>
      <c r="E225" s="827" t="s">
        <v>179</v>
      </c>
      <c r="F225" s="476">
        <v>200000</v>
      </c>
      <c r="G225" s="476">
        <v>200000</v>
      </c>
      <c r="H225" s="477"/>
      <c r="I225" s="334">
        <v>200000</v>
      </c>
      <c r="J225" s="478"/>
      <c r="K225" s="478"/>
      <c r="L225" s="478"/>
      <c r="M225" s="479"/>
      <c r="N225" s="479"/>
      <c r="O225" s="480"/>
      <c r="P225" s="481"/>
      <c r="Q225" s="486"/>
      <c r="R225" s="483">
        <v>200000</v>
      </c>
      <c r="S225" s="334"/>
      <c r="T225" s="484"/>
      <c r="U225" s="334"/>
      <c r="V225" s="484"/>
      <c r="W225" s="334"/>
      <c r="X225" s="23">
        <f t="shared" si="17"/>
        <v>0</v>
      </c>
      <c r="Y225" s="23">
        <f t="shared" si="18"/>
        <v>0</v>
      </c>
      <c r="Z225" s="20">
        <v>1</v>
      </c>
      <c r="AH225" s="20">
        <f t="shared" si="19"/>
        <v>1</v>
      </c>
      <c r="AQ225" s="1">
        <f t="shared" si="20"/>
        <v>0</v>
      </c>
      <c r="AR225" s="1">
        <f t="shared" si="21"/>
        <v>1</v>
      </c>
    </row>
    <row r="226" spans="1:44" ht="24.9" customHeight="1" thickTop="1" thickBot="1">
      <c r="A226" s="206" t="s">
        <v>1365</v>
      </c>
      <c r="B226" s="206" t="s">
        <v>1529</v>
      </c>
      <c r="C226" s="206" t="s">
        <v>1545</v>
      </c>
      <c r="D226" s="475"/>
      <c r="E226" s="827" t="s">
        <v>179</v>
      </c>
      <c r="F226" s="476">
        <v>520000</v>
      </c>
      <c r="G226" s="476">
        <v>520000</v>
      </c>
      <c r="H226" s="477"/>
      <c r="I226" s="334">
        <v>520000</v>
      </c>
      <c r="J226" s="478"/>
      <c r="K226" s="478"/>
      <c r="L226" s="478"/>
      <c r="M226" s="479"/>
      <c r="N226" s="479"/>
      <c r="O226" s="480"/>
      <c r="P226" s="481"/>
      <c r="Q226" s="486"/>
      <c r="R226" s="483">
        <v>520000</v>
      </c>
      <c r="S226" s="334"/>
      <c r="T226" s="484"/>
      <c r="U226" s="334"/>
      <c r="V226" s="484"/>
      <c r="W226" s="334"/>
      <c r="X226" s="23">
        <f t="shared" si="17"/>
        <v>0</v>
      </c>
      <c r="Y226" s="23">
        <f t="shared" si="18"/>
        <v>0</v>
      </c>
      <c r="Z226" s="20">
        <v>1</v>
      </c>
      <c r="AH226" s="20">
        <f t="shared" si="19"/>
        <v>1</v>
      </c>
      <c r="AQ226" s="1">
        <f t="shared" si="20"/>
        <v>0</v>
      </c>
      <c r="AR226" s="1">
        <f t="shared" si="21"/>
        <v>1</v>
      </c>
    </row>
    <row r="227" spans="1:44" ht="24.9" customHeight="1" thickTop="1" thickBot="1">
      <c r="A227" s="206" t="s">
        <v>1365</v>
      </c>
      <c r="B227" s="206" t="s">
        <v>1529</v>
      </c>
      <c r="C227" s="206" t="s">
        <v>1546</v>
      </c>
      <c r="D227" s="475"/>
      <c r="E227" s="827" t="s">
        <v>179</v>
      </c>
      <c r="F227" s="476">
        <v>600000</v>
      </c>
      <c r="G227" s="476">
        <v>600000</v>
      </c>
      <c r="H227" s="477"/>
      <c r="I227" s="334">
        <v>600000</v>
      </c>
      <c r="J227" s="478"/>
      <c r="K227" s="478"/>
      <c r="L227" s="478"/>
      <c r="M227" s="479"/>
      <c r="N227" s="479"/>
      <c r="O227" s="480"/>
      <c r="P227" s="481"/>
      <c r="Q227" s="486"/>
      <c r="R227" s="483">
        <v>600000</v>
      </c>
      <c r="S227" s="334"/>
      <c r="T227" s="484"/>
      <c r="U227" s="334"/>
      <c r="V227" s="484"/>
      <c r="W227" s="334"/>
      <c r="X227" s="23">
        <f t="shared" si="17"/>
        <v>0</v>
      </c>
      <c r="Y227" s="23">
        <f t="shared" si="18"/>
        <v>0</v>
      </c>
      <c r="Z227" s="20">
        <v>1</v>
      </c>
      <c r="AH227" s="20">
        <f t="shared" si="19"/>
        <v>1</v>
      </c>
      <c r="AQ227" s="1">
        <f t="shared" si="20"/>
        <v>0</v>
      </c>
      <c r="AR227" s="1">
        <f t="shared" si="21"/>
        <v>1</v>
      </c>
    </row>
    <row r="228" spans="1:44" ht="24.9" customHeight="1" thickTop="1" thickBot="1">
      <c r="A228" s="206" t="s">
        <v>1365</v>
      </c>
      <c r="B228" s="206" t="s">
        <v>1529</v>
      </c>
      <c r="C228" s="206" t="s">
        <v>61</v>
      </c>
      <c r="D228" s="475"/>
      <c r="E228" s="827" t="s">
        <v>179</v>
      </c>
      <c r="F228" s="476">
        <v>70000</v>
      </c>
      <c r="G228" s="476">
        <v>70000</v>
      </c>
      <c r="H228" s="477"/>
      <c r="I228" s="334">
        <v>70000</v>
      </c>
      <c r="J228" s="478"/>
      <c r="K228" s="478"/>
      <c r="L228" s="478"/>
      <c r="M228" s="479"/>
      <c r="N228" s="479"/>
      <c r="O228" s="480"/>
      <c r="P228" s="481"/>
      <c r="Q228" s="486"/>
      <c r="R228" s="483">
        <v>70000</v>
      </c>
      <c r="S228" s="334"/>
      <c r="T228" s="484"/>
      <c r="U228" s="334"/>
      <c r="V228" s="484"/>
      <c r="W228" s="334"/>
      <c r="X228" s="23">
        <f t="shared" si="17"/>
        <v>0</v>
      </c>
      <c r="Y228" s="23">
        <f t="shared" si="18"/>
        <v>0</v>
      </c>
      <c r="Z228" s="20">
        <v>1</v>
      </c>
      <c r="AH228" s="20">
        <f t="shared" si="19"/>
        <v>1</v>
      </c>
      <c r="AQ228" s="1">
        <f t="shared" si="20"/>
        <v>0</v>
      </c>
      <c r="AR228" s="1">
        <f t="shared" si="21"/>
        <v>1</v>
      </c>
    </row>
    <row r="229" spans="1:44" ht="24.9" customHeight="1" thickTop="1" thickBot="1">
      <c r="A229" s="206" t="s">
        <v>1365</v>
      </c>
      <c r="B229" s="206" t="s">
        <v>1529</v>
      </c>
      <c r="C229" s="206" t="s">
        <v>338</v>
      </c>
      <c r="D229" s="206"/>
      <c r="E229" s="827" t="s">
        <v>179</v>
      </c>
      <c r="F229" s="476">
        <v>160000</v>
      </c>
      <c r="G229" s="476">
        <v>160000</v>
      </c>
      <c r="H229" s="206"/>
      <c r="I229" s="478">
        <v>150000</v>
      </c>
      <c r="J229" s="478"/>
      <c r="K229" s="206"/>
      <c r="L229" s="478">
        <v>10000</v>
      </c>
      <c r="M229" s="206"/>
      <c r="N229" s="206"/>
      <c r="O229" s="478"/>
      <c r="P229" s="206"/>
      <c r="Q229" s="206"/>
      <c r="R229" s="478">
        <v>160000</v>
      </c>
      <c r="S229" s="206"/>
      <c r="T229" s="206"/>
      <c r="U229" s="206"/>
      <c r="V229" s="206"/>
      <c r="W229" s="206"/>
      <c r="X229" s="23">
        <f t="shared" si="17"/>
        <v>0</v>
      </c>
      <c r="Y229" s="23">
        <f t="shared" si="18"/>
        <v>0</v>
      </c>
      <c r="Z229" s="20">
        <v>1</v>
      </c>
      <c r="AH229" s="20">
        <f t="shared" si="19"/>
        <v>1</v>
      </c>
      <c r="AQ229" s="1">
        <f t="shared" si="20"/>
        <v>0</v>
      </c>
      <c r="AR229" s="1">
        <f t="shared" si="21"/>
        <v>1</v>
      </c>
    </row>
    <row r="230" spans="1:44" ht="24.9" customHeight="1" thickTop="1" thickBot="1">
      <c r="A230" s="206" t="s">
        <v>1365</v>
      </c>
      <c r="B230" s="206" t="s">
        <v>1529</v>
      </c>
      <c r="C230" s="206" t="s">
        <v>1547</v>
      </c>
      <c r="D230" s="206"/>
      <c r="E230" s="827" t="s">
        <v>179</v>
      </c>
      <c r="F230" s="476">
        <v>700000</v>
      </c>
      <c r="G230" s="476">
        <v>700000</v>
      </c>
      <c r="H230" s="206"/>
      <c r="I230" s="478">
        <v>200000</v>
      </c>
      <c r="J230" s="478"/>
      <c r="K230" s="206"/>
      <c r="L230" s="478"/>
      <c r="M230" s="206"/>
      <c r="N230" s="478">
        <v>500000</v>
      </c>
      <c r="O230" s="478"/>
      <c r="P230" s="206"/>
      <c r="Q230" s="493"/>
      <c r="R230" s="478">
        <v>700000</v>
      </c>
      <c r="S230" s="206"/>
      <c r="T230" s="206"/>
      <c r="U230" s="206"/>
      <c r="V230" s="206"/>
      <c r="W230" s="206"/>
      <c r="X230" s="23">
        <f t="shared" si="17"/>
        <v>0</v>
      </c>
      <c r="Y230" s="23">
        <f t="shared" si="18"/>
        <v>0</v>
      </c>
      <c r="AC230" s="20">
        <v>1</v>
      </c>
      <c r="AH230" s="20">
        <f t="shared" si="19"/>
        <v>1</v>
      </c>
      <c r="AQ230" s="1">
        <f t="shared" si="20"/>
        <v>0</v>
      </c>
      <c r="AR230" s="1">
        <f t="shared" si="21"/>
        <v>1</v>
      </c>
    </row>
    <row r="231" spans="1:44" ht="24.9" customHeight="1" thickTop="1" thickBot="1">
      <c r="A231" s="206" t="s">
        <v>1365</v>
      </c>
      <c r="B231" s="206" t="s">
        <v>1529</v>
      </c>
      <c r="C231" s="206" t="s">
        <v>134</v>
      </c>
      <c r="D231" s="475"/>
      <c r="E231" s="827" t="s">
        <v>145</v>
      </c>
      <c r="F231" s="476">
        <v>550000</v>
      </c>
      <c r="G231" s="476">
        <v>550000</v>
      </c>
      <c r="H231" s="477"/>
      <c r="I231" s="334">
        <v>550000</v>
      </c>
      <c r="J231" s="478"/>
      <c r="K231" s="478"/>
      <c r="L231" s="478"/>
      <c r="M231" s="479"/>
      <c r="N231" s="479"/>
      <c r="O231" s="480"/>
      <c r="P231" s="481"/>
      <c r="Q231" s="486"/>
      <c r="R231" s="483">
        <v>550000</v>
      </c>
      <c r="S231" s="334"/>
      <c r="T231" s="484"/>
      <c r="U231" s="334"/>
      <c r="V231" s="484"/>
      <c r="W231" s="334"/>
      <c r="X231" s="1">
        <f t="shared" si="17"/>
        <v>0</v>
      </c>
      <c r="Y231" s="1">
        <f t="shared" si="18"/>
        <v>0</v>
      </c>
      <c r="Z231" s="1"/>
      <c r="AA231" s="1"/>
      <c r="AB231" s="1"/>
      <c r="AC231" s="1"/>
      <c r="AD231" s="1"/>
      <c r="AE231" s="1"/>
      <c r="AF231" s="1"/>
      <c r="AG231" s="1"/>
      <c r="AH231" s="1">
        <f t="shared" si="19"/>
        <v>0</v>
      </c>
      <c r="AI231" s="1">
        <v>1</v>
      </c>
      <c r="AJ231" s="1"/>
      <c r="AK231" s="1"/>
      <c r="AL231" s="1"/>
      <c r="AM231" s="1"/>
      <c r="AN231" s="1"/>
      <c r="AO231" s="1"/>
      <c r="AP231" s="1"/>
      <c r="AQ231" s="1">
        <f t="shared" si="20"/>
        <v>1</v>
      </c>
      <c r="AR231" s="1">
        <f t="shared" si="21"/>
        <v>1</v>
      </c>
    </row>
    <row r="232" spans="1:44" ht="24.9" customHeight="1" thickTop="1" thickBot="1">
      <c r="A232" s="206" t="s">
        <v>1365</v>
      </c>
      <c r="B232" s="206" t="s">
        <v>1529</v>
      </c>
      <c r="C232" s="206" t="s">
        <v>1548</v>
      </c>
      <c r="D232" s="475"/>
      <c r="E232" s="827" t="s">
        <v>145</v>
      </c>
      <c r="F232" s="476">
        <v>550000</v>
      </c>
      <c r="G232" s="476">
        <v>550000</v>
      </c>
      <c r="H232" s="477"/>
      <c r="I232" s="334">
        <v>500000</v>
      </c>
      <c r="J232" s="478"/>
      <c r="K232" s="478"/>
      <c r="L232" s="478">
        <v>50000</v>
      </c>
      <c r="M232" s="479"/>
      <c r="N232" s="479"/>
      <c r="O232" s="480"/>
      <c r="P232" s="481"/>
      <c r="Q232" s="486"/>
      <c r="R232" s="483">
        <v>550000</v>
      </c>
      <c r="S232" s="334"/>
      <c r="T232" s="484"/>
      <c r="U232" s="334"/>
      <c r="V232" s="484"/>
      <c r="W232" s="334"/>
      <c r="X232" s="1">
        <f t="shared" si="17"/>
        <v>0</v>
      </c>
      <c r="Y232" s="1">
        <f t="shared" si="18"/>
        <v>0</v>
      </c>
      <c r="Z232" s="1"/>
      <c r="AA232" s="1"/>
      <c r="AB232" s="1"/>
      <c r="AC232" s="1"/>
      <c r="AD232" s="1"/>
      <c r="AE232" s="1"/>
      <c r="AF232" s="1"/>
      <c r="AG232" s="1"/>
      <c r="AH232" s="1">
        <f t="shared" si="19"/>
        <v>0</v>
      </c>
      <c r="AI232" s="1">
        <v>1</v>
      </c>
      <c r="AJ232" s="1"/>
      <c r="AK232" s="1"/>
      <c r="AL232" s="1"/>
      <c r="AM232" s="1"/>
      <c r="AN232" s="1"/>
      <c r="AO232" s="1"/>
      <c r="AP232" s="1"/>
      <c r="AQ232" s="1">
        <f t="shared" si="20"/>
        <v>1</v>
      </c>
      <c r="AR232" s="1">
        <f t="shared" si="21"/>
        <v>1</v>
      </c>
    </row>
    <row r="233" spans="1:44" ht="24.9" customHeight="1" thickTop="1" thickBot="1">
      <c r="A233" s="206" t="s">
        <v>1365</v>
      </c>
      <c r="B233" s="206" t="s">
        <v>1529</v>
      </c>
      <c r="C233" s="206" t="s">
        <v>1548</v>
      </c>
      <c r="D233" s="475"/>
      <c r="E233" s="827" t="s">
        <v>179</v>
      </c>
      <c r="F233" s="476">
        <v>500000</v>
      </c>
      <c r="G233" s="476">
        <v>500000</v>
      </c>
      <c r="H233" s="477"/>
      <c r="I233" s="334"/>
      <c r="J233" s="478"/>
      <c r="K233" s="478"/>
      <c r="L233" s="478">
        <v>500000</v>
      </c>
      <c r="M233" s="479"/>
      <c r="N233" s="479"/>
      <c r="O233" s="480"/>
      <c r="P233" s="481"/>
      <c r="Q233" s="486"/>
      <c r="R233" s="483">
        <v>500000</v>
      </c>
      <c r="S233" s="334"/>
      <c r="T233" s="484"/>
      <c r="U233" s="334"/>
      <c r="V233" s="484"/>
      <c r="W233" s="334"/>
      <c r="X233" s="1">
        <f t="shared" si="17"/>
        <v>0</v>
      </c>
      <c r="Y233" s="1">
        <f t="shared" si="18"/>
        <v>0</v>
      </c>
      <c r="Z233" s="1">
        <v>1</v>
      </c>
      <c r="AA233" s="1"/>
      <c r="AB233" s="1"/>
      <c r="AC233" s="1"/>
      <c r="AD233" s="1"/>
      <c r="AE233" s="1"/>
      <c r="AF233" s="1"/>
      <c r="AG233" s="1"/>
      <c r="AH233" s="1">
        <f t="shared" si="19"/>
        <v>1</v>
      </c>
      <c r="AI233" s="1"/>
      <c r="AJ233" s="1"/>
      <c r="AK233" s="1"/>
      <c r="AL233" s="1"/>
      <c r="AM233" s="1"/>
      <c r="AN233" s="1"/>
      <c r="AO233" s="1"/>
      <c r="AP233" s="1"/>
      <c r="AQ233" s="1">
        <f t="shared" si="20"/>
        <v>0</v>
      </c>
      <c r="AR233" s="1">
        <f t="shared" si="21"/>
        <v>1</v>
      </c>
    </row>
    <row r="234" spans="1:44" ht="24.9" customHeight="1" thickTop="1" thickBot="1">
      <c r="A234" s="206" t="s">
        <v>1365</v>
      </c>
      <c r="B234" s="206" t="s">
        <v>1529</v>
      </c>
      <c r="C234" s="206" t="s">
        <v>360</v>
      </c>
      <c r="D234" s="475"/>
      <c r="E234" s="827" t="s">
        <v>145</v>
      </c>
      <c r="F234" s="476">
        <v>700000</v>
      </c>
      <c r="G234" s="476">
        <v>700000</v>
      </c>
      <c r="H234" s="477"/>
      <c r="I234" s="334">
        <v>684000</v>
      </c>
      <c r="J234" s="478"/>
      <c r="K234" s="478"/>
      <c r="L234" s="478">
        <v>16000</v>
      </c>
      <c r="M234" s="479"/>
      <c r="N234" s="479"/>
      <c r="O234" s="480"/>
      <c r="P234" s="481"/>
      <c r="Q234" s="486"/>
      <c r="R234" s="483">
        <v>700000</v>
      </c>
      <c r="S234" s="334"/>
      <c r="T234" s="484"/>
      <c r="U234" s="334"/>
      <c r="V234" s="484"/>
      <c r="W234" s="334"/>
      <c r="X234" s="1">
        <f t="shared" si="17"/>
        <v>0</v>
      </c>
      <c r="Y234" s="1">
        <f t="shared" si="18"/>
        <v>0</v>
      </c>
      <c r="Z234" s="1"/>
      <c r="AA234" s="1"/>
      <c r="AB234" s="1"/>
      <c r="AC234" s="1"/>
      <c r="AD234" s="1"/>
      <c r="AE234" s="1"/>
      <c r="AF234" s="1"/>
      <c r="AG234" s="1"/>
      <c r="AH234" s="1">
        <f t="shared" si="19"/>
        <v>0</v>
      </c>
      <c r="AI234" s="1">
        <v>1</v>
      </c>
      <c r="AJ234" s="1"/>
      <c r="AK234" s="1"/>
      <c r="AL234" s="1"/>
      <c r="AM234" s="1"/>
      <c r="AN234" s="1"/>
      <c r="AO234" s="1"/>
      <c r="AP234" s="1"/>
      <c r="AQ234" s="1">
        <f t="shared" si="20"/>
        <v>1</v>
      </c>
      <c r="AR234" s="1">
        <f t="shared" si="21"/>
        <v>1</v>
      </c>
    </row>
    <row r="235" spans="1:44" ht="24.9" customHeight="1" thickTop="1" thickBot="1">
      <c r="A235" s="206" t="s">
        <v>1365</v>
      </c>
      <c r="B235" s="206" t="s">
        <v>1529</v>
      </c>
      <c r="C235" s="206" t="s">
        <v>1549</v>
      </c>
      <c r="D235" s="475"/>
      <c r="E235" s="827" t="s">
        <v>145</v>
      </c>
      <c r="F235" s="476">
        <v>850000</v>
      </c>
      <c r="G235" s="476">
        <v>850000</v>
      </c>
      <c r="H235" s="477"/>
      <c r="I235" s="334"/>
      <c r="J235" s="478">
        <v>850000</v>
      </c>
      <c r="K235" s="478"/>
      <c r="L235" s="478"/>
      <c r="M235" s="479"/>
      <c r="N235" s="479"/>
      <c r="O235" s="480"/>
      <c r="P235" s="481"/>
      <c r="Q235" s="486"/>
      <c r="R235" s="483">
        <v>850000</v>
      </c>
      <c r="S235" s="334"/>
      <c r="T235" s="484"/>
      <c r="U235" s="334"/>
      <c r="V235" s="484"/>
      <c r="W235" s="334"/>
      <c r="X235" s="23">
        <f t="shared" si="17"/>
        <v>0</v>
      </c>
      <c r="Y235" s="23">
        <f t="shared" si="18"/>
        <v>0</v>
      </c>
      <c r="AH235" s="20">
        <f t="shared" si="19"/>
        <v>0</v>
      </c>
      <c r="AI235" s="20">
        <v>1</v>
      </c>
      <c r="AQ235" s="1">
        <f t="shared" si="20"/>
        <v>1</v>
      </c>
      <c r="AR235" s="1">
        <f t="shared" si="21"/>
        <v>1</v>
      </c>
    </row>
    <row r="236" spans="1:44" ht="24.9" customHeight="1" thickTop="1" thickBot="1">
      <c r="A236" s="206" t="s">
        <v>1365</v>
      </c>
      <c r="B236" s="206" t="s">
        <v>1529</v>
      </c>
      <c r="C236" s="206" t="s">
        <v>1549</v>
      </c>
      <c r="D236" s="475"/>
      <c r="E236" s="827" t="s">
        <v>179</v>
      </c>
      <c r="F236" s="476">
        <v>750000</v>
      </c>
      <c r="G236" s="476">
        <v>750000</v>
      </c>
      <c r="H236" s="477"/>
      <c r="I236" s="334"/>
      <c r="J236" s="478">
        <v>550000</v>
      </c>
      <c r="K236" s="478"/>
      <c r="L236" s="478">
        <v>200000</v>
      </c>
      <c r="M236" s="479"/>
      <c r="N236" s="479"/>
      <c r="O236" s="480"/>
      <c r="P236" s="481"/>
      <c r="Q236" s="486"/>
      <c r="R236" s="483">
        <v>750000</v>
      </c>
      <c r="S236" s="334"/>
      <c r="T236" s="484"/>
      <c r="U236" s="334"/>
      <c r="V236" s="484"/>
      <c r="W236" s="334"/>
      <c r="X236" s="23">
        <f t="shared" si="17"/>
        <v>0</v>
      </c>
      <c r="Y236" s="23">
        <f t="shared" si="18"/>
        <v>0</v>
      </c>
      <c r="Z236" s="1">
        <v>1</v>
      </c>
      <c r="AH236" s="20">
        <f t="shared" si="19"/>
        <v>1</v>
      </c>
      <c r="AQ236" s="1">
        <f t="shared" si="20"/>
        <v>0</v>
      </c>
      <c r="AR236" s="1">
        <f t="shared" si="21"/>
        <v>1</v>
      </c>
    </row>
    <row r="237" spans="1:44" ht="24.9" customHeight="1" thickTop="1" thickBot="1">
      <c r="A237" s="206" t="s">
        <v>1365</v>
      </c>
      <c r="B237" s="206" t="s">
        <v>1529</v>
      </c>
      <c r="C237" s="206" t="s">
        <v>360</v>
      </c>
      <c r="D237" s="206"/>
      <c r="E237" s="827" t="s">
        <v>179</v>
      </c>
      <c r="F237" s="476">
        <v>620000</v>
      </c>
      <c r="G237" s="476">
        <v>620000</v>
      </c>
      <c r="H237" s="206"/>
      <c r="I237" s="478">
        <v>50000</v>
      </c>
      <c r="J237" s="478">
        <v>570000</v>
      </c>
      <c r="K237" s="206"/>
      <c r="L237" s="478"/>
      <c r="M237" s="206"/>
      <c r="N237" s="206"/>
      <c r="O237" s="478"/>
      <c r="P237" s="206"/>
      <c r="Q237" s="486"/>
      <c r="R237" s="478">
        <v>620000</v>
      </c>
      <c r="S237" s="206"/>
      <c r="T237" s="206"/>
      <c r="U237" s="206"/>
      <c r="V237" s="206"/>
      <c r="W237" s="206"/>
      <c r="X237" s="23">
        <f t="shared" si="17"/>
        <v>0</v>
      </c>
      <c r="Y237" s="23">
        <f t="shared" si="18"/>
        <v>0</v>
      </c>
      <c r="Z237" s="1">
        <v>1</v>
      </c>
      <c r="AH237" s="20">
        <f t="shared" si="19"/>
        <v>1</v>
      </c>
      <c r="AQ237" s="1">
        <f t="shared" si="20"/>
        <v>0</v>
      </c>
      <c r="AR237" s="1">
        <f t="shared" si="21"/>
        <v>1</v>
      </c>
    </row>
    <row r="238" spans="1:44" ht="24.9" customHeight="1" thickTop="1" thickBot="1">
      <c r="A238" s="206" t="s">
        <v>1365</v>
      </c>
      <c r="B238" s="206" t="s">
        <v>1529</v>
      </c>
      <c r="C238" s="206" t="s">
        <v>318</v>
      </c>
      <c r="D238" s="475"/>
      <c r="E238" s="827" t="s">
        <v>179</v>
      </c>
      <c r="F238" s="476">
        <v>600000</v>
      </c>
      <c r="G238" s="476">
        <v>600000</v>
      </c>
      <c r="H238" s="477"/>
      <c r="I238" s="334">
        <v>250000</v>
      </c>
      <c r="J238" s="478"/>
      <c r="K238" s="478"/>
      <c r="L238" s="478">
        <v>350000</v>
      </c>
      <c r="M238" s="479"/>
      <c r="N238" s="479"/>
      <c r="O238" s="480"/>
      <c r="P238" s="481"/>
      <c r="Q238" s="486"/>
      <c r="R238" s="483">
        <v>600000</v>
      </c>
      <c r="S238" s="334"/>
      <c r="T238" s="484"/>
      <c r="U238" s="334"/>
      <c r="V238" s="484"/>
      <c r="W238" s="334"/>
      <c r="X238" s="23">
        <f t="shared" si="17"/>
        <v>0</v>
      </c>
      <c r="Y238" s="23">
        <f t="shared" si="18"/>
        <v>0</v>
      </c>
      <c r="Z238" s="1">
        <v>1</v>
      </c>
      <c r="AH238" s="20">
        <f t="shared" si="19"/>
        <v>1</v>
      </c>
      <c r="AQ238" s="1">
        <f t="shared" si="20"/>
        <v>0</v>
      </c>
      <c r="AR238" s="1">
        <f t="shared" si="21"/>
        <v>1</v>
      </c>
    </row>
    <row r="239" spans="1:44" ht="24.9" customHeight="1" thickTop="1" thickBot="1">
      <c r="A239" s="206" t="s">
        <v>1365</v>
      </c>
      <c r="B239" s="206" t="s">
        <v>1529</v>
      </c>
      <c r="C239" s="206" t="s">
        <v>1550</v>
      </c>
      <c r="D239" s="475"/>
      <c r="E239" s="827" t="s">
        <v>53</v>
      </c>
      <c r="F239" s="476">
        <v>250000</v>
      </c>
      <c r="G239" s="476">
        <v>250000</v>
      </c>
      <c r="H239" s="477"/>
      <c r="I239" s="334"/>
      <c r="J239" s="478">
        <v>250000</v>
      </c>
      <c r="K239" s="478"/>
      <c r="L239" s="478"/>
      <c r="M239" s="479"/>
      <c r="N239" s="479"/>
      <c r="O239" s="480"/>
      <c r="P239" s="481"/>
      <c r="Q239" s="479"/>
      <c r="R239" s="483">
        <v>250000</v>
      </c>
      <c r="S239" s="334"/>
      <c r="T239" s="484"/>
      <c r="U239" s="334"/>
      <c r="V239" s="484"/>
      <c r="W239" s="334"/>
      <c r="X239" s="23">
        <f t="shared" si="17"/>
        <v>0</v>
      </c>
      <c r="Y239" s="23">
        <f t="shared" si="18"/>
        <v>0</v>
      </c>
      <c r="AH239" s="20">
        <f t="shared" si="19"/>
        <v>0</v>
      </c>
      <c r="AI239" s="20">
        <v>1</v>
      </c>
      <c r="AQ239" s="1">
        <f t="shared" si="20"/>
        <v>1</v>
      </c>
      <c r="AR239" s="1">
        <f t="shared" si="21"/>
        <v>1</v>
      </c>
    </row>
    <row r="240" spans="1:44" ht="24.9" customHeight="1" thickTop="1" thickBot="1">
      <c r="A240" s="206" t="s">
        <v>1365</v>
      </c>
      <c r="B240" s="206" t="s">
        <v>1529</v>
      </c>
      <c r="C240" s="206" t="s">
        <v>41</v>
      </c>
      <c r="D240" s="475"/>
      <c r="E240" s="827" t="s">
        <v>53</v>
      </c>
      <c r="F240" s="476">
        <v>850000</v>
      </c>
      <c r="G240" s="476">
        <v>850000</v>
      </c>
      <c r="H240" s="477"/>
      <c r="I240" s="334">
        <v>400000</v>
      </c>
      <c r="J240" s="478">
        <v>450000</v>
      </c>
      <c r="K240" s="478"/>
      <c r="L240" s="478"/>
      <c r="M240" s="479"/>
      <c r="N240" s="479"/>
      <c r="O240" s="480"/>
      <c r="P240" s="481"/>
      <c r="Q240" s="479"/>
      <c r="R240" s="483">
        <v>850000</v>
      </c>
      <c r="S240" s="334"/>
      <c r="T240" s="484"/>
      <c r="U240" s="334"/>
      <c r="V240" s="484"/>
      <c r="W240" s="334"/>
      <c r="X240" s="23">
        <f t="shared" si="17"/>
        <v>0</v>
      </c>
      <c r="Y240" s="23">
        <f t="shared" si="18"/>
        <v>0</v>
      </c>
      <c r="AH240" s="20">
        <f t="shared" si="19"/>
        <v>0</v>
      </c>
      <c r="AI240" s="20">
        <v>1</v>
      </c>
      <c r="AQ240" s="1">
        <f t="shared" si="20"/>
        <v>1</v>
      </c>
      <c r="AR240" s="1">
        <f t="shared" si="21"/>
        <v>1</v>
      </c>
    </row>
    <row r="241" spans="1:44" ht="24.9" customHeight="1" thickTop="1" thickBot="1">
      <c r="A241" s="206" t="s">
        <v>1365</v>
      </c>
      <c r="B241" s="206" t="s">
        <v>1529</v>
      </c>
      <c r="C241" s="206" t="s">
        <v>318</v>
      </c>
      <c r="D241" s="475"/>
      <c r="E241" s="827" t="s">
        <v>53</v>
      </c>
      <c r="F241" s="476">
        <v>500000</v>
      </c>
      <c r="G241" s="476">
        <v>500000</v>
      </c>
      <c r="H241" s="477"/>
      <c r="I241" s="334">
        <v>500000</v>
      </c>
      <c r="J241" s="478"/>
      <c r="K241" s="478"/>
      <c r="L241" s="478"/>
      <c r="M241" s="479"/>
      <c r="N241" s="479"/>
      <c r="O241" s="480"/>
      <c r="P241" s="481"/>
      <c r="Q241" s="479"/>
      <c r="R241" s="483">
        <v>500000</v>
      </c>
      <c r="S241" s="334"/>
      <c r="T241" s="484"/>
      <c r="U241" s="334"/>
      <c r="V241" s="484"/>
      <c r="W241" s="334"/>
      <c r="X241" s="23">
        <f t="shared" si="17"/>
        <v>0</v>
      </c>
      <c r="Y241" s="23">
        <f t="shared" si="18"/>
        <v>0</v>
      </c>
      <c r="AH241" s="20">
        <f t="shared" si="19"/>
        <v>0</v>
      </c>
      <c r="AI241" s="20">
        <v>1</v>
      </c>
      <c r="AQ241" s="1">
        <f t="shared" si="20"/>
        <v>1</v>
      </c>
      <c r="AR241" s="1">
        <f t="shared" si="21"/>
        <v>1</v>
      </c>
    </row>
    <row r="242" spans="1:44" s="14" customFormat="1" ht="24.9" customHeight="1" thickTop="1" thickBot="1">
      <c r="A242" s="206" t="s">
        <v>1365</v>
      </c>
      <c r="B242" s="206" t="s">
        <v>1529</v>
      </c>
      <c r="C242" s="206" t="s">
        <v>360</v>
      </c>
      <c r="D242" s="475"/>
      <c r="E242" s="827" t="s">
        <v>53</v>
      </c>
      <c r="F242" s="476">
        <v>500000</v>
      </c>
      <c r="G242" s="476">
        <v>500000</v>
      </c>
      <c r="H242" s="477"/>
      <c r="I242" s="334">
        <v>500000</v>
      </c>
      <c r="J242" s="478"/>
      <c r="K242" s="478"/>
      <c r="L242" s="478"/>
      <c r="M242" s="479"/>
      <c r="N242" s="479"/>
      <c r="O242" s="480"/>
      <c r="P242" s="481"/>
      <c r="Q242" s="479"/>
      <c r="R242" s="483">
        <v>500000</v>
      </c>
      <c r="S242" s="334"/>
      <c r="T242" s="484"/>
      <c r="U242" s="334"/>
      <c r="V242" s="484"/>
      <c r="W242" s="334"/>
      <c r="X242" s="411">
        <f t="shared" si="17"/>
        <v>0</v>
      </c>
      <c r="Y242" s="411">
        <f t="shared" si="18"/>
        <v>0</v>
      </c>
      <c r="Z242" s="412"/>
      <c r="AA242" s="412"/>
      <c r="AB242" s="412"/>
      <c r="AC242" s="412"/>
      <c r="AD242" s="412"/>
      <c r="AE242" s="412"/>
      <c r="AF242" s="412"/>
      <c r="AG242" s="412"/>
      <c r="AH242" s="412">
        <f t="shared" si="19"/>
        <v>0</v>
      </c>
      <c r="AI242" s="412">
        <v>1</v>
      </c>
      <c r="AJ242" s="412"/>
      <c r="AK242" s="412"/>
      <c r="AL242" s="412"/>
      <c r="AM242" s="412"/>
      <c r="AN242" s="412"/>
      <c r="AO242" s="412"/>
      <c r="AP242" s="412"/>
      <c r="AQ242" s="14">
        <f t="shared" si="20"/>
        <v>1</v>
      </c>
      <c r="AR242" s="14">
        <f t="shared" si="21"/>
        <v>1</v>
      </c>
    </row>
    <row r="243" spans="1:44" s="14" customFormat="1" ht="24.9" customHeight="1" thickTop="1" thickBot="1">
      <c r="A243" s="206" t="s">
        <v>1365</v>
      </c>
      <c r="B243" s="206" t="s">
        <v>1529</v>
      </c>
      <c r="C243" s="206" t="s">
        <v>50</v>
      </c>
      <c r="D243" s="206"/>
      <c r="E243" s="827" t="s">
        <v>145</v>
      </c>
      <c r="F243" s="476">
        <v>150000</v>
      </c>
      <c r="G243" s="476">
        <v>150000</v>
      </c>
      <c r="H243" s="206"/>
      <c r="I243" s="478">
        <v>150000</v>
      </c>
      <c r="J243" s="478"/>
      <c r="K243" s="206"/>
      <c r="L243" s="478"/>
      <c r="M243" s="206"/>
      <c r="N243" s="206"/>
      <c r="O243" s="478"/>
      <c r="P243" s="206"/>
      <c r="Q243" s="206"/>
      <c r="R243" s="478">
        <v>150000</v>
      </c>
      <c r="S243" s="206"/>
      <c r="T243" s="206"/>
      <c r="U243" s="206"/>
      <c r="V243" s="206"/>
      <c r="W243" s="206"/>
      <c r="X243" s="411">
        <f t="shared" si="17"/>
        <v>0</v>
      </c>
      <c r="Y243" s="411">
        <f t="shared" si="18"/>
        <v>0</v>
      </c>
      <c r="Z243" s="412"/>
      <c r="AA243" s="412"/>
      <c r="AB243" s="412"/>
      <c r="AC243" s="412"/>
      <c r="AD243" s="412"/>
      <c r="AE243" s="412"/>
      <c r="AF243" s="412"/>
      <c r="AG243" s="412"/>
      <c r="AH243" s="412">
        <f t="shared" si="19"/>
        <v>0</v>
      </c>
      <c r="AI243" s="412">
        <v>1</v>
      </c>
      <c r="AJ243" s="412"/>
      <c r="AK243" s="412"/>
      <c r="AL243" s="412"/>
      <c r="AM243" s="412"/>
      <c r="AN243" s="412"/>
      <c r="AO243" s="412"/>
      <c r="AP243" s="412"/>
      <c r="AQ243" s="14">
        <f t="shared" si="20"/>
        <v>1</v>
      </c>
      <c r="AR243" s="14">
        <f t="shared" si="21"/>
        <v>1</v>
      </c>
    </row>
    <row r="244" spans="1:44" s="14" customFormat="1" ht="24.9" customHeight="1" thickTop="1" thickBot="1">
      <c r="A244" s="33" t="s">
        <v>1365</v>
      </c>
      <c r="B244" s="33" t="s">
        <v>1551</v>
      </c>
      <c r="C244" s="33" t="s">
        <v>36</v>
      </c>
      <c r="D244" s="35"/>
      <c r="E244" s="324" t="s">
        <v>179</v>
      </c>
      <c r="F244" s="454">
        <v>500000</v>
      </c>
      <c r="G244" s="454">
        <v>500000</v>
      </c>
      <c r="H244" s="455"/>
      <c r="I244" s="39">
        <v>500000</v>
      </c>
      <c r="J244" s="40"/>
      <c r="K244" s="40"/>
      <c r="L244" s="40"/>
      <c r="M244" s="41"/>
      <c r="N244" s="41"/>
      <c r="O244" s="42"/>
      <c r="P244" s="456"/>
      <c r="Q244" s="457"/>
      <c r="R244" s="458">
        <v>100000</v>
      </c>
      <c r="S244" s="39">
        <v>400000</v>
      </c>
      <c r="T244" s="46"/>
      <c r="U244" s="39"/>
      <c r="V244" s="46"/>
      <c r="W244" s="39"/>
      <c r="X244" s="411">
        <f t="shared" si="17"/>
        <v>0</v>
      </c>
      <c r="Y244" s="411">
        <f t="shared" si="18"/>
        <v>0</v>
      </c>
      <c r="Z244" s="412">
        <v>1</v>
      </c>
      <c r="AA244" s="412"/>
      <c r="AB244" s="412"/>
      <c r="AC244" s="412"/>
      <c r="AD244" s="412"/>
      <c r="AE244" s="412"/>
      <c r="AF244" s="412"/>
      <c r="AG244" s="412"/>
      <c r="AH244" s="412">
        <f t="shared" si="19"/>
        <v>1</v>
      </c>
      <c r="AI244" s="412"/>
      <c r="AJ244" s="412"/>
      <c r="AK244" s="412"/>
      <c r="AL244" s="412"/>
      <c r="AM244" s="412"/>
      <c r="AN244" s="412"/>
      <c r="AO244" s="412"/>
      <c r="AP244" s="412"/>
      <c r="AQ244" s="14">
        <f t="shared" si="20"/>
        <v>0</v>
      </c>
      <c r="AR244" s="14">
        <f t="shared" si="21"/>
        <v>1</v>
      </c>
    </row>
    <row r="245" spans="1:44" s="14" customFormat="1" ht="24.9" customHeight="1" thickTop="1" thickBot="1">
      <c r="A245" s="33" t="s">
        <v>1365</v>
      </c>
      <c r="B245" s="33" t="s">
        <v>1551</v>
      </c>
      <c r="C245" s="33" t="s">
        <v>1552</v>
      </c>
      <c r="D245" s="35"/>
      <c r="E245" s="324" t="s">
        <v>1553</v>
      </c>
      <c r="F245" s="454">
        <v>600000</v>
      </c>
      <c r="G245" s="454">
        <v>600000</v>
      </c>
      <c r="H245" s="455"/>
      <c r="I245" s="39">
        <v>600000</v>
      </c>
      <c r="J245" s="40"/>
      <c r="K245" s="40"/>
      <c r="L245" s="40"/>
      <c r="M245" s="41"/>
      <c r="N245" s="41"/>
      <c r="O245" s="42"/>
      <c r="P245" s="456"/>
      <c r="Q245" s="457"/>
      <c r="R245" s="458">
        <v>60000</v>
      </c>
      <c r="S245" s="39">
        <v>540000</v>
      </c>
      <c r="T245" s="46"/>
      <c r="U245" s="39"/>
      <c r="V245" s="46"/>
      <c r="W245" s="39"/>
      <c r="X245" s="411">
        <f t="shared" si="17"/>
        <v>0</v>
      </c>
      <c r="Y245" s="411">
        <f t="shared" si="18"/>
        <v>0</v>
      </c>
      <c r="Z245" s="412">
        <v>1</v>
      </c>
      <c r="AA245" s="412"/>
      <c r="AB245" s="412"/>
      <c r="AC245" s="412"/>
      <c r="AD245" s="412"/>
      <c r="AE245" s="412"/>
      <c r="AF245" s="412"/>
      <c r="AG245" s="412"/>
      <c r="AH245" s="412">
        <f t="shared" si="19"/>
        <v>1</v>
      </c>
      <c r="AI245" s="412"/>
      <c r="AJ245" s="412"/>
      <c r="AK245" s="412"/>
      <c r="AL245" s="412"/>
      <c r="AM245" s="412"/>
      <c r="AN245" s="412"/>
      <c r="AO245" s="412"/>
      <c r="AP245" s="412"/>
      <c r="AQ245" s="14">
        <f t="shared" si="20"/>
        <v>0</v>
      </c>
      <c r="AR245" s="14">
        <f t="shared" si="21"/>
        <v>1</v>
      </c>
    </row>
    <row r="246" spans="1:44" s="14" customFormat="1" ht="24.9" customHeight="1" thickTop="1" thickBot="1">
      <c r="A246" s="33" t="s">
        <v>1365</v>
      </c>
      <c r="B246" s="33" t="s">
        <v>1551</v>
      </c>
      <c r="C246" s="33" t="s">
        <v>1554</v>
      </c>
      <c r="D246" s="35"/>
      <c r="E246" s="324" t="s">
        <v>179</v>
      </c>
      <c r="F246" s="454">
        <v>400000</v>
      </c>
      <c r="G246" s="454">
        <v>400000</v>
      </c>
      <c r="H246" s="455"/>
      <c r="I246" s="39"/>
      <c r="J246" s="40">
        <v>60000</v>
      </c>
      <c r="K246" s="40"/>
      <c r="L246" s="40">
        <v>340000</v>
      </c>
      <c r="M246" s="41"/>
      <c r="N246" s="41"/>
      <c r="O246" s="42"/>
      <c r="P246" s="456"/>
      <c r="Q246" s="457"/>
      <c r="R246" s="458">
        <v>200000</v>
      </c>
      <c r="S246" s="39">
        <v>200000</v>
      </c>
      <c r="T246" s="46"/>
      <c r="U246" s="39"/>
      <c r="V246" s="46"/>
      <c r="W246" s="39"/>
      <c r="X246" s="411">
        <f t="shared" si="17"/>
        <v>0</v>
      </c>
      <c r="Y246" s="411">
        <f t="shared" si="18"/>
        <v>0</v>
      </c>
      <c r="Z246" s="412">
        <v>1</v>
      </c>
      <c r="AA246" s="412"/>
      <c r="AB246" s="412"/>
      <c r="AC246" s="412"/>
      <c r="AD246" s="412"/>
      <c r="AE246" s="412"/>
      <c r="AF246" s="412"/>
      <c r="AG246" s="412"/>
      <c r="AH246" s="412">
        <f t="shared" si="19"/>
        <v>1</v>
      </c>
      <c r="AI246" s="412"/>
      <c r="AJ246" s="412"/>
      <c r="AK246" s="412"/>
      <c r="AL246" s="412"/>
      <c r="AM246" s="412"/>
      <c r="AN246" s="412"/>
      <c r="AO246" s="412"/>
      <c r="AP246" s="412"/>
      <c r="AQ246" s="14">
        <f t="shared" si="20"/>
        <v>0</v>
      </c>
      <c r="AR246" s="14">
        <f t="shared" si="21"/>
        <v>1</v>
      </c>
    </row>
    <row r="247" spans="1:44" ht="24.9" customHeight="1" thickTop="1" thickBot="1">
      <c r="A247" s="33" t="s">
        <v>1365</v>
      </c>
      <c r="B247" s="33" t="s">
        <v>1551</v>
      </c>
      <c r="C247" s="33" t="s">
        <v>1555</v>
      </c>
      <c r="D247" s="35"/>
      <c r="E247" s="324" t="s">
        <v>179</v>
      </c>
      <c r="F247" s="454">
        <v>100000</v>
      </c>
      <c r="G247" s="454">
        <v>100000</v>
      </c>
      <c r="H247" s="455"/>
      <c r="I247" s="39"/>
      <c r="J247" s="40"/>
      <c r="K247" s="40"/>
      <c r="L247" s="40">
        <v>100000</v>
      </c>
      <c r="M247" s="41"/>
      <c r="N247" s="41"/>
      <c r="O247" s="42"/>
      <c r="P247" s="456"/>
      <c r="Q247" s="457"/>
      <c r="R247" s="458">
        <v>100000</v>
      </c>
      <c r="S247" s="39"/>
      <c r="T247" s="46"/>
      <c r="U247" s="39"/>
      <c r="V247" s="46"/>
      <c r="W247" s="39"/>
      <c r="X247" s="23">
        <f t="shared" si="17"/>
        <v>0</v>
      </c>
      <c r="Y247" s="23">
        <f t="shared" si="18"/>
        <v>0</v>
      </c>
      <c r="Z247" s="412">
        <v>1</v>
      </c>
      <c r="AH247" s="20">
        <f t="shared" si="19"/>
        <v>1</v>
      </c>
      <c r="AQ247" s="1">
        <f t="shared" si="20"/>
        <v>0</v>
      </c>
      <c r="AR247" s="1">
        <f t="shared" si="21"/>
        <v>1</v>
      </c>
    </row>
    <row r="248" spans="1:44" ht="24.9" customHeight="1" thickTop="1" thickBot="1">
      <c r="A248" s="33" t="s">
        <v>1365</v>
      </c>
      <c r="B248" s="33" t="s">
        <v>1551</v>
      </c>
      <c r="C248" s="33" t="s">
        <v>1556</v>
      </c>
      <c r="D248" s="35"/>
      <c r="E248" s="324" t="s">
        <v>1553</v>
      </c>
      <c r="F248" s="454">
        <v>650000</v>
      </c>
      <c r="G248" s="454">
        <v>650000</v>
      </c>
      <c r="H248" s="455"/>
      <c r="I248" s="39">
        <v>40000</v>
      </c>
      <c r="J248" s="40">
        <v>280000</v>
      </c>
      <c r="K248" s="40"/>
      <c r="L248" s="40">
        <v>330000</v>
      </c>
      <c r="M248" s="41"/>
      <c r="N248" s="41"/>
      <c r="O248" s="42"/>
      <c r="P248" s="456"/>
      <c r="Q248" s="457"/>
      <c r="R248" s="458">
        <v>350000</v>
      </c>
      <c r="S248" s="39">
        <v>300000</v>
      </c>
      <c r="T248" s="46"/>
      <c r="U248" s="39"/>
      <c r="V248" s="46"/>
      <c r="W248" s="39"/>
      <c r="X248" s="23">
        <f t="shared" si="17"/>
        <v>0</v>
      </c>
      <c r="Y248" s="23">
        <f t="shared" si="18"/>
        <v>0</v>
      </c>
      <c r="Z248" s="412">
        <v>1</v>
      </c>
      <c r="AH248" s="20">
        <f t="shared" si="19"/>
        <v>1</v>
      </c>
      <c r="AQ248" s="1">
        <f t="shared" si="20"/>
        <v>0</v>
      </c>
      <c r="AR248" s="1">
        <f t="shared" si="21"/>
        <v>1</v>
      </c>
    </row>
    <row r="249" spans="1:44" ht="24.9" customHeight="1" thickTop="1" thickBot="1">
      <c r="A249" s="33" t="s">
        <v>1365</v>
      </c>
      <c r="B249" s="33" t="s">
        <v>1551</v>
      </c>
      <c r="C249" s="33" t="s">
        <v>1557</v>
      </c>
      <c r="D249" s="35"/>
      <c r="E249" s="324" t="s">
        <v>179</v>
      </c>
      <c r="F249" s="454">
        <v>100000</v>
      </c>
      <c r="G249" s="454">
        <v>100000</v>
      </c>
      <c r="H249" s="455"/>
      <c r="I249" s="39">
        <v>20000</v>
      </c>
      <c r="J249" s="40"/>
      <c r="K249" s="40"/>
      <c r="L249" s="40">
        <v>80000</v>
      </c>
      <c r="M249" s="41"/>
      <c r="N249" s="41"/>
      <c r="O249" s="42"/>
      <c r="P249" s="456"/>
      <c r="Q249" s="457"/>
      <c r="R249" s="458">
        <v>100000</v>
      </c>
      <c r="S249" s="39"/>
      <c r="T249" s="46"/>
      <c r="U249" s="39"/>
      <c r="V249" s="46"/>
      <c r="W249" s="39"/>
      <c r="X249" s="23">
        <f t="shared" si="17"/>
        <v>0</v>
      </c>
      <c r="Y249" s="23">
        <f t="shared" si="18"/>
        <v>0</v>
      </c>
      <c r="Z249" s="412">
        <v>1</v>
      </c>
      <c r="AH249" s="20">
        <f t="shared" si="19"/>
        <v>1</v>
      </c>
      <c r="AQ249" s="1">
        <f t="shared" si="20"/>
        <v>0</v>
      </c>
      <c r="AR249" s="1">
        <f t="shared" si="21"/>
        <v>1</v>
      </c>
    </row>
    <row r="250" spans="1:44" ht="24.9" customHeight="1" thickTop="1" thickBot="1">
      <c r="A250" s="33" t="s">
        <v>1365</v>
      </c>
      <c r="B250" s="33" t="s">
        <v>1551</v>
      </c>
      <c r="C250" s="33" t="s">
        <v>1558</v>
      </c>
      <c r="D250" s="35"/>
      <c r="E250" s="324" t="s">
        <v>179</v>
      </c>
      <c r="F250" s="454">
        <v>50000</v>
      </c>
      <c r="G250" s="454">
        <v>50000</v>
      </c>
      <c r="H250" s="455"/>
      <c r="I250" s="39">
        <v>30000</v>
      </c>
      <c r="J250" s="40"/>
      <c r="K250" s="40"/>
      <c r="L250" s="40">
        <v>20000</v>
      </c>
      <c r="M250" s="41"/>
      <c r="N250" s="41"/>
      <c r="O250" s="42"/>
      <c r="P250" s="456"/>
      <c r="Q250" s="457"/>
      <c r="R250" s="458">
        <v>50000</v>
      </c>
      <c r="S250" s="39"/>
      <c r="T250" s="46"/>
      <c r="U250" s="39"/>
      <c r="V250" s="46"/>
      <c r="W250" s="39"/>
      <c r="X250" s="23">
        <f t="shared" si="17"/>
        <v>0</v>
      </c>
      <c r="Y250" s="23">
        <f t="shared" si="18"/>
        <v>0</v>
      </c>
      <c r="Z250" s="412">
        <v>1</v>
      </c>
      <c r="AH250" s="20">
        <f t="shared" si="19"/>
        <v>1</v>
      </c>
      <c r="AQ250" s="1">
        <f t="shared" si="20"/>
        <v>0</v>
      </c>
      <c r="AR250" s="1">
        <f t="shared" si="21"/>
        <v>1</v>
      </c>
    </row>
    <row r="251" spans="1:44" ht="24.9" customHeight="1" thickTop="1" thickBot="1">
      <c r="A251" s="33" t="s">
        <v>1365</v>
      </c>
      <c r="B251" s="33" t="s">
        <v>1551</v>
      </c>
      <c r="C251" s="33" t="s">
        <v>1559</v>
      </c>
      <c r="D251" s="35"/>
      <c r="E251" s="324" t="s">
        <v>179</v>
      </c>
      <c r="F251" s="454">
        <v>75000</v>
      </c>
      <c r="G251" s="454">
        <v>75000</v>
      </c>
      <c r="H251" s="455"/>
      <c r="I251" s="39"/>
      <c r="J251" s="40"/>
      <c r="K251" s="40"/>
      <c r="L251" s="40">
        <v>75000</v>
      </c>
      <c r="M251" s="41"/>
      <c r="N251" s="41"/>
      <c r="O251" s="42"/>
      <c r="P251" s="456"/>
      <c r="Q251" s="457"/>
      <c r="R251" s="458">
        <v>75000</v>
      </c>
      <c r="S251" s="39"/>
      <c r="T251" s="46"/>
      <c r="U251" s="39"/>
      <c r="V251" s="46"/>
      <c r="W251" s="39"/>
      <c r="X251" s="23">
        <f t="shared" si="17"/>
        <v>0</v>
      </c>
      <c r="Y251" s="23">
        <f t="shared" si="18"/>
        <v>0</v>
      </c>
      <c r="Z251" s="412">
        <v>1</v>
      </c>
      <c r="AH251" s="20">
        <f t="shared" si="19"/>
        <v>1</v>
      </c>
      <c r="AQ251" s="1">
        <f t="shared" si="20"/>
        <v>0</v>
      </c>
      <c r="AR251" s="1">
        <f t="shared" si="21"/>
        <v>1</v>
      </c>
    </row>
    <row r="252" spans="1:44" ht="24.9" customHeight="1" thickTop="1" thickBot="1">
      <c r="A252" s="33" t="s">
        <v>1365</v>
      </c>
      <c r="B252" s="33" t="s">
        <v>1551</v>
      </c>
      <c r="C252" s="33" t="s">
        <v>1560</v>
      </c>
      <c r="D252" s="35"/>
      <c r="E252" s="324" t="s">
        <v>1553</v>
      </c>
      <c r="F252" s="454">
        <v>100000</v>
      </c>
      <c r="G252" s="454">
        <v>100000</v>
      </c>
      <c r="H252" s="455"/>
      <c r="I252" s="39"/>
      <c r="J252" s="40"/>
      <c r="K252" s="40"/>
      <c r="L252" s="40">
        <v>100000</v>
      </c>
      <c r="M252" s="41"/>
      <c r="N252" s="41"/>
      <c r="O252" s="42"/>
      <c r="P252" s="456"/>
      <c r="Q252" s="457"/>
      <c r="R252" s="458">
        <v>10000</v>
      </c>
      <c r="S252" s="39">
        <v>90000</v>
      </c>
      <c r="T252" s="46"/>
      <c r="U252" s="39"/>
      <c r="V252" s="46"/>
      <c r="W252" s="39"/>
      <c r="X252" s="23">
        <f t="shared" si="17"/>
        <v>0</v>
      </c>
      <c r="Y252" s="23">
        <f t="shared" si="18"/>
        <v>0</v>
      </c>
      <c r="Z252" s="412">
        <v>1</v>
      </c>
      <c r="AH252" s="20">
        <f t="shared" si="19"/>
        <v>1</v>
      </c>
      <c r="AQ252" s="1">
        <f t="shared" si="20"/>
        <v>0</v>
      </c>
      <c r="AR252" s="1">
        <f t="shared" si="21"/>
        <v>1</v>
      </c>
    </row>
    <row r="253" spans="1:44" ht="24.9" customHeight="1" thickTop="1" thickBot="1">
      <c r="A253" s="33" t="s">
        <v>1365</v>
      </c>
      <c r="B253" s="33" t="s">
        <v>1551</v>
      </c>
      <c r="C253" s="33" t="s">
        <v>1561</v>
      </c>
      <c r="D253" s="35"/>
      <c r="E253" s="324" t="s">
        <v>1553</v>
      </c>
      <c r="F253" s="454">
        <v>500000</v>
      </c>
      <c r="G253" s="454">
        <v>500000</v>
      </c>
      <c r="H253" s="455"/>
      <c r="I253" s="39">
        <v>200000</v>
      </c>
      <c r="J253" s="40">
        <v>100000</v>
      </c>
      <c r="K253" s="40"/>
      <c r="L253" s="40">
        <v>200000</v>
      </c>
      <c r="M253" s="41"/>
      <c r="N253" s="41"/>
      <c r="O253" s="42"/>
      <c r="P253" s="456"/>
      <c r="Q253" s="457"/>
      <c r="R253" s="458">
        <v>50000</v>
      </c>
      <c r="S253" s="39">
        <v>450000</v>
      </c>
      <c r="T253" s="46"/>
      <c r="U253" s="39"/>
      <c r="V253" s="46"/>
      <c r="W253" s="39"/>
      <c r="X253" s="23">
        <f t="shared" si="17"/>
        <v>0</v>
      </c>
      <c r="Y253" s="23">
        <f t="shared" si="18"/>
        <v>0</v>
      </c>
      <c r="Z253" s="412">
        <v>1</v>
      </c>
      <c r="AH253" s="20">
        <f t="shared" si="19"/>
        <v>1</v>
      </c>
      <c r="AQ253" s="1">
        <f t="shared" si="20"/>
        <v>0</v>
      </c>
      <c r="AR253" s="1">
        <f t="shared" si="21"/>
        <v>1</v>
      </c>
    </row>
    <row r="254" spans="1:44" ht="24.9" customHeight="1" thickTop="1" thickBot="1">
      <c r="A254" s="33" t="s">
        <v>1365</v>
      </c>
      <c r="B254" s="33" t="s">
        <v>1551</v>
      </c>
      <c r="C254" s="33" t="s">
        <v>288</v>
      </c>
      <c r="D254" s="35"/>
      <c r="E254" s="324" t="s">
        <v>179</v>
      </c>
      <c r="F254" s="454">
        <v>1060000</v>
      </c>
      <c r="G254" s="454">
        <v>1060000</v>
      </c>
      <c r="H254" s="455"/>
      <c r="I254" s="39">
        <v>400000</v>
      </c>
      <c r="J254" s="40">
        <v>660000</v>
      </c>
      <c r="K254" s="40"/>
      <c r="L254" s="40"/>
      <c r="M254" s="41"/>
      <c r="N254" s="41"/>
      <c r="O254" s="42"/>
      <c r="P254" s="456"/>
      <c r="Q254" s="457"/>
      <c r="R254" s="458">
        <v>660000</v>
      </c>
      <c r="S254" s="39">
        <v>400000</v>
      </c>
      <c r="T254" s="46"/>
      <c r="U254" s="39"/>
      <c r="V254" s="46"/>
      <c r="W254" s="39"/>
      <c r="X254" s="23">
        <f t="shared" si="17"/>
        <v>0</v>
      </c>
      <c r="Y254" s="23">
        <f t="shared" si="18"/>
        <v>0</v>
      </c>
      <c r="Z254" s="412">
        <v>1</v>
      </c>
      <c r="AH254" s="20">
        <f t="shared" si="19"/>
        <v>1</v>
      </c>
      <c r="AQ254" s="1">
        <f t="shared" si="20"/>
        <v>0</v>
      </c>
      <c r="AR254" s="1">
        <f t="shared" si="21"/>
        <v>1</v>
      </c>
    </row>
    <row r="255" spans="1:44" ht="24.9" customHeight="1" thickTop="1" thickBot="1">
      <c r="A255" s="33" t="s">
        <v>1365</v>
      </c>
      <c r="B255" s="33" t="s">
        <v>1551</v>
      </c>
      <c r="C255" s="33" t="s">
        <v>1562</v>
      </c>
      <c r="D255" s="35"/>
      <c r="E255" s="324" t="s">
        <v>1553</v>
      </c>
      <c r="F255" s="454">
        <v>281000</v>
      </c>
      <c r="G255" s="454">
        <v>281000</v>
      </c>
      <c r="H255" s="455"/>
      <c r="I255" s="39">
        <v>281000</v>
      </c>
      <c r="J255" s="40"/>
      <c r="K255" s="40"/>
      <c r="L255" s="40"/>
      <c r="M255" s="41"/>
      <c r="N255" s="41"/>
      <c r="O255" s="42"/>
      <c r="P255" s="456"/>
      <c r="Q255" s="457"/>
      <c r="R255" s="458">
        <v>100000</v>
      </c>
      <c r="S255" s="39">
        <v>181000</v>
      </c>
      <c r="T255" s="46"/>
      <c r="U255" s="39"/>
      <c r="V255" s="46"/>
      <c r="W255" s="39"/>
      <c r="X255" s="23">
        <f t="shared" si="17"/>
        <v>0</v>
      </c>
      <c r="Y255" s="23">
        <f t="shared" si="18"/>
        <v>0</v>
      </c>
      <c r="Z255" s="412">
        <v>1</v>
      </c>
      <c r="AH255" s="20">
        <f t="shared" si="19"/>
        <v>1</v>
      </c>
      <c r="AQ255" s="1">
        <f t="shared" si="20"/>
        <v>0</v>
      </c>
      <c r="AR255" s="1">
        <f t="shared" si="21"/>
        <v>1</v>
      </c>
    </row>
    <row r="256" spans="1:44" ht="24.9" customHeight="1" thickTop="1" thickBot="1">
      <c r="A256" s="33" t="s">
        <v>1365</v>
      </c>
      <c r="B256" s="33" t="s">
        <v>1551</v>
      </c>
      <c r="C256" s="33" t="s">
        <v>495</v>
      </c>
      <c r="D256" s="35"/>
      <c r="E256" s="324" t="s">
        <v>1563</v>
      </c>
      <c r="F256" s="454">
        <v>104000</v>
      </c>
      <c r="G256" s="454">
        <v>104000</v>
      </c>
      <c r="H256" s="455"/>
      <c r="I256" s="39">
        <v>104000</v>
      </c>
      <c r="J256" s="40"/>
      <c r="K256" s="40"/>
      <c r="L256" s="40"/>
      <c r="M256" s="41"/>
      <c r="N256" s="41"/>
      <c r="O256" s="42"/>
      <c r="P256" s="456"/>
      <c r="Q256" s="41">
        <v>4000</v>
      </c>
      <c r="R256" s="458">
        <v>20000</v>
      </c>
      <c r="S256" s="39">
        <v>80000</v>
      </c>
      <c r="T256" s="46"/>
      <c r="U256" s="39"/>
      <c r="V256" s="46"/>
      <c r="W256" s="39"/>
      <c r="X256" s="23">
        <f t="shared" si="17"/>
        <v>0</v>
      </c>
      <c r="Y256" s="23">
        <f t="shared" si="18"/>
        <v>0</v>
      </c>
      <c r="AH256" s="20">
        <f t="shared" si="19"/>
        <v>0</v>
      </c>
      <c r="AI256" s="20">
        <v>1</v>
      </c>
      <c r="AQ256" s="1">
        <f t="shared" si="20"/>
        <v>1</v>
      </c>
      <c r="AR256" s="1">
        <f t="shared" si="21"/>
        <v>1</v>
      </c>
    </row>
    <row r="257" spans="1:44" ht="24.9" customHeight="1" thickTop="1" thickBot="1">
      <c r="A257" s="33" t="s">
        <v>1365</v>
      </c>
      <c r="B257" s="33" t="s">
        <v>1551</v>
      </c>
      <c r="C257" s="33" t="s">
        <v>619</v>
      </c>
      <c r="D257" s="35"/>
      <c r="E257" s="324" t="s">
        <v>1564</v>
      </c>
      <c r="F257" s="454">
        <v>192975</v>
      </c>
      <c r="G257" s="454">
        <v>192975</v>
      </c>
      <c r="H257" s="455"/>
      <c r="I257" s="39">
        <v>174000</v>
      </c>
      <c r="J257" s="40">
        <v>18975</v>
      </c>
      <c r="K257" s="40"/>
      <c r="L257" s="40"/>
      <c r="M257" s="41"/>
      <c r="N257" s="41"/>
      <c r="O257" s="42"/>
      <c r="P257" s="456"/>
      <c r="Q257" s="41">
        <v>78000</v>
      </c>
      <c r="R257" s="458">
        <v>64975</v>
      </c>
      <c r="S257" s="39">
        <v>50000</v>
      </c>
      <c r="T257" s="46"/>
      <c r="U257" s="39"/>
      <c r="V257" s="46"/>
      <c r="W257" s="39"/>
      <c r="X257" s="23">
        <f t="shared" si="17"/>
        <v>0</v>
      </c>
      <c r="Y257" s="23">
        <f t="shared" si="18"/>
        <v>0</v>
      </c>
      <c r="AH257" s="20">
        <f t="shared" si="19"/>
        <v>0</v>
      </c>
      <c r="AI257" s="20">
        <v>1</v>
      </c>
      <c r="AQ257" s="1">
        <f t="shared" si="20"/>
        <v>1</v>
      </c>
      <c r="AR257" s="1">
        <f t="shared" si="21"/>
        <v>1</v>
      </c>
    </row>
    <row r="258" spans="1:44" s="14" customFormat="1" ht="24.9" customHeight="1" thickTop="1" thickBot="1">
      <c r="A258" s="33" t="s">
        <v>1365</v>
      </c>
      <c r="B258" s="33" t="s">
        <v>1551</v>
      </c>
      <c r="C258" s="33" t="s">
        <v>1565</v>
      </c>
      <c r="D258" s="35"/>
      <c r="E258" s="324" t="s">
        <v>1566</v>
      </c>
      <c r="F258" s="454">
        <v>235000</v>
      </c>
      <c r="G258" s="454">
        <v>235000</v>
      </c>
      <c r="H258" s="455"/>
      <c r="I258" s="39">
        <v>160000</v>
      </c>
      <c r="J258" s="40">
        <v>75000</v>
      </c>
      <c r="K258" s="40"/>
      <c r="L258" s="40"/>
      <c r="M258" s="41"/>
      <c r="N258" s="41"/>
      <c r="O258" s="42"/>
      <c r="P258" s="456"/>
      <c r="Q258" s="41">
        <v>211569</v>
      </c>
      <c r="R258" s="458">
        <v>23431</v>
      </c>
      <c r="S258" s="39"/>
      <c r="T258" s="46"/>
      <c r="U258" s="39"/>
      <c r="V258" s="46"/>
      <c r="W258" s="39"/>
      <c r="X258" s="411">
        <f t="shared" si="17"/>
        <v>0</v>
      </c>
      <c r="Y258" s="411">
        <f t="shared" si="18"/>
        <v>0</v>
      </c>
      <c r="Z258" s="412"/>
      <c r="AA258" s="412"/>
      <c r="AB258" s="412"/>
      <c r="AC258" s="412"/>
      <c r="AD258" s="412"/>
      <c r="AE258" s="412"/>
      <c r="AF258" s="412"/>
      <c r="AG258" s="412"/>
      <c r="AH258" s="412">
        <f t="shared" si="19"/>
        <v>0</v>
      </c>
      <c r="AI258" s="412">
        <v>1</v>
      </c>
      <c r="AJ258" s="412"/>
      <c r="AK258" s="412"/>
      <c r="AL258" s="412"/>
      <c r="AM258" s="412"/>
      <c r="AN258" s="412"/>
      <c r="AO258" s="412"/>
      <c r="AP258" s="412"/>
      <c r="AQ258" s="14">
        <f t="shared" si="20"/>
        <v>1</v>
      </c>
      <c r="AR258" s="14">
        <f t="shared" si="21"/>
        <v>1</v>
      </c>
    </row>
    <row r="259" spans="1:44" s="14" customFormat="1" ht="24.9" customHeight="1" thickTop="1" thickBot="1">
      <c r="A259" s="33" t="s">
        <v>1365</v>
      </c>
      <c r="B259" s="33" t="s">
        <v>1551</v>
      </c>
      <c r="C259" s="33" t="s">
        <v>1567</v>
      </c>
      <c r="D259" s="35"/>
      <c r="E259" s="324" t="s">
        <v>1485</v>
      </c>
      <c r="F259" s="454">
        <v>47000</v>
      </c>
      <c r="G259" s="454">
        <v>47000</v>
      </c>
      <c r="H259" s="455"/>
      <c r="I259" s="39">
        <v>47000</v>
      </c>
      <c r="J259" s="40"/>
      <c r="K259" s="40"/>
      <c r="L259" s="40"/>
      <c r="M259" s="41"/>
      <c r="N259" s="41"/>
      <c r="O259" s="42"/>
      <c r="P259" s="456"/>
      <c r="Q259" s="41"/>
      <c r="R259" s="458">
        <v>47000</v>
      </c>
      <c r="S259" s="39"/>
      <c r="T259" s="46"/>
      <c r="U259" s="39"/>
      <c r="V259" s="46"/>
      <c r="W259" s="39"/>
      <c r="X259" s="411">
        <f t="shared" si="17"/>
        <v>0</v>
      </c>
      <c r="Y259" s="411">
        <f t="shared" si="18"/>
        <v>0</v>
      </c>
      <c r="Z259" s="412"/>
      <c r="AA259" s="412"/>
      <c r="AB259" s="412"/>
      <c r="AC259" s="412"/>
      <c r="AD259" s="412"/>
      <c r="AE259" s="412"/>
      <c r="AF259" s="412"/>
      <c r="AG259" s="412"/>
      <c r="AH259" s="412">
        <f t="shared" si="19"/>
        <v>0</v>
      </c>
      <c r="AI259" s="412">
        <v>1</v>
      </c>
      <c r="AJ259" s="412"/>
      <c r="AK259" s="412"/>
      <c r="AL259" s="412"/>
      <c r="AM259" s="412"/>
      <c r="AN259" s="412"/>
      <c r="AO259" s="412"/>
      <c r="AP259" s="412"/>
      <c r="AQ259" s="14">
        <f t="shared" si="20"/>
        <v>1</v>
      </c>
      <c r="AR259" s="14">
        <f t="shared" si="21"/>
        <v>1</v>
      </c>
    </row>
    <row r="260" spans="1:44" ht="24.9" customHeight="1" thickTop="1" thickBot="1">
      <c r="A260" s="33" t="s">
        <v>1365</v>
      </c>
      <c r="B260" s="33" t="s">
        <v>1551</v>
      </c>
      <c r="C260" s="33" t="s">
        <v>1568</v>
      </c>
      <c r="D260" s="35"/>
      <c r="E260" s="324" t="s">
        <v>1566</v>
      </c>
      <c r="F260" s="454">
        <v>272450</v>
      </c>
      <c r="G260" s="454">
        <v>271028</v>
      </c>
      <c r="H260" s="455"/>
      <c r="I260" s="39">
        <v>271028</v>
      </c>
      <c r="J260" s="40"/>
      <c r="K260" s="40"/>
      <c r="L260" s="40"/>
      <c r="M260" s="41"/>
      <c r="N260" s="41"/>
      <c r="O260" s="42"/>
      <c r="P260" s="456"/>
      <c r="Q260" s="41">
        <v>230799</v>
      </c>
      <c r="R260" s="458">
        <v>40229</v>
      </c>
      <c r="S260" s="39"/>
      <c r="T260" s="46"/>
      <c r="U260" s="39"/>
      <c r="V260" s="46"/>
      <c r="W260" s="39"/>
      <c r="X260" s="23">
        <f t="shared" si="17"/>
        <v>0</v>
      </c>
      <c r="Y260" s="23">
        <f t="shared" si="18"/>
        <v>0</v>
      </c>
      <c r="AH260" s="20">
        <f t="shared" si="19"/>
        <v>0</v>
      </c>
      <c r="AI260" s="20">
        <v>1</v>
      </c>
      <c r="AQ260" s="1">
        <f t="shared" si="20"/>
        <v>1</v>
      </c>
      <c r="AR260" s="1">
        <f t="shared" si="21"/>
        <v>1</v>
      </c>
    </row>
    <row r="261" spans="1:44" ht="24.9" customHeight="1" thickTop="1" thickBot="1">
      <c r="A261" s="33" t="s">
        <v>1365</v>
      </c>
      <c r="B261" s="33" t="s">
        <v>1551</v>
      </c>
      <c r="C261" s="33" t="s">
        <v>1569</v>
      </c>
      <c r="D261" s="35"/>
      <c r="E261" s="324" t="s">
        <v>1485</v>
      </c>
      <c r="F261" s="454">
        <v>54000</v>
      </c>
      <c r="G261" s="454">
        <v>54000</v>
      </c>
      <c r="H261" s="455"/>
      <c r="I261" s="39">
        <v>54000</v>
      </c>
      <c r="J261" s="40"/>
      <c r="K261" s="40"/>
      <c r="L261" s="40"/>
      <c r="M261" s="41"/>
      <c r="N261" s="41"/>
      <c r="O261" s="42"/>
      <c r="P261" s="456"/>
      <c r="Q261" s="41"/>
      <c r="R261" s="458">
        <v>54000</v>
      </c>
      <c r="S261" s="39"/>
      <c r="T261" s="46"/>
      <c r="U261" s="39"/>
      <c r="V261" s="46"/>
      <c r="W261" s="39"/>
      <c r="X261" s="23">
        <f t="shared" si="17"/>
        <v>0</v>
      </c>
      <c r="Y261" s="23">
        <f t="shared" si="18"/>
        <v>0</v>
      </c>
      <c r="AH261" s="20">
        <f t="shared" si="19"/>
        <v>0</v>
      </c>
      <c r="AI261" s="20">
        <v>1</v>
      </c>
      <c r="AQ261" s="1">
        <f t="shared" si="20"/>
        <v>1</v>
      </c>
      <c r="AR261" s="1">
        <f t="shared" si="21"/>
        <v>1</v>
      </c>
    </row>
    <row r="262" spans="1:44" ht="24.9" customHeight="1" thickTop="1" thickBot="1">
      <c r="A262" s="33" t="s">
        <v>1365</v>
      </c>
      <c r="B262" s="33" t="s">
        <v>1551</v>
      </c>
      <c r="C262" s="33" t="s">
        <v>1570</v>
      </c>
      <c r="D262" s="35"/>
      <c r="E262" s="324" t="s">
        <v>1563</v>
      </c>
      <c r="F262" s="454">
        <v>202450</v>
      </c>
      <c r="G262" s="454">
        <v>261422</v>
      </c>
      <c r="H262" s="38"/>
      <c r="I262" s="39">
        <v>258972</v>
      </c>
      <c r="J262" s="40">
        <v>2450</v>
      </c>
      <c r="K262" s="40"/>
      <c r="L262" s="40"/>
      <c r="M262" s="459"/>
      <c r="N262" s="459"/>
      <c r="O262" s="460"/>
      <c r="P262" s="461"/>
      <c r="Q262" s="41">
        <v>230799</v>
      </c>
      <c r="R262" s="463">
        <f>G262-Q262</f>
        <v>30623</v>
      </c>
      <c r="S262" s="463"/>
      <c r="T262" s="464"/>
      <c r="U262" s="465"/>
      <c r="V262" s="464"/>
      <c r="W262" s="465"/>
      <c r="X262" s="23">
        <f t="shared" si="17"/>
        <v>0</v>
      </c>
      <c r="Y262" s="23">
        <f t="shared" si="18"/>
        <v>0</v>
      </c>
      <c r="AH262" s="20">
        <f t="shared" si="19"/>
        <v>0</v>
      </c>
      <c r="AI262" s="20">
        <v>1</v>
      </c>
      <c r="AQ262" s="1">
        <f t="shared" si="20"/>
        <v>1</v>
      </c>
      <c r="AR262" s="1">
        <f t="shared" si="21"/>
        <v>1</v>
      </c>
    </row>
    <row r="263" spans="1:44" ht="24.9" customHeight="1" thickTop="1" thickBot="1">
      <c r="A263" s="33" t="s">
        <v>1365</v>
      </c>
      <c r="B263" s="33" t="s">
        <v>1551</v>
      </c>
      <c r="C263" s="33" t="s">
        <v>1571</v>
      </c>
      <c r="D263" s="35"/>
      <c r="E263" s="324" t="s">
        <v>1485</v>
      </c>
      <c r="F263" s="454">
        <v>250000</v>
      </c>
      <c r="G263" s="454">
        <v>250000</v>
      </c>
      <c r="H263" s="455"/>
      <c r="I263" s="39">
        <v>250000</v>
      </c>
      <c r="J263" s="40"/>
      <c r="K263" s="40"/>
      <c r="L263" s="40"/>
      <c r="M263" s="41"/>
      <c r="N263" s="41"/>
      <c r="O263" s="42"/>
      <c r="P263" s="456"/>
      <c r="Q263" s="41"/>
      <c r="R263" s="458">
        <v>250000</v>
      </c>
      <c r="S263" s="39"/>
      <c r="T263" s="46"/>
      <c r="U263" s="39"/>
      <c r="V263" s="46"/>
      <c r="W263" s="39"/>
      <c r="X263" s="23">
        <f t="shared" si="17"/>
        <v>0</v>
      </c>
      <c r="Y263" s="23">
        <f t="shared" si="18"/>
        <v>0</v>
      </c>
      <c r="AH263" s="20">
        <f t="shared" si="19"/>
        <v>0</v>
      </c>
      <c r="AI263" s="20">
        <v>1</v>
      </c>
      <c r="AQ263" s="1">
        <f t="shared" si="20"/>
        <v>1</v>
      </c>
      <c r="AR263" s="1">
        <f t="shared" si="21"/>
        <v>1</v>
      </c>
    </row>
    <row r="264" spans="1:44" ht="24.9" customHeight="1" thickTop="1" thickBot="1">
      <c r="A264" s="33" t="s">
        <v>1365</v>
      </c>
      <c r="B264" s="33" t="s">
        <v>1551</v>
      </c>
      <c r="C264" s="33" t="s">
        <v>1572</v>
      </c>
      <c r="D264" s="35"/>
      <c r="E264" s="324" t="s">
        <v>1573</v>
      </c>
      <c r="F264" s="454">
        <v>11000</v>
      </c>
      <c r="G264" s="454">
        <v>40000</v>
      </c>
      <c r="H264" s="455"/>
      <c r="I264" s="39">
        <v>40000</v>
      </c>
      <c r="J264" s="40"/>
      <c r="K264" s="40"/>
      <c r="L264" s="40"/>
      <c r="M264" s="41"/>
      <c r="N264" s="41"/>
      <c r="O264" s="42"/>
      <c r="P264" s="456"/>
      <c r="Q264" s="41"/>
      <c r="R264" s="458">
        <v>40000</v>
      </c>
      <c r="S264" s="39"/>
      <c r="T264" s="46"/>
      <c r="U264" s="39"/>
      <c r="V264" s="46"/>
      <c r="W264" s="39"/>
      <c r="X264" s="23">
        <f t="shared" si="17"/>
        <v>0</v>
      </c>
      <c r="Y264" s="23">
        <f t="shared" si="18"/>
        <v>0</v>
      </c>
      <c r="AH264" s="20">
        <f t="shared" si="19"/>
        <v>0</v>
      </c>
      <c r="AI264" s="20">
        <v>1</v>
      </c>
      <c r="AQ264" s="1">
        <f t="shared" si="20"/>
        <v>1</v>
      </c>
      <c r="AR264" s="1">
        <f t="shared" si="21"/>
        <v>1</v>
      </c>
    </row>
    <row r="265" spans="1:44" ht="24.9" customHeight="1" thickTop="1" thickBot="1">
      <c r="A265" s="33" t="s">
        <v>1365</v>
      </c>
      <c r="B265" s="33" t="s">
        <v>1551</v>
      </c>
      <c r="C265" s="33" t="s">
        <v>1574</v>
      </c>
      <c r="D265" s="35"/>
      <c r="E265" s="324" t="s">
        <v>1485</v>
      </c>
      <c r="F265" s="454">
        <v>50000</v>
      </c>
      <c r="G265" s="454">
        <v>100000</v>
      </c>
      <c r="H265" s="455"/>
      <c r="I265" s="39">
        <v>100000</v>
      </c>
      <c r="J265" s="40"/>
      <c r="K265" s="40"/>
      <c r="L265" s="40"/>
      <c r="M265" s="41"/>
      <c r="N265" s="41"/>
      <c r="O265" s="42"/>
      <c r="P265" s="456"/>
      <c r="Q265" s="41"/>
      <c r="R265" s="458">
        <v>100000</v>
      </c>
      <c r="S265" s="39"/>
      <c r="T265" s="46"/>
      <c r="U265" s="39"/>
      <c r="V265" s="46"/>
      <c r="W265" s="39"/>
      <c r="X265" s="23">
        <f t="shared" si="17"/>
        <v>0</v>
      </c>
      <c r="Y265" s="23">
        <f t="shared" si="18"/>
        <v>0</v>
      </c>
      <c r="AH265" s="20">
        <f t="shared" si="19"/>
        <v>0</v>
      </c>
      <c r="AI265" s="20">
        <v>1</v>
      </c>
      <c r="AQ265" s="1">
        <f t="shared" si="20"/>
        <v>1</v>
      </c>
      <c r="AR265" s="1">
        <f t="shared" si="21"/>
        <v>1</v>
      </c>
    </row>
    <row r="266" spans="1:44" ht="24.9" customHeight="1" thickTop="1" thickBot="1">
      <c r="A266" s="33" t="s">
        <v>1365</v>
      </c>
      <c r="B266" s="33" t="s">
        <v>1551</v>
      </c>
      <c r="C266" s="33" t="s">
        <v>1575</v>
      </c>
      <c r="D266" s="35"/>
      <c r="E266" s="324" t="s">
        <v>1576</v>
      </c>
      <c r="F266" s="454">
        <v>20000</v>
      </c>
      <c r="G266" s="454">
        <v>26000</v>
      </c>
      <c r="H266" s="455"/>
      <c r="I266" s="39">
        <v>26000</v>
      </c>
      <c r="J266" s="40"/>
      <c r="K266" s="40"/>
      <c r="L266" s="40"/>
      <c r="M266" s="41"/>
      <c r="N266" s="41"/>
      <c r="O266" s="42"/>
      <c r="P266" s="456"/>
      <c r="Q266" s="41"/>
      <c r="R266" s="458">
        <v>26000</v>
      </c>
      <c r="S266" s="39"/>
      <c r="T266" s="46"/>
      <c r="U266" s="39"/>
      <c r="V266" s="46"/>
      <c r="W266" s="39"/>
      <c r="X266" s="23">
        <f t="shared" ref="X266:X330" si="22">G266-I266-J266-K266-L266-M266-N266</f>
        <v>0</v>
      </c>
      <c r="Y266" s="23">
        <f t="shared" ref="Y266:Y330" si="23">G266-Q266-R266-S266</f>
        <v>0</v>
      </c>
      <c r="AH266" s="20">
        <f t="shared" ref="AH266:AH329" si="24">SUM(Z266:AG266)</f>
        <v>0</v>
      </c>
      <c r="AI266" s="20">
        <v>1</v>
      </c>
      <c r="AQ266" s="1">
        <f t="shared" ref="AQ266:AQ329" si="25">SUM(AI266:AP266)</f>
        <v>1</v>
      </c>
      <c r="AR266" s="1">
        <f t="shared" ref="AR266:AR329" si="26">AQ266+AH266</f>
        <v>1</v>
      </c>
    </row>
    <row r="267" spans="1:44" ht="24.9" customHeight="1" thickTop="1" thickBot="1">
      <c r="A267" s="33" t="s">
        <v>1365</v>
      </c>
      <c r="B267" s="33" t="s">
        <v>1551</v>
      </c>
      <c r="C267" s="33" t="s">
        <v>151</v>
      </c>
      <c r="D267" s="35"/>
      <c r="E267" s="324" t="s">
        <v>1573</v>
      </c>
      <c r="F267" s="454">
        <v>25000</v>
      </c>
      <c r="G267" s="454">
        <v>25000</v>
      </c>
      <c r="H267" s="455"/>
      <c r="I267" s="39">
        <v>25000</v>
      </c>
      <c r="J267" s="40"/>
      <c r="K267" s="40"/>
      <c r="L267" s="40"/>
      <c r="M267" s="41"/>
      <c r="N267" s="41"/>
      <c r="O267" s="42"/>
      <c r="P267" s="456"/>
      <c r="Q267" s="41"/>
      <c r="R267" s="458">
        <v>25000</v>
      </c>
      <c r="S267" s="39"/>
      <c r="T267" s="46"/>
      <c r="U267" s="39"/>
      <c r="V267" s="46"/>
      <c r="W267" s="39"/>
      <c r="X267" s="23">
        <f t="shared" si="22"/>
        <v>0</v>
      </c>
      <c r="Y267" s="23">
        <f t="shared" si="23"/>
        <v>0</v>
      </c>
      <c r="AH267" s="20">
        <f t="shared" si="24"/>
        <v>0</v>
      </c>
      <c r="AI267" s="20">
        <v>1</v>
      </c>
      <c r="AQ267" s="1">
        <f t="shared" si="25"/>
        <v>1</v>
      </c>
      <c r="AR267" s="1">
        <f t="shared" si="26"/>
        <v>1</v>
      </c>
    </row>
    <row r="268" spans="1:44" ht="24.9" customHeight="1" thickTop="1" thickBot="1">
      <c r="A268" s="33" t="s">
        <v>1365</v>
      </c>
      <c r="B268" s="33" t="s">
        <v>1551</v>
      </c>
      <c r="C268" s="33" t="s">
        <v>1577</v>
      </c>
      <c r="D268" s="35"/>
      <c r="E268" s="324" t="s">
        <v>1485</v>
      </c>
      <c r="F268" s="454">
        <v>25000</v>
      </c>
      <c r="G268" s="454">
        <v>45000</v>
      </c>
      <c r="H268" s="455"/>
      <c r="I268" s="39">
        <v>45000</v>
      </c>
      <c r="J268" s="40"/>
      <c r="K268" s="40"/>
      <c r="L268" s="40"/>
      <c r="M268" s="41"/>
      <c r="N268" s="41"/>
      <c r="O268" s="42"/>
      <c r="P268" s="456"/>
      <c r="Q268" s="41"/>
      <c r="R268" s="458">
        <v>45000</v>
      </c>
      <c r="S268" s="39"/>
      <c r="T268" s="46"/>
      <c r="U268" s="39"/>
      <c r="V268" s="46"/>
      <c r="W268" s="39"/>
      <c r="X268" s="23">
        <f t="shared" si="22"/>
        <v>0</v>
      </c>
      <c r="Y268" s="23">
        <f t="shared" si="23"/>
        <v>0</v>
      </c>
      <c r="AH268" s="20">
        <f t="shared" si="24"/>
        <v>0</v>
      </c>
      <c r="AI268" s="20">
        <v>1</v>
      </c>
      <c r="AQ268" s="1">
        <f t="shared" si="25"/>
        <v>1</v>
      </c>
      <c r="AR268" s="1">
        <f t="shared" si="26"/>
        <v>1</v>
      </c>
    </row>
    <row r="269" spans="1:44" ht="24.9" customHeight="1" thickTop="1" thickBot="1">
      <c r="A269" s="33" t="s">
        <v>1365</v>
      </c>
      <c r="B269" s="33" t="s">
        <v>1551</v>
      </c>
      <c r="C269" s="33" t="s">
        <v>1578</v>
      </c>
      <c r="D269" s="35"/>
      <c r="E269" s="324" t="s">
        <v>1579</v>
      </c>
      <c r="F269" s="454">
        <v>100000</v>
      </c>
      <c r="G269" s="454">
        <v>100000</v>
      </c>
      <c r="H269" s="455"/>
      <c r="I269" s="39">
        <v>100000</v>
      </c>
      <c r="J269" s="40"/>
      <c r="K269" s="40"/>
      <c r="L269" s="40"/>
      <c r="M269" s="41"/>
      <c r="N269" s="41"/>
      <c r="O269" s="42"/>
      <c r="P269" s="456"/>
      <c r="Q269" s="41"/>
      <c r="R269" s="458">
        <v>100000</v>
      </c>
      <c r="S269" s="39"/>
      <c r="T269" s="46"/>
      <c r="U269" s="39"/>
      <c r="V269" s="46"/>
      <c r="W269" s="39"/>
      <c r="X269" s="23">
        <f t="shared" si="22"/>
        <v>0</v>
      </c>
      <c r="Y269" s="23">
        <f t="shared" si="23"/>
        <v>0</v>
      </c>
      <c r="AH269" s="20">
        <f t="shared" si="24"/>
        <v>0</v>
      </c>
      <c r="AI269" s="20">
        <v>1</v>
      </c>
      <c r="AQ269" s="1">
        <f t="shared" si="25"/>
        <v>1</v>
      </c>
      <c r="AR269" s="1">
        <f t="shared" si="26"/>
        <v>1</v>
      </c>
    </row>
    <row r="270" spans="1:44" ht="24.9" customHeight="1" thickTop="1" thickBot="1">
      <c r="A270" s="33" t="s">
        <v>1365</v>
      </c>
      <c r="B270" s="33" t="s">
        <v>1551</v>
      </c>
      <c r="C270" s="33" t="s">
        <v>1580</v>
      </c>
      <c r="D270" s="35"/>
      <c r="E270" s="926" t="s">
        <v>1485</v>
      </c>
      <c r="F270" s="454">
        <v>500000</v>
      </c>
      <c r="G270" s="454">
        <v>388547</v>
      </c>
      <c r="H270" s="455"/>
      <c r="I270" s="39">
        <v>23547</v>
      </c>
      <c r="J270" s="40">
        <v>100000</v>
      </c>
      <c r="K270" s="40"/>
      <c r="L270" s="40">
        <v>265000</v>
      </c>
      <c r="M270" s="41"/>
      <c r="N270" s="41"/>
      <c r="O270" s="42"/>
      <c r="P270" s="456"/>
      <c r="Q270" s="41"/>
      <c r="R270" s="458">
        <v>388547</v>
      </c>
      <c r="S270" s="39"/>
      <c r="T270" s="46"/>
      <c r="U270" s="39"/>
      <c r="V270" s="46"/>
      <c r="W270" s="39"/>
      <c r="X270" s="23">
        <f t="shared" si="22"/>
        <v>0</v>
      </c>
      <c r="Y270" s="23">
        <f t="shared" si="23"/>
        <v>0</v>
      </c>
      <c r="AH270" s="20">
        <f t="shared" si="24"/>
        <v>0</v>
      </c>
      <c r="AI270" s="20">
        <v>1</v>
      </c>
      <c r="AQ270" s="1">
        <f t="shared" si="25"/>
        <v>1</v>
      </c>
      <c r="AR270" s="1">
        <f t="shared" si="26"/>
        <v>1</v>
      </c>
    </row>
    <row r="271" spans="1:44" ht="24.9" customHeight="1" thickTop="1" thickBot="1">
      <c r="A271" s="33" t="s">
        <v>1365</v>
      </c>
      <c r="B271" s="33" t="s">
        <v>1551</v>
      </c>
      <c r="C271" s="33" t="s">
        <v>1581</v>
      </c>
      <c r="D271" s="35"/>
      <c r="E271" s="926" t="s">
        <v>1573</v>
      </c>
      <c r="F271" s="454">
        <v>1200000</v>
      </c>
      <c r="G271" s="454">
        <v>2619183</v>
      </c>
      <c r="H271" s="455"/>
      <c r="I271" s="39">
        <v>1854183</v>
      </c>
      <c r="J271" s="40">
        <v>500000</v>
      </c>
      <c r="K271" s="40"/>
      <c r="L271" s="40">
        <v>265000</v>
      </c>
      <c r="M271" s="41"/>
      <c r="N271" s="41"/>
      <c r="O271" s="42"/>
      <c r="P271" s="456"/>
      <c r="Q271" s="41"/>
      <c r="R271" s="458">
        <v>2619183</v>
      </c>
      <c r="S271" s="39"/>
      <c r="T271" s="46"/>
      <c r="U271" s="39"/>
      <c r="V271" s="46"/>
      <c r="W271" s="39"/>
      <c r="X271" s="23">
        <f t="shared" si="22"/>
        <v>0</v>
      </c>
      <c r="Y271" s="23">
        <f t="shared" si="23"/>
        <v>0</v>
      </c>
      <c r="AH271" s="20">
        <f t="shared" si="24"/>
        <v>0</v>
      </c>
      <c r="AI271" s="20">
        <v>1</v>
      </c>
      <c r="AQ271" s="1">
        <f t="shared" si="25"/>
        <v>1</v>
      </c>
      <c r="AR271" s="1">
        <f t="shared" si="26"/>
        <v>1</v>
      </c>
    </row>
    <row r="272" spans="1:44" s="14" customFormat="1" ht="24.9" customHeight="1" thickTop="1" thickBot="1">
      <c r="A272" s="33" t="s">
        <v>1365</v>
      </c>
      <c r="B272" s="33" t="s">
        <v>1551</v>
      </c>
      <c r="C272" s="33" t="s">
        <v>1582</v>
      </c>
      <c r="D272" s="35"/>
      <c r="E272" s="324" t="s">
        <v>1485</v>
      </c>
      <c r="F272" s="454">
        <v>366000</v>
      </c>
      <c r="G272" s="454">
        <v>446000</v>
      </c>
      <c r="H272" s="455"/>
      <c r="I272" s="39"/>
      <c r="J272" s="40"/>
      <c r="K272" s="40"/>
      <c r="L272" s="40"/>
      <c r="M272" s="41"/>
      <c r="N272" s="41">
        <v>446000</v>
      </c>
      <c r="O272" s="42" t="s">
        <v>156</v>
      </c>
      <c r="P272" s="456"/>
      <c r="Q272" s="41"/>
      <c r="R272" s="458">
        <v>246000</v>
      </c>
      <c r="S272" s="39">
        <v>200000</v>
      </c>
      <c r="T272" s="46"/>
      <c r="U272" s="39"/>
      <c r="V272" s="46"/>
      <c r="W272" s="39"/>
      <c r="X272" s="411">
        <f t="shared" si="22"/>
        <v>0</v>
      </c>
      <c r="Y272" s="411">
        <f t="shared" si="23"/>
        <v>0</v>
      </c>
      <c r="Z272" s="412"/>
      <c r="AA272" s="412"/>
      <c r="AB272" s="412"/>
      <c r="AC272" s="412"/>
      <c r="AD272" s="412"/>
      <c r="AE272" s="412"/>
      <c r="AF272" s="412"/>
      <c r="AG272" s="412"/>
      <c r="AH272" s="412">
        <f t="shared" si="24"/>
        <v>0</v>
      </c>
      <c r="AI272" s="412"/>
      <c r="AJ272" s="412"/>
      <c r="AK272" s="412"/>
      <c r="AL272" s="412">
        <v>1</v>
      </c>
      <c r="AM272" s="412"/>
      <c r="AN272" s="412"/>
      <c r="AO272" s="412"/>
      <c r="AP272" s="412"/>
      <c r="AQ272" s="14">
        <f t="shared" si="25"/>
        <v>1</v>
      </c>
      <c r="AR272" s="14">
        <f t="shared" si="26"/>
        <v>1</v>
      </c>
    </row>
    <row r="273" spans="1:44" s="14" customFormat="1" ht="24.9" customHeight="1" thickTop="1" thickBot="1">
      <c r="A273" s="33" t="s">
        <v>1365</v>
      </c>
      <c r="B273" s="33" t="s">
        <v>1551</v>
      </c>
      <c r="C273" s="33" t="s">
        <v>1583</v>
      </c>
      <c r="D273" s="35"/>
      <c r="E273" s="324" t="s">
        <v>145</v>
      </c>
      <c r="F273" s="454">
        <v>866000</v>
      </c>
      <c r="G273" s="454">
        <v>866000</v>
      </c>
      <c r="H273" s="455"/>
      <c r="I273" s="39">
        <v>316000</v>
      </c>
      <c r="J273" s="40"/>
      <c r="K273" s="40"/>
      <c r="L273" s="40"/>
      <c r="M273" s="41"/>
      <c r="N273" s="41">
        <v>550000</v>
      </c>
      <c r="O273" s="42" t="s">
        <v>1584</v>
      </c>
      <c r="P273" s="456"/>
      <c r="Q273" s="41"/>
      <c r="R273" s="458">
        <v>100000</v>
      </c>
      <c r="S273" s="39">
        <v>766000</v>
      </c>
      <c r="T273" s="46"/>
      <c r="U273" s="39"/>
      <c r="V273" s="46"/>
      <c r="W273" s="39"/>
      <c r="X273" s="411">
        <f t="shared" si="22"/>
        <v>0</v>
      </c>
      <c r="Y273" s="411">
        <f t="shared" si="23"/>
        <v>0</v>
      </c>
      <c r="Z273" s="412"/>
      <c r="AA273" s="412"/>
      <c r="AB273" s="412"/>
      <c r="AC273" s="412"/>
      <c r="AD273" s="412"/>
      <c r="AE273" s="412"/>
      <c r="AF273" s="412"/>
      <c r="AG273" s="412"/>
      <c r="AH273" s="412">
        <f t="shared" si="24"/>
        <v>0</v>
      </c>
      <c r="AI273" s="412"/>
      <c r="AJ273" s="412"/>
      <c r="AK273" s="412"/>
      <c r="AL273" s="412">
        <v>1</v>
      </c>
      <c r="AM273" s="412"/>
      <c r="AN273" s="412"/>
      <c r="AO273" s="412"/>
      <c r="AP273" s="412"/>
      <c r="AQ273" s="14">
        <f t="shared" si="25"/>
        <v>1</v>
      </c>
      <c r="AR273" s="14">
        <f t="shared" si="26"/>
        <v>1</v>
      </c>
    </row>
    <row r="274" spans="1:44" s="14" customFormat="1" ht="24.9" customHeight="1" thickTop="1" thickBot="1">
      <c r="A274" s="33" t="s">
        <v>1365</v>
      </c>
      <c r="B274" s="33" t="s">
        <v>1551</v>
      </c>
      <c r="C274" s="33" t="s">
        <v>1585</v>
      </c>
      <c r="D274" s="35"/>
      <c r="E274" s="926" t="s">
        <v>1579</v>
      </c>
      <c r="F274" s="454">
        <v>1165000</v>
      </c>
      <c r="G274" s="454">
        <v>1205000</v>
      </c>
      <c r="H274" s="455"/>
      <c r="I274" s="39"/>
      <c r="J274" s="40"/>
      <c r="K274" s="40"/>
      <c r="L274" s="40"/>
      <c r="M274" s="41">
        <v>1205000</v>
      </c>
      <c r="N274" s="41"/>
      <c r="O274" s="42"/>
      <c r="P274" s="456"/>
      <c r="Q274" s="41"/>
      <c r="R274" s="458">
        <v>1205000</v>
      </c>
      <c r="S274" s="39"/>
      <c r="T274" s="46"/>
      <c r="U274" s="39"/>
      <c r="V274" s="46"/>
      <c r="W274" s="39"/>
      <c r="X274" s="411">
        <f t="shared" si="22"/>
        <v>0</v>
      </c>
      <c r="Y274" s="411">
        <f t="shared" si="23"/>
        <v>0</v>
      </c>
      <c r="Z274" s="412"/>
      <c r="AA274" s="412"/>
      <c r="AB274" s="412"/>
      <c r="AC274" s="412"/>
      <c r="AD274" s="412"/>
      <c r="AE274" s="412"/>
      <c r="AF274" s="412"/>
      <c r="AG274" s="412"/>
      <c r="AH274" s="412">
        <f t="shared" si="24"/>
        <v>0</v>
      </c>
      <c r="AI274" s="412"/>
      <c r="AJ274" s="412"/>
      <c r="AK274" s="412"/>
      <c r="AL274" s="412"/>
      <c r="AM274" s="412"/>
      <c r="AN274" s="412"/>
      <c r="AO274" s="412">
        <v>1</v>
      </c>
      <c r="AP274" s="412"/>
      <c r="AQ274" s="14">
        <f t="shared" si="25"/>
        <v>1</v>
      </c>
      <c r="AR274" s="14">
        <f t="shared" si="26"/>
        <v>1</v>
      </c>
    </row>
    <row r="275" spans="1:44" s="14" customFormat="1" ht="24.9" customHeight="1" thickTop="1" thickBot="1">
      <c r="A275" s="33" t="s">
        <v>1365</v>
      </c>
      <c r="B275" s="33" t="s">
        <v>1551</v>
      </c>
      <c r="C275" s="33" t="s">
        <v>1586</v>
      </c>
      <c r="D275" s="35"/>
      <c r="E275" s="324" t="s">
        <v>10</v>
      </c>
      <c r="F275" s="454">
        <v>35000</v>
      </c>
      <c r="G275" s="454">
        <v>55000</v>
      </c>
      <c r="H275" s="455"/>
      <c r="I275" s="39"/>
      <c r="J275" s="40"/>
      <c r="K275" s="40"/>
      <c r="L275" s="40"/>
      <c r="M275" s="41">
        <v>55000</v>
      </c>
      <c r="N275" s="41"/>
      <c r="O275" s="42"/>
      <c r="P275" s="456"/>
      <c r="Q275" s="41">
        <v>25000</v>
      </c>
      <c r="R275" s="458">
        <v>30000</v>
      </c>
      <c r="S275" s="39"/>
      <c r="T275" s="46"/>
      <c r="U275" s="39"/>
      <c r="V275" s="46"/>
      <c r="W275" s="39"/>
      <c r="X275" s="411">
        <f t="shared" si="22"/>
        <v>0</v>
      </c>
      <c r="Y275" s="411">
        <f t="shared" si="23"/>
        <v>0</v>
      </c>
      <c r="Z275" s="412"/>
      <c r="AA275" s="412"/>
      <c r="AB275" s="412"/>
      <c r="AC275" s="412"/>
      <c r="AD275" s="412"/>
      <c r="AE275" s="412"/>
      <c r="AF275" s="412"/>
      <c r="AG275" s="412"/>
      <c r="AH275" s="412">
        <f t="shared" si="24"/>
        <v>0</v>
      </c>
      <c r="AI275" s="412"/>
      <c r="AJ275" s="412"/>
      <c r="AK275" s="412"/>
      <c r="AL275" s="412"/>
      <c r="AM275" s="412"/>
      <c r="AN275" s="412"/>
      <c r="AO275" s="412">
        <v>1</v>
      </c>
      <c r="AP275" s="412"/>
      <c r="AQ275" s="14">
        <f t="shared" si="25"/>
        <v>1</v>
      </c>
      <c r="AR275" s="14">
        <f t="shared" si="26"/>
        <v>1</v>
      </c>
    </row>
    <row r="276" spans="1:44" s="14" customFormat="1" ht="24.9" customHeight="1" thickTop="1" thickBot="1">
      <c r="A276" s="33" t="s">
        <v>1365</v>
      </c>
      <c r="B276" s="33" t="s">
        <v>1551</v>
      </c>
      <c r="C276" s="33" t="s">
        <v>1587</v>
      </c>
      <c r="D276" s="35"/>
      <c r="E276" s="324" t="s">
        <v>1588</v>
      </c>
      <c r="F276" s="454">
        <v>599784</v>
      </c>
      <c r="G276" s="454">
        <v>599784</v>
      </c>
      <c r="H276" s="455"/>
      <c r="I276" s="39"/>
      <c r="J276" s="40"/>
      <c r="K276" s="40"/>
      <c r="L276" s="40"/>
      <c r="M276" s="41"/>
      <c r="N276" s="41">
        <v>599784</v>
      </c>
      <c r="O276" s="42" t="s">
        <v>156</v>
      </c>
      <c r="P276" s="456"/>
      <c r="Q276" s="41">
        <v>371849</v>
      </c>
      <c r="R276" s="458">
        <v>167957</v>
      </c>
      <c r="S276" s="39">
        <v>59978</v>
      </c>
      <c r="T276" s="46"/>
      <c r="U276" s="39"/>
      <c r="V276" s="46"/>
      <c r="W276" s="39"/>
      <c r="X276" s="411">
        <f t="shared" si="22"/>
        <v>0</v>
      </c>
      <c r="Y276" s="411">
        <f t="shared" si="23"/>
        <v>0</v>
      </c>
      <c r="Z276" s="412"/>
      <c r="AA276" s="412"/>
      <c r="AB276" s="412"/>
      <c r="AC276" s="412"/>
      <c r="AD276" s="412"/>
      <c r="AE276" s="412"/>
      <c r="AF276" s="412"/>
      <c r="AG276" s="412"/>
      <c r="AH276" s="412">
        <f t="shared" si="24"/>
        <v>0</v>
      </c>
      <c r="AI276" s="412"/>
      <c r="AJ276" s="412"/>
      <c r="AK276" s="412"/>
      <c r="AL276" s="412">
        <v>1</v>
      </c>
      <c r="AM276" s="412"/>
      <c r="AN276" s="412"/>
      <c r="AO276" s="412"/>
      <c r="AP276" s="412"/>
      <c r="AQ276" s="14">
        <f t="shared" si="25"/>
        <v>1</v>
      </c>
      <c r="AR276" s="14">
        <f t="shared" si="26"/>
        <v>1</v>
      </c>
    </row>
    <row r="277" spans="1:44" s="14" customFormat="1" ht="24.9" customHeight="1" thickTop="1" thickBot="1">
      <c r="A277" s="206" t="s">
        <v>1365</v>
      </c>
      <c r="B277" s="206" t="s">
        <v>1589</v>
      </c>
      <c r="C277" s="206" t="s">
        <v>51</v>
      </c>
      <c r="D277" s="475"/>
      <c r="E277" s="827" t="s">
        <v>179</v>
      </c>
      <c r="F277" s="476">
        <v>350000</v>
      </c>
      <c r="G277" s="476">
        <v>350000</v>
      </c>
      <c r="H277" s="477"/>
      <c r="I277" s="334">
        <v>350000</v>
      </c>
      <c r="J277" s="478"/>
      <c r="K277" s="478"/>
      <c r="L277" s="478"/>
      <c r="M277" s="479"/>
      <c r="N277" s="479"/>
      <c r="O277" s="480"/>
      <c r="P277" s="481"/>
      <c r="Q277" s="486"/>
      <c r="R277" s="483">
        <v>315000</v>
      </c>
      <c r="S277" s="334">
        <v>35000</v>
      </c>
      <c r="T277" s="484"/>
      <c r="U277" s="334"/>
      <c r="V277" s="484"/>
      <c r="W277" s="334"/>
      <c r="X277" s="411">
        <f t="shared" si="22"/>
        <v>0</v>
      </c>
      <c r="Y277" s="411">
        <f t="shared" si="23"/>
        <v>0</v>
      </c>
      <c r="Z277" s="412">
        <v>1</v>
      </c>
      <c r="AA277" s="412"/>
      <c r="AB277" s="412"/>
      <c r="AC277" s="412"/>
      <c r="AD277" s="412"/>
      <c r="AE277" s="412"/>
      <c r="AF277" s="412"/>
      <c r="AG277" s="412"/>
      <c r="AH277" s="412">
        <f t="shared" si="24"/>
        <v>1</v>
      </c>
      <c r="AI277" s="412"/>
      <c r="AJ277" s="412"/>
      <c r="AK277" s="412"/>
      <c r="AL277" s="412"/>
      <c r="AM277" s="412"/>
      <c r="AN277" s="412"/>
      <c r="AO277" s="412"/>
      <c r="AP277" s="412"/>
      <c r="AQ277" s="14">
        <f t="shared" si="25"/>
        <v>0</v>
      </c>
      <c r="AR277" s="14">
        <f t="shared" si="26"/>
        <v>1</v>
      </c>
    </row>
    <row r="278" spans="1:44" s="14" customFormat="1" ht="24.9" customHeight="1" thickTop="1" thickBot="1">
      <c r="A278" s="206" t="s">
        <v>1365</v>
      </c>
      <c r="B278" s="206" t="s">
        <v>1589</v>
      </c>
      <c r="C278" s="206" t="s">
        <v>1590</v>
      </c>
      <c r="D278" s="475"/>
      <c r="E278" s="827" t="s">
        <v>179</v>
      </c>
      <c r="F278" s="476">
        <v>300000</v>
      </c>
      <c r="G278" s="476">
        <v>300000</v>
      </c>
      <c r="H278" s="477"/>
      <c r="I278" s="334">
        <v>84000</v>
      </c>
      <c r="J278" s="478"/>
      <c r="K278" s="478"/>
      <c r="L278" s="478">
        <v>216000</v>
      </c>
      <c r="M278" s="479"/>
      <c r="N278" s="479"/>
      <c r="O278" s="480"/>
      <c r="P278" s="481"/>
      <c r="Q278" s="486"/>
      <c r="R278" s="483">
        <v>270000</v>
      </c>
      <c r="S278" s="334">
        <v>30000</v>
      </c>
      <c r="T278" s="484"/>
      <c r="U278" s="334"/>
      <c r="V278" s="484"/>
      <c r="W278" s="334"/>
      <c r="X278" s="411">
        <f t="shared" si="22"/>
        <v>0</v>
      </c>
      <c r="Y278" s="411">
        <f t="shared" si="23"/>
        <v>0</v>
      </c>
      <c r="Z278" s="412">
        <v>1</v>
      </c>
      <c r="AA278" s="412"/>
      <c r="AB278" s="412"/>
      <c r="AC278" s="412"/>
      <c r="AD278" s="412"/>
      <c r="AE278" s="412"/>
      <c r="AF278" s="412"/>
      <c r="AG278" s="412"/>
      <c r="AH278" s="412">
        <f t="shared" si="24"/>
        <v>1</v>
      </c>
      <c r="AI278" s="412"/>
      <c r="AJ278" s="412"/>
      <c r="AK278" s="412"/>
      <c r="AL278" s="412"/>
      <c r="AM278" s="412"/>
      <c r="AN278" s="412"/>
      <c r="AO278" s="412"/>
      <c r="AP278" s="412"/>
      <c r="AQ278" s="14">
        <f t="shared" si="25"/>
        <v>0</v>
      </c>
      <c r="AR278" s="14">
        <f t="shared" si="26"/>
        <v>1</v>
      </c>
    </row>
    <row r="279" spans="1:44" s="14" customFormat="1" ht="24.9" customHeight="1" thickTop="1" thickBot="1">
      <c r="A279" s="206" t="s">
        <v>1365</v>
      </c>
      <c r="B279" s="206" t="s">
        <v>1589</v>
      </c>
      <c r="C279" s="206" t="s">
        <v>1591</v>
      </c>
      <c r="D279" s="475"/>
      <c r="E279" s="827" t="s">
        <v>179</v>
      </c>
      <c r="F279" s="476">
        <v>300000</v>
      </c>
      <c r="G279" s="476">
        <v>300000</v>
      </c>
      <c r="H279" s="477"/>
      <c r="I279" s="334">
        <v>300000</v>
      </c>
      <c r="J279" s="478"/>
      <c r="K279" s="478"/>
      <c r="L279" s="478"/>
      <c r="M279" s="479"/>
      <c r="N279" s="479"/>
      <c r="O279" s="480"/>
      <c r="P279" s="481"/>
      <c r="Q279" s="486"/>
      <c r="R279" s="483">
        <v>270000</v>
      </c>
      <c r="S279" s="334">
        <v>30000</v>
      </c>
      <c r="T279" s="484"/>
      <c r="U279" s="334"/>
      <c r="V279" s="484"/>
      <c r="W279" s="334"/>
      <c r="X279" s="411">
        <f t="shared" si="22"/>
        <v>0</v>
      </c>
      <c r="Y279" s="411">
        <f t="shared" si="23"/>
        <v>0</v>
      </c>
      <c r="Z279" s="412">
        <v>1</v>
      </c>
      <c r="AA279" s="412"/>
      <c r="AB279" s="412"/>
      <c r="AC279" s="412"/>
      <c r="AD279" s="412"/>
      <c r="AE279" s="412"/>
      <c r="AF279" s="412"/>
      <c r="AG279" s="412"/>
      <c r="AH279" s="412">
        <f t="shared" si="24"/>
        <v>1</v>
      </c>
      <c r="AI279" s="412"/>
      <c r="AJ279" s="412"/>
      <c r="AK279" s="412"/>
      <c r="AL279" s="412"/>
      <c r="AM279" s="412"/>
      <c r="AN279" s="412"/>
      <c r="AO279" s="412"/>
      <c r="AP279" s="412"/>
      <c r="AQ279" s="14">
        <f t="shared" si="25"/>
        <v>0</v>
      </c>
      <c r="AR279" s="14">
        <f t="shared" si="26"/>
        <v>1</v>
      </c>
    </row>
    <row r="280" spans="1:44" s="14" customFormat="1" ht="24.9" customHeight="1" thickTop="1" thickBot="1">
      <c r="A280" s="206" t="s">
        <v>1365</v>
      </c>
      <c r="B280" s="206" t="s">
        <v>1589</v>
      </c>
      <c r="C280" s="206" t="s">
        <v>36</v>
      </c>
      <c r="D280" s="475"/>
      <c r="E280" s="827" t="s">
        <v>179</v>
      </c>
      <c r="F280" s="476">
        <v>205000</v>
      </c>
      <c r="G280" s="476">
        <v>205000</v>
      </c>
      <c r="H280" s="477"/>
      <c r="I280" s="334">
        <v>205000</v>
      </c>
      <c r="J280" s="478"/>
      <c r="K280" s="478"/>
      <c r="L280" s="478"/>
      <c r="M280" s="479"/>
      <c r="N280" s="479"/>
      <c r="O280" s="480"/>
      <c r="P280" s="481"/>
      <c r="Q280" s="486"/>
      <c r="R280" s="483">
        <v>185000</v>
      </c>
      <c r="S280" s="334">
        <v>20000</v>
      </c>
      <c r="T280" s="484"/>
      <c r="U280" s="334"/>
      <c r="V280" s="484"/>
      <c r="W280" s="334"/>
      <c r="X280" s="411">
        <f t="shared" si="22"/>
        <v>0</v>
      </c>
      <c r="Y280" s="411">
        <f t="shared" si="23"/>
        <v>0</v>
      </c>
      <c r="Z280" s="412">
        <v>1</v>
      </c>
      <c r="AA280" s="412"/>
      <c r="AB280" s="412"/>
      <c r="AC280" s="412"/>
      <c r="AD280" s="412"/>
      <c r="AE280" s="412"/>
      <c r="AF280" s="412"/>
      <c r="AG280" s="412"/>
      <c r="AH280" s="412">
        <f t="shared" si="24"/>
        <v>1</v>
      </c>
      <c r="AI280" s="412"/>
      <c r="AJ280" s="412"/>
      <c r="AK280" s="412"/>
      <c r="AL280" s="412"/>
      <c r="AM280" s="412"/>
      <c r="AN280" s="412"/>
      <c r="AO280" s="412"/>
      <c r="AP280" s="412"/>
      <c r="AQ280" s="14">
        <f t="shared" si="25"/>
        <v>0</v>
      </c>
      <c r="AR280" s="14">
        <f t="shared" si="26"/>
        <v>1</v>
      </c>
    </row>
    <row r="281" spans="1:44" s="14" customFormat="1" ht="24.9" customHeight="1" thickTop="1" thickBot="1">
      <c r="A281" s="206" t="s">
        <v>1365</v>
      </c>
      <c r="B281" s="206" t="s">
        <v>1589</v>
      </c>
      <c r="C281" s="206" t="s">
        <v>407</v>
      </c>
      <c r="D281" s="475"/>
      <c r="E281" s="827" t="s">
        <v>179</v>
      </c>
      <c r="F281" s="476">
        <v>1320000</v>
      </c>
      <c r="G281" s="476">
        <v>1320000</v>
      </c>
      <c r="H281" s="477"/>
      <c r="I281" s="334">
        <v>130000</v>
      </c>
      <c r="J281" s="478">
        <v>1190000</v>
      </c>
      <c r="K281" s="478"/>
      <c r="L281" s="478"/>
      <c r="M281" s="479"/>
      <c r="N281" s="479"/>
      <c r="O281" s="480"/>
      <c r="P281" s="481"/>
      <c r="Q281" s="486"/>
      <c r="R281" s="483">
        <v>1188000</v>
      </c>
      <c r="S281" s="334">
        <v>132000</v>
      </c>
      <c r="T281" s="484"/>
      <c r="U281" s="334"/>
      <c r="V281" s="484"/>
      <c r="W281" s="334"/>
      <c r="X281" s="411">
        <f t="shared" si="22"/>
        <v>0</v>
      </c>
      <c r="Y281" s="411">
        <f t="shared" si="23"/>
        <v>0</v>
      </c>
      <c r="Z281" s="412">
        <v>1</v>
      </c>
      <c r="AA281" s="412"/>
      <c r="AB281" s="412"/>
      <c r="AC281" s="412"/>
      <c r="AD281" s="412"/>
      <c r="AE281" s="412"/>
      <c r="AF281" s="412"/>
      <c r="AG281" s="412"/>
      <c r="AH281" s="412">
        <f t="shared" si="24"/>
        <v>1</v>
      </c>
      <c r="AI281" s="412"/>
      <c r="AJ281" s="412"/>
      <c r="AK281" s="412"/>
      <c r="AL281" s="412"/>
      <c r="AM281" s="412"/>
      <c r="AN281" s="412"/>
      <c r="AO281" s="412"/>
      <c r="AP281" s="412"/>
      <c r="AQ281" s="14">
        <f t="shared" si="25"/>
        <v>0</v>
      </c>
      <c r="AR281" s="14">
        <f t="shared" si="26"/>
        <v>1</v>
      </c>
    </row>
    <row r="282" spans="1:44" s="14" customFormat="1" ht="24.9" customHeight="1" thickTop="1" thickBot="1">
      <c r="A282" s="206" t="s">
        <v>1365</v>
      </c>
      <c r="B282" s="206" t="s">
        <v>1589</v>
      </c>
      <c r="C282" s="206" t="s">
        <v>47</v>
      </c>
      <c r="D282" s="475"/>
      <c r="E282" s="827" t="s">
        <v>1485</v>
      </c>
      <c r="F282" s="476">
        <v>1685000</v>
      </c>
      <c r="G282" s="476">
        <v>3159000</v>
      </c>
      <c r="H282" s="477"/>
      <c r="I282" s="334">
        <f>G282-J282</f>
        <v>1609000</v>
      </c>
      <c r="J282" s="478">
        <v>1550000</v>
      </c>
      <c r="K282" s="478"/>
      <c r="L282" s="478"/>
      <c r="M282" s="479"/>
      <c r="N282" s="479"/>
      <c r="O282" s="480"/>
      <c r="P282" s="481"/>
      <c r="Q282" s="494">
        <v>975272</v>
      </c>
      <c r="R282" s="483">
        <v>1685000</v>
      </c>
      <c r="S282" s="334">
        <f>G282-Q282-R282</f>
        <v>498728</v>
      </c>
      <c r="T282" s="484"/>
      <c r="U282" s="334"/>
      <c r="V282" s="484"/>
      <c r="W282" s="334"/>
      <c r="X282" s="411">
        <f t="shared" si="22"/>
        <v>0</v>
      </c>
      <c r="Y282" s="411">
        <f t="shared" si="23"/>
        <v>0</v>
      </c>
      <c r="Z282" s="412"/>
      <c r="AA282" s="412"/>
      <c r="AB282" s="412"/>
      <c r="AC282" s="412"/>
      <c r="AD282" s="412"/>
      <c r="AE282" s="412"/>
      <c r="AF282" s="412"/>
      <c r="AG282" s="412"/>
      <c r="AH282" s="412">
        <f t="shared" si="24"/>
        <v>0</v>
      </c>
      <c r="AI282" s="412">
        <v>1</v>
      </c>
      <c r="AJ282" s="412"/>
      <c r="AK282" s="412"/>
      <c r="AL282" s="412"/>
      <c r="AM282" s="412"/>
      <c r="AN282" s="412"/>
      <c r="AO282" s="412"/>
      <c r="AP282" s="412"/>
      <c r="AQ282" s="14">
        <f t="shared" si="25"/>
        <v>1</v>
      </c>
      <c r="AR282" s="14">
        <f t="shared" si="26"/>
        <v>1</v>
      </c>
    </row>
    <row r="283" spans="1:44" ht="24.9" customHeight="1" thickTop="1" thickBot="1">
      <c r="A283" s="33" t="s">
        <v>1592</v>
      </c>
      <c r="B283" s="33" t="s">
        <v>1593</v>
      </c>
      <c r="C283" s="33" t="s">
        <v>1594</v>
      </c>
      <c r="D283" s="35"/>
      <c r="E283" s="324" t="s">
        <v>179</v>
      </c>
      <c r="F283" s="454">
        <v>3000000</v>
      </c>
      <c r="G283" s="454">
        <v>3000000</v>
      </c>
      <c r="H283" s="455"/>
      <c r="I283" s="39">
        <v>3000000</v>
      </c>
      <c r="J283" s="40"/>
      <c r="K283" s="40"/>
      <c r="L283" s="40"/>
      <c r="M283" s="41"/>
      <c r="N283" s="41"/>
      <c r="O283" s="42"/>
      <c r="P283" s="456"/>
      <c r="Q283" s="457"/>
      <c r="R283" s="458">
        <v>1000000</v>
      </c>
      <c r="S283" s="39">
        <v>2000000</v>
      </c>
      <c r="T283" s="46"/>
      <c r="U283" s="39"/>
      <c r="V283" s="46"/>
      <c r="W283" s="39"/>
      <c r="X283" s="23">
        <f t="shared" si="22"/>
        <v>0</v>
      </c>
      <c r="Y283" s="23">
        <f t="shared" si="23"/>
        <v>0</v>
      </c>
      <c r="Z283" s="20">
        <v>1</v>
      </c>
      <c r="AH283" s="20">
        <f t="shared" si="24"/>
        <v>1</v>
      </c>
      <c r="AQ283" s="1">
        <f t="shared" si="25"/>
        <v>0</v>
      </c>
      <c r="AR283" s="1">
        <f t="shared" si="26"/>
        <v>1</v>
      </c>
    </row>
    <row r="284" spans="1:44" ht="24.9" customHeight="1" thickTop="1" thickBot="1">
      <c r="A284" s="33" t="s">
        <v>1592</v>
      </c>
      <c r="B284" s="33" t="s">
        <v>1593</v>
      </c>
      <c r="C284" s="33" t="s">
        <v>58</v>
      </c>
      <c r="D284" s="35"/>
      <c r="E284" s="324" t="s">
        <v>179</v>
      </c>
      <c r="F284" s="454">
        <v>900000</v>
      </c>
      <c r="G284" s="454">
        <v>900000</v>
      </c>
      <c r="H284" s="455"/>
      <c r="I284" s="39">
        <v>900000</v>
      </c>
      <c r="J284" s="40"/>
      <c r="K284" s="40"/>
      <c r="L284" s="40"/>
      <c r="M284" s="41"/>
      <c r="N284" s="41"/>
      <c r="O284" s="42"/>
      <c r="P284" s="456"/>
      <c r="Q284" s="457"/>
      <c r="R284" s="458">
        <v>400000</v>
      </c>
      <c r="S284" s="39">
        <v>500000</v>
      </c>
      <c r="T284" s="46"/>
      <c r="U284" s="39"/>
      <c r="V284" s="46"/>
      <c r="W284" s="39"/>
      <c r="X284" s="23">
        <f t="shared" si="22"/>
        <v>0</v>
      </c>
      <c r="Y284" s="23">
        <f t="shared" si="23"/>
        <v>0</v>
      </c>
      <c r="Z284" s="20">
        <v>1</v>
      </c>
      <c r="AH284" s="20">
        <f t="shared" si="24"/>
        <v>1</v>
      </c>
      <c r="AQ284" s="1">
        <f t="shared" si="25"/>
        <v>0</v>
      </c>
      <c r="AR284" s="1">
        <f t="shared" si="26"/>
        <v>1</v>
      </c>
    </row>
    <row r="285" spans="1:44" ht="24.9" customHeight="1" thickTop="1" thickBot="1">
      <c r="A285" s="33" t="s">
        <v>1592</v>
      </c>
      <c r="B285" s="33" t="s">
        <v>1593</v>
      </c>
      <c r="C285" s="33" t="s">
        <v>1595</v>
      </c>
      <c r="D285" s="35"/>
      <c r="E285" s="324" t="s">
        <v>179</v>
      </c>
      <c r="F285" s="454">
        <v>245000</v>
      </c>
      <c r="G285" s="454">
        <v>245000</v>
      </c>
      <c r="H285" s="455"/>
      <c r="I285" s="39">
        <v>245000</v>
      </c>
      <c r="J285" s="40"/>
      <c r="K285" s="40"/>
      <c r="L285" s="40"/>
      <c r="M285" s="41"/>
      <c r="N285" s="41"/>
      <c r="O285" s="42"/>
      <c r="P285" s="456"/>
      <c r="Q285" s="457"/>
      <c r="R285" s="458">
        <v>100000</v>
      </c>
      <c r="S285" s="39">
        <v>145000</v>
      </c>
      <c r="T285" s="46"/>
      <c r="U285" s="39"/>
      <c r="V285" s="46"/>
      <c r="W285" s="39"/>
      <c r="X285" s="23">
        <f t="shared" si="22"/>
        <v>0</v>
      </c>
      <c r="Y285" s="23">
        <f t="shared" si="23"/>
        <v>0</v>
      </c>
      <c r="Z285" s="20">
        <v>1</v>
      </c>
      <c r="AH285" s="20">
        <f t="shared" si="24"/>
        <v>1</v>
      </c>
      <c r="AQ285" s="1">
        <f t="shared" si="25"/>
        <v>0</v>
      </c>
      <c r="AR285" s="1">
        <f t="shared" si="26"/>
        <v>1</v>
      </c>
    </row>
    <row r="286" spans="1:44" ht="24.9" customHeight="1" thickTop="1" thickBot="1">
      <c r="A286" s="33" t="s">
        <v>1592</v>
      </c>
      <c r="B286" s="33" t="s">
        <v>1593</v>
      </c>
      <c r="C286" s="33" t="s">
        <v>1463</v>
      </c>
      <c r="D286" s="35"/>
      <c r="E286" s="324" t="s">
        <v>179</v>
      </c>
      <c r="F286" s="454">
        <v>1490000</v>
      </c>
      <c r="G286" s="454">
        <v>1490000</v>
      </c>
      <c r="H286" s="455"/>
      <c r="I286" s="39"/>
      <c r="J286" s="40">
        <v>1002000</v>
      </c>
      <c r="K286" s="40"/>
      <c r="L286" s="40">
        <v>488000</v>
      </c>
      <c r="M286" s="41"/>
      <c r="N286" s="41"/>
      <c r="O286" s="42"/>
      <c r="P286" s="456"/>
      <c r="Q286" s="41"/>
      <c r="R286" s="458">
        <v>1490000</v>
      </c>
      <c r="S286" s="39">
        <v>0</v>
      </c>
      <c r="T286" s="46"/>
      <c r="U286" s="39"/>
      <c r="V286" s="46"/>
      <c r="W286" s="39"/>
      <c r="X286" s="23">
        <f t="shared" si="22"/>
        <v>0</v>
      </c>
      <c r="Y286" s="23">
        <f t="shared" si="23"/>
        <v>0</v>
      </c>
      <c r="Z286" s="20">
        <v>1</v>
      </c>
      <c r="AH286" s="20">
        <f t="shared" si="24"/>
        <v>1</v>
      </c>
      <c r="AQ286" s="1">
        <f t="shared" si="25"/>
        <v>0</v>
      </c>
      <c r="AR286" s="1">
        <f t="shared" si="26"/>
        <v>1</v>
      </c>
    </row>
    <row r="287" spans="1:44" ht="24.9" customHeight="1" thickTop="1" thickBot="1">
      <c r="A287" s="33" t="s">
        <v>1592</v>
      </c>
      <c r="B287" s="33" t="s">
        <v>1593</v>
      </c>
      <c r="C287" s="33" t="s">
        <v>41</v>
      </c>
      <c r="D287" s="35"/>
      <c r="E287" s="324" t="s">
        <v>1485</v>
      </c>
      <c r="F287" s="454">
        <v>3000000</v>
      </c>
      <c r="G287" s="454">
        <v>2257850</v>
      </c>
      <c r="H287" s="455"/>
      <c r="I287" s="39">
        <v>2257850</v>
      </c>
      <c r="J287" s="40"/>
      <c r="K287" s="40"/>
      <c r="L287" s="40"/>
      <c r="M287" s="41"/>
      <c r="N287" s="41"/>
      <c r="O287" s="42"/>
      <c r="P287" s="456"/>
      <c r="Q287" s="41"/>
      <c r="R287" s="458">
        <v>1000000</v>
      </c>
      <c r="S287" s="39">
        <v>1257850</v>
      </c>
      <c r="T287" s="46"/>
      <c r="U287" s="39"/>
      <c r="V287" s="46"/>
      <c r="W287" s="39"/>
      <c r="X287" s="23">
        <f t="shared" si="22"/>
        <v>0</v>
      </c>
      <c r="Y287" s="23">
        <f t="shared" si="23"/>
        <v>0</v>
      </c>
      <c r="AH287" s="20">
        <f t="shared" si="24"/>
        <v>0</v>
      </c>
      <c r="AI287" s="20">
        <v>1</v>
      </c>
      <c r="AQ287" s="1">
        <f t="shared" si="25"/>
        <v>1</v>
      </c>
      <c r="AR287" s="1">
        <f t="shared" si="26"/>
        <v>1</v>
      </c>
    </row>
    <row r="288" spans="1:44" ht="24.9" customHeight="1" thickTop="1" thickBot="1">
      <c r="A288" s="33" t="s">
        <v>1592</v>
      </c>
      <c r="B288" s="33" t="s">
        <v>1593</v>
      </c>
      <c r="C288" s="33" t="s">
        <v>360</v>
      </c>
      <c r="D288" s="35"/>
      <c r="E288" s="324" t="s">
        <v>145</v>
      </c>
      <c r="F288" s="454">
        <v>2000000</v>
      </c>
      <c r="G288" s="454">
        <v>2000000</v>
      </c>
      <c r="H288" s="455"/>
      <c r="I288" s="39">
        <v>1694000</v>
      </c>
      <c r="J288" s="40"/>
      <c r="K288" s="40"/>
      <c r="L288" s="40">
        <v>306000</v>
      </c>
      <c r="M288" s="41"/>
      <c r="N288" s="41"/>
      <c r="O288" s="42"/>
      <c r="P288" s="456"/>
      <c r="Q288" s="41"/>
      <c r="R288" s="458">
        <v>1000000</v>
      </c>
      <c r="S288" s="39">
        <v>1000000</v>
      </c>
      <c r="T288" s="46"/>
      <c r="U288" s="39"/>
      <c r="V288" s="46"/>
      <c r="W288" s="39"/>
      <c r="X288" s="23">
        <f t="shared" si="22"/>
        <v>0</v>
      </c>
      <c r="Y288" s="23">
        <f t="shared" si="23"/>
        <v>0</v>
      </c>
      <c r="AH288" s="20">
        <f t="shared" si="24"/>
        <v>0</v>
      </c>
      <c r="AI288" s="20">
        <v>1</v>
      </c>
      <c r="AQ288" s="1">
        <f t="shared" si="25"/>
        <v>1</v>
      </c>
      <c r="AR288" s="1">
        <f t="shared" si="26"/>
        <v>1</v>
      </c>
    </row>
    <row r="289" spans="1:44" ht="24.9" customHeight="1" thickTop="1" thickBot="1">
      <c r="A289" s="33" t="s">
        <v>1592</v>
      </c>
      <c r="B289" s="33" t="s">
        <v>1593</v>
      </c>
      <c r="C289" s="33" t="s">
        <v>58</v>
      </c>
      <c r="D289" s="35"/>
      <c r="E289" s="324" t="s">
        <v>1485</v>
      </c>
      <c r="F289" s="454">
        <v>1000000</v>
      </c>
      <c r="G289" s="454">
        <v>1000000</v>
      </c>
      <c r="H289" s="455"/>
      <c r="I289" s="39">
        <v>1000000</v>
      </c>
      <c r="J289" s="40"/>
      <c r="K289" s="40"/>
      <c r="L289" s="40"/>
      <c r="M289" s="41"/>
      <c r="N289" s="41"/>
      <c r="O289" s="42"/>
      <c r="P289" s="456"/>
      <c r="Q289" s="41"/>
      <c r="R289" s="458">
        <v>500000</v>
      </c>
      <c r="S289" s="39">
        <v>500000</v>
      </c>
      <c r="T289" s="46"/>
      <c r="U289" s="39"/>
      <c r="V289" s="46"/>
      <c r="W289" s="39"/>
      <c r="X289" s="23">
        <f t="shared" si="22"/>
        <v>0</v>
      </c>
      <c r="Y289" s="23">
        <f t="shared" si="23"/>
        <v>0</v>
      </c>
      <c r="AH289" s="20">
        <f t="shared" si="24"/>
        <v>0</v>
      </c>
      <c r="AI289" s="20">
        <v>1</v>
      </c>
      <c r="AQ289" s="1">
        <f t="shared" si="25"/>
        <v>1</v>
      </c>
      <c r="AR289" s="1">
        <f t="shared" si="26"/>
        <v>1</v>
      </c>
    </row>
    <row r="290" spans="1:44" ht="24.9" customHeight="1" thickTop="1" thickBot="1">
      <c r="A290" s="33" t="s">
        <v>1592</v>
      </c>
      <c r="B290" s="33" t="s">
        <v>1593</v>
      </c>
      <c r="C290" s="33" t="s">
        <v>1596</v>
      </c>
      <c r="D290" s="35"/>
      <c r="E290" s="324" t="s">
        <v>145</v>
      </c>
      <c r="F290" s="454">
        <v>500000</v>
      </c>
      <c r="G290" s="454">
        <v>500000</v>
      </c>
      <c r="H290" s="455"/>
      <c r="I290" s="39">
        <v>500000</v>
      </c>
      <c r="J290" s="40"/>
      <c r="K290" s="40"/>
      <c r="L290" s="40"/>
      <c r="M290" s="41"/>
      <c r="N290" s="41"/>
      <c r="O290" s="42"/>
      <c r="P290" s="456"/>
      <c r="Q290" s="41"/>
      <c r="R290" s="458">
        <v>250000</v>
      </c>
      <c r="S290" s="39">
        <v>250000</v>
      </c>
      <c r="T290" s="46"/>
      <c r="U290" s="39"/>
      <c r="V290" s="46"/>
      <c r="W290" s="39"/>
      <c r="X290" s="23">
        <f t="shared" si="22"/>
        <v>0</v>
      </c>
      <c r="Y290" s="23">
        <f t="shared" si="23"/>
        <v>0</v>
      </c>
      <c r="AH290" s="20">
        <f t="shared" si="24"/>
        <v>0</v>
      </c>
      <c r="AI290" s="20">
        <v>1</v>
      </c>
      <c r="AQ290" s="1">
        <f t="shared" si="25"/>
        <v>1</v>
      </c>
      <c r="AR290" s="1">
        <f t="shared" si="26"/>
        <v>1</v>
      </c>
    </row>
    <row r="291" spans="1:44" ht="24.9" customHeight="1" thickTop="1" thickBot="1">
      <c r="A291" s="33" t="s">
        <v>1592</v>
      </c>
      <c r="B291" s="33" t="s">
        <v>1593</v>
      </c>
      <c r="C291" s="33" t="s">
        <v>336</v>
      </c>
      <c r="D291" s="35"/>
      <c r="E291" s="324" t="s">
        <v>145</v>
      </c>
      <c r="F291" s="454">
        <v>1000000</v>
      </c>
      <c r="G291" s="454">
        <v>1000000</v>
      </c>
      <c r="H291" s="455"/>
      <c r="I291" s="39"/>
      <c r="J291" s="40">
        <v>1000000</v>
      </c>
      <c r="K291" s="40"/>
      <c r="L291" s="40"/>
      <c r="M291" s="41"/>
      <c r="N291" s="41"/>
      <c r="O291" s="42"/>
      <c r="P291" s="456"/>
      <c r="Q291" s="41"/>
      <c r="R291" s="458">
        <v>1000000</v>
      </c>
      <c r="S291" s="39"/>
      <c r="T291" s="46"/>
      <c r="U291" s="39"/>
      <c r="V291" s="46"/>
      <c r="W291" s="39"/>
      <c r="X291" s="23">
        <f t="shared" si="22"/>
        <v>0</v>
      </c>
      <c r="Y291" s="23">
        <f t="shared" si="23"/>
        <v>0</v>
      </c>
      <c r="AH291" s="20">
        <f t="shared" si="24"/>
        <v>0</v>
      </c>
      <c r="AI291" s="20">
        <v>1</v>
      </c>
      <c r="AQ291" s="1">
        <f t="shared" si="25"/>
        <v>1</v>
      </c>
      <c r="AR291" s="1">
        <f t="shared" si="26"/>
        <v>1</v>
      </c>
    </row>
    <row r="292" spans="1:44" ht="24.9" customHeight="1" thickTop="1" thickBot="1">
      <c r="A292" s="33" t="s">
        <v>1592</v>
      </c>
      <c r="B292" s="33" t="s">
        <v>1593</v>
      </c>
      <c r="C292" s="33" t="s">
        <v>41</v>
      </c>
      <c r="D292" s="35"/>
      <c r="E292" s="324" t="s">
        <v>53</v>
      </c>
      <c r="F292" s="454">
        <v>2000000</v>
      </c>
      <c r="G292" s="454">
        <v>1624549</v>
      </c>
      <c r="H292" s="455"/>
      <c r="I292" s="39">
        <v>1624549</v>
      </c>
      <c r="J292" s="40"/>
      <c r="K292" s="40"/>
      <c r="L292" s="40"/>
      <c r="M292" s="41"/>
      <c r="N292" s="41"/>
      <c r="O292" s="42"/>
      <c r="P292" s="456"/>
      <c r="Q292" s="41">
        <v>1150330</v>
      </c>
      <c r="R292" s="458">
        <v>311765</v>
      </c>
      <c r="S292" s="39">
        <v>162454</v>
      </c>
      <c r="T292" s="46"/>
      <c r="U292" s="39"/>
      <c r="V292" s="46"/>
      <c r="W292" s="39"/>
      <c r="X292" s="23">
        <f t="shared" si="22"/>
        <v>0</v>
      </c>
      <c r="Y292" s="23">
        <f t="shared" si="23"/>
        <v>0</v>
      </c>
      <c r="AH292" s="20">
        <f t="shared" si="24"/>
        <v>0</v>
      </c>
      <c r="AI292" s="20">
        <v>1</v>
      </c>
      <c r="AQ292" s="1">
        <f t="shared" si="25"/>
        <v>1</v>
      </c>
      <c r="AR292" s="1">
        <f t="shared" si="26"/>
        <v>1</v>
      </c>
    </row>
    <row r="293" spans="1:44" ht="24.9" customHeight="1" thickTop="1" thickBot="1">
      <c r="A293" s="33" t="s">
        <v>1592</v>
      </c>
      <c r="B293" s="33" t="s">
        <v>1593</v>
      </c>
      <c r="C293" s="33" t="s">
        <v>360</v>
      </c>
      <c r="D293" s="35"/>
      <c r="E293" s="324" t="s">
        <v>53</v>
      </c>
      <c r="F293" s="454">
        <v>1000000</v>
      </c>
      <c r="G293" s="454">
        <v>967676</v>
      </c>
      <c r="H293" s="455"/>
      <c r="I293" s="39">
        <v>967676</v>
      </c>
      <c r="J293" s="40"/>
      <c r="K293" s="40"/>
      <c r="L293" s="40"/>
      <c r="M293" s="41"/>
      <c r="N293" s="41"/>
      <c r="O293" s="42"/>
      <c r="P293" s="456"/>
      <c r="Q293" s="41">
        <v>515807</v>
      </c>
      <c r="R293" s="458">
        <v>355102</v>
      </c>
      <c r="S293" s="39">
        <v>96767</v>
      </c>
      <c r="T293" s="46"/>
      <c r="U293" s="39"/>
      <c r="V293" s="46"/>
      <c r="W293" s="39"/>
      <c r="X293" s="23">
        <f t="shared" si="22"/>
        <v>0</v>
      </c>
      <c r="Y293" s="23">
        <f t="shared" si="23"/>
        <v>0</v>
      </c>
      <c r="AH293" s="20">
        <f t="shared" si="24"/>
        <v>0</v>
      </c>
      <c r="AI293" s="20">
        <v>1</v>
      </c>
      <c r="AQ293" s="1">
        <f t="shared" si="25"/>
        <v>1</v>
      </c>
      <c r="AR293" s="1">
        <f t="shared" si="26"/>
        <v>1</v>
      </c>
    </row>
    <row r="294" spans="1:44" ht="24.9" customHeight="1" thickTop="1" thickBot="1">
      <c r="A294" s="33" t="s">
        <v>1592</v>
      </c>
      <c r="B294" s="33" t="s">
        <v>1593</v>
      </c>
      <c r="C294" s="33" t="s">
        <v>58</v>
      </c>
      <c r="D294" s="35"/>
      <c r="E294" s="324" t="s">
        <v>53</v>
      </c>
      <c r="F294" s="454">
        <v>500000</v>
      </c>
      <c r="G294" s="454">
        <v>433628</v>
      </c>
      <c r="H294" s="455"/>
      <c r="I294" s="39">
        <v>433628</v>
      </c>
      <c r="J294" s="40"/>
      <c r="K294" s="40"/>
      <c r="L294" s="40"/>
      <c r="M294" s="41"/>
      <c r="N294" s="41"/>
      <c r="O294" s="42"/>
      <c r="P294" s="456"/>
      <c r="Q294" s="41">
        <v>326310</v>
      </c>
      <c r="R294" s="458">
        <v>107318</v>
      </c>
      <c r="S294" s="39"/>
      <c r="T294" s="46"/>
      <c r="U294" s="39"/>
      <c r="V294" s="46"/>
      <c r="W294" s="39"/>
      <c r="X294" s="23">
        <f t="shared" si="22"/>
        <v>0</v>
      </c>
      <c r="Y294" s="23">
        <f t="shared" si="23"/>
        <v>0</v>
      </c>
      <c r="AH294" s="20">
        <f t="shared" si="24"/>
        <v>0</v>
      </c>
      <c r="AI294" s="20">
        <v>1</v>
      </c>
      <c r="AQ294" s="1">
        <f t="shared" si="25"/>
        <v>1</v>
      </c>
      <c r="AR294" s="1">
        <f t="shared" si="26"/>
        <v>1</v>
      </c>
    </row>
    <row r="295" spans="1:44" ht="24.9" customHeight="1" thickTop="1" thickBot="1">
      <c r="A295" s="33" t="s">
        <v>1592</v>
      </c>
      <c r="B295" s="33" t="s">
        <v>1593</v>
      </c>
      <c r="C295" s="33" t="s">
        <v>1597</v>
      </c>
      <c r="D295" s="35"/>
      <c r="E295" s="324" t="s">
        <v>53</v>
      </c>
      <c r="F295" s="454">
        <v>400000</v>
      </c>
      <c r="G295" s="454">
        <v>297000</v>
      </c>
      <c r="H295" s="455"/>
      <c r="I295" s="39">
        <v>297000</v>
      </c>
      <c r="J295" s="40"/>
      <c r="K295" s="40"/>
      <c r="L295" s="40"/>
      <c r="M295" s="41"/>
      <c r="N295" s="41"/>
      <c r="O295" s="42"/>
      <c r="P295" s="456"/>
      <c r="Q295" s="41">
        <v>125000</v>
      </c>
      <c r="R295" s="458">
        <v>148000</v>
      </c>
      <c r="S295" s="39">
        <v>24000</v>
      </c>
      <c r="T295" s="46"/>
      <c r="U295" s="39"/>
      <c r="V295" s="46"/>
      <c r="W295" s="39"/>
      <c r="X295" s="23">
        <f t="shared" si="22"/>
        <v>0</v>
      </c>
      <c r="Y295" s="23">
        <f t="shared" si="23"/>
        <v>0</v>
      </c>
      <c r="AH295" s="20">
        <f t="shared" si="24"/>
        <v>0</v>
      </c>
      <c r="AI295" s="20">
        <v>1</v>
      </c>
      <c r="AQ295" s="1">
        <f t="shared" si="25"/>
        <v>1</v>
      </c>
      <c r="AR295" s="1">
        <f t="shared" si="26"/>
        <v>1</v>
      </c>
    </row>
    <row r="296" spans="1:44" ht="24.9" customHeight="1" thickTop="1" thickBot="1">
      <c r="A296" s="33" t="s">
        <v>1592</v>
      </c>
      <c r="B296" s="33" t="s">
        <v>1593</v>
      </c>
      <c r="C296" s="33" t="s">
        <v>1598</v>
      </c>
      <c r="D296" s="35"/>
      <c r="E296" s="324" t="s">
        <v>53</v>
      </c>
      <c r="F296" s="454">
        <v>1400000</v>
      </c>
      <c r="G296" s="454">
        <v>1400000</v>
      </c>
      <c r="H296" s="455"/>
      <c r="I296" s="39">
        <v>722000</v>
      </c>
      <c r="J296" s="40">
        <v>525000</v>
      </c>
      <c r="K296" s="40"/>
      <c r="L296" s="40">
        <v>153000</v>
      </c>
      <c r="M296" s="41"/>
      <c r="N296" s="41"/>
      <c r="O296" s="42"/>
      <c r="P296" s="456"/>
      <c r="Q296" s="41">
        <v>798498</v>
      </c>
      <c r="R296" s="458">
        <v>601502</v>
      </c>
      <c r="S296" s="39"/>
      <c r="T296" s="46"/>
      <c r="U296" s="39"/>
      <c r="V296" s="46"/>
      <c r="W296" s="39"/>
      <c r="X296" s="23">
        <f t="shared" si="22"/>
        <v>0</v>
      </c>
      <c r="Y296" s="23">
        <f t="shared" si="23"/>
        <v>0</v>
      </c>
      <c r="AH296" s="20">
        <f t="shared" si="24"/>
        <v>0</v>
      </c>
      <c r="AI296" s="20">
        <v>1</v>
      </c>
      <c r="AQ296" s="1">
        <f t="shared" si="25"/>
        <v>1</v>
      </c>
      <c r="AR296" s="1">
        <f t="shared" si="26"/>
        <v>1</v>
      </c>
    </row>
    <row r="297" spans="1:44" s="14" customFormat="1" ht="24.9" customHeight="1" thickTop="1" thickBot="1">
      <c r="A297" s="33" t="s">
        <v>1592</v>
      </c>
      <c r="B297" s="33" t="s">
        <v>1593</v>
      </c>
      <c r="C297" s="33" t="s">
        <v>1599</v>
      </c>
      <c r="D297" s="35"/>
      <c r="E297" s="324" t="s">
        <v>53</v>
      </c>
      <c r="F297" s="454">
        <v>150000</v>
      </c>
      <c r="G297" s="454">
        <v>150000</v>
      </c>
      <c r="H297" s="455"/>
      <c r="I297" s="39">
        <v>150000</v>
      </c>
      <c r="J297" s="40"/>
      <c r="K297" s="40"/>
      <c r="L297" s="40"/>
      <c r="M297" s="41"/>
      <c r="N297" s="41"/>
      <c r="O297" s="42"/>
      <c r="P297" s="456"/>
      <c r="Q297" s="41"/>
      <c r="R297" s="458">
        <v>150000</v>
      </c>
      <c r="S297" s="39"/>
      <c r="T297" s="46"/>
      <c r="U297" s="39"/>
      <c r="V297" s="46"/>
      <c r="W297" s="39"/>
      <c r="X297" s="411">
        <f t="shared" si="22"/>
        <v>0</v>
      </c>
      <c r="Y297" s="411">
        <f t="shared" si="23"/>
        <v>0</v>
      </c>
      <c r="Z297" s="412"/>
      <c r="AA297" s="412"/>
      <c r="AB297" s="412"/>
      <c r="AC297" s="412"/>
      <c r="AD297" s="412"/>
      <c r="AE297" s="412"/>
      <c r="AF297" s="412"/>
      <c r="AG297" s="412"/>
      <c r="AH297" s="412">
        <f t="shared" si="24"/>
        <v>0</v>
      </c>
      <c r="AI297" s="412">
        <v>1</v>
      </c>
      <c r="AJ297" s="412"/>
      <c r="AK297" s="412"/>
      <c r="AL297" s="412"/>
      <c r="AM297" s="412"/>
      <c r="AN297" s="412"/>
      <c r="AO297" s="412"/>
      <c r="AP297" s="412"/>
      <c r="AQ297" s="14">
        <f t="shared" si="25"/>
        <v>1</v>
      </c>
      <c r="AR297" s="14">
        <f t="shared" si="26"/>
        <v>1</v>
      </c>
    </row>
    <row r="298" spans="1:44" s="14" customFormat="1" ht="24.9" customHeight="1" thickTop="1" thickBot="1">
      <c r="A298" s="33" t="s">
        <v>1592</v>
      </c>
      <c r="B298" s="33" t="s">
        <v>1593</v>
      </c>
      <c r="C298" s="33" t="s">
        <v>495</v>
      </c>
      <c r="D298" s="35"/>
      <c r="E298" s="324" t="s">
        <v>53</v>
      </c>
      <c r="F298" s="454">
        <v>40000</v>
      </c>
      <c r="G298" s="454">
        <v>40000</v>
      </c>
      <c r="H298" s="455"/>
      <c r="I298" s="39">
        <v>40000</v>
      </c>
      <c r="J298" s="40"/>
      <c r="K298" s="40"/>
      <c r="L298" s="40"/>
      <c r="M298" s="41"/>
      <c r="N298" s="41"/>
      <c r="O298" s="42"/>
      <c r="P298" s="456"/>
      <c r="Q298" s="41"/>
      <c r="R298" s="458">
        <v>40000</v>
      </c>
      <c r="S298" s="39"/>
      <c r="T298" s="46"/>
      <c r="U298" s="39"/>
      <c r="V298" s="46"/>
      <c r="W298" s="39"/>
      <c r="X298" s="411">
        <f t="shared" si="22"/>
        <v>0</v>
      </c>
      <c r="Y298" s="411">
        <f t="shared" si="23"/>
        <v>0</v>
      </c>
      <c r="Z298" s="412"/>
      <c r="AA298" s="412"/>
      <c r="AB298" s="412"/>
      <c r="AC298" s="412"/>
      <c r="AD298" s="412"/>
      <c r="AE298" s="412"/>
      <c r="AF298" s="412"/>
      <c r="AG298" s="412"/>
      <c r="AH298" s="412">
        <f t="shared" si="24"/>
        <v>0</v>
      </c>
      <c r="AI298" s="412">
        <v>1</v>
      </c>
      <c r="AJ298" s="412"/>
      <c r="AK298" s="412"/>
      <c r="AL298" s="412"/>
      <c r="AM298" s="412"/>
      <c r="AN298" s="412"/>
      <c r="AO298" s="412"/>
      <c r="AP298" s="412"/>
      <c r="AQ298" s="14">
        <f t="shared" si="25"/>
        <v>1</v>
      </c>
      <c r="AR298" s="14">
        <f t="shared" si="26"/>
        <v>1</v>
      </c>
    </row>
    <row r="299" spans="1:44" s="14" customFormat="1" ht="24.9" customHeight="1" thickTop="1" thickBot="1">
      <c r="A299" s="33" t="s">
        <v>1592</v>
      </c>
      <c r="B299" s="33" t="s">
        <v>1593</v>
      </c>
      <c r="C299" s="33" t="s">
        <v>1600</v>
      </c>
      <c r="D299" s="35"/>
      <c r="E299" s="324" t="s">
        <v>53</v>
      </c>
      <c r="F299" s="454">
        <v>360000</v>
      </c>
      <c r="G299" s="454">
        <v>360000</v>
      </c>
      <c r="H299" s="38"/>
      <c r="I299" s="39">
        <v>360000</v>
      </c>
      <c r="J299" s="40"/>
      <c r="K299" s="40"/>
      <c r="L299" s="40"/>
      <c r="M299" s="459"/>
      <c r="N299" s="459"/>
      <c r="O299" s="460"/>
      <c r="P299" s="461"/>
      <c r="Q299" s="41"/>
      <c r="R299" s="463">
        <v>60000</v>
      </c>
      <c r="S299" s="463">
        <f>G299-R299</f>
        <v>300000</v>
      </c>
      <c r="T299" s="464"/>
      <c r="U299" s="465"/>
      <c r="V299" s="464"/>
      <c r="W299" s="465"/>
      <c r="X299" s="411">
        <f t="shared" si="22"/>
        <v>0</v>
      </c>
      <c r="Y299" s="411">
        <f t="shared" si="23"/>
        <v>0</v>
      </c>
      <c r="Z299" s="412"/>
      <c r="AA299" s="412"/>
      <c r="AB299" s="412"/>
      <c r="AC299" s="412"/>
      <c r="AD299" s="412"/>
      <c r="AE299" s="412"/>
      <c r="AF299" s="412"/>
      <c r="AG299" s="412"/>
      <c r="AH299" s="412">
        <f t="shared" si="24"/>
        <v>0</v>
      </c>
      <c r="AI299" s="412">
        <v>1</v>
      </c>
      <c r="AJ299" s="412"/>
      <c r="AK299" s="412"/>
      <c r="AL299" s="412"/>
      <c r="AM299" s="412"/>
      <c r="AN299" s="412"/>
      <c r="AO299" s="412"/>
      <c r="AP299" s="412"/>
      <c r="AQ299" s="14">
        <f t="shared" si="25"/>
        <v>1</v>
      </c>
      <c r="AR299" s="14">
        <f t="shared" si="26"/>
        <v>1</v>
      </c>
    </row>
    <row r="300" spans="1:44" s="14" customFormat="1" ht="24.9" customHeight="1" thickTop="1" thickBot="1">
      <c r="A300" s="33" t="s">
        <v>1592</v>
      </c>
      <c r="B300" s="33" t="s">
        <v>1593</v>
      </c>
      <c r="C300" s="33" t="s">
        <v>141</v>
      </c>
      <c r="D300" s="35"/>
      <c r="E300" s="324" t="s">
        <v>53</v>
      </c>
      <c r="F300" s="454">
        <v>850000</v>
      </c>
      <c r="G300" s="454">
        <v>850000</v>
      </c>
      <c r="H300" s="455"/>
      <c r="I300" s="39">
        <v>850000</v>
      </c>
      <c r="J300" s="40"/>
      <c r="K300" s="40"/>
      <c r="L300" s="40"/>
      <c r="M300" s="41"/>
      <c r="N300" s="41"/>
      <c r="O300" s="42"/>
      <c r="P300" s="456"/>
      <c r="Q300" s="41"/>
      <c r="R300" s="458">
        <v>850000</v>
      </c>
      <c r="S300" s="39"/>
      <c r="T300" s="46"/>
      <c r="U300" s="39"/>
      <c r="V300" s="46"/>
      <c r="W300" s="39"/>
      <c r="X300" s="411">
        <f t="shared" si="22"/>
        <v>0</v>
      </c>
      <c r="Y300" s="411">
        <f t="shared" si="23"/>
        <v>0</v>
      </c>
      <c r="Z300" s="412"/>
      <c r="AA300" s="412"/>
      <c r="AB300" s="412"/>
      <c r="AC300" s="412"/>
      <c r="AD300" s="412"/>
      <c r="AE300" s="412"/>
      <c r="AF300" s="412"/>
      <c r="AG300" s="412"/>
      <c r="AH300" s="412">
        <f t="shared" si="24"/>
        <v>0</v>
      </c>
      <c r="AI300" s="412">
        <v>1</v>
      </c>
      <c r="AJ300" s="412"/>
      <c r="AK300" s="412"/>
      <c r="AL300" s="412"/>
      <c r="AM300" s="412"/>
      <c r="AN300" s="412"/>
      <c r="AO300" s="412"/>
      <c r="AP300" s="412"/>
      <c r="AQ300" s="14">
        <f t="shared" si="25"/>
        <v>1</v>
      </c>
      <c r="AR300" s="14">
        <f t="shared" si="26"/>
        <v>1</v>
      </c>
    </row>
    <row r="301" spans="1:44" s="14" customFormat="1" ht="24.9" customHeight="1" thickTop="1" thickBot="1">
      <c r="A301" s="33" t="s">
        <v>1592</v>
      </c>
      <c r="B301" s="33" t="s">
        <v>1593</v>
      </c>
      <c r="C301" s="33" t="s">
        <v>1601</v>
      </c>
      <c r="D301" s="35"/>
      <c r="E301" s="324" t="s">
        <v>53</v>
      </c>
      <c r="F301" s="454">
        <v>2500000</v>
      </c>
      <c r="G301" s="454">
        <v>2500000</v>
      </c>
      <c r="H301" s="38"/>
      <c r="I301" s="39">
        <v>2500000</v>
      </c>
      <c r="J301" s="40"/>
      <c r="K301" s="40"/>
      <c r="L301" s="40"/>
      <c r="M301" s="459"/>
      <c r="N301" s="459"/>
      <c r="O301" s="460"/>
      <c r="P301" s="461"/>
      <c r="Q301" s="41"/>
      <c r="R301" s="463"/>
      <c r="S301" s="463">
        <v>2500000</v>
      </c>
      <c r="T301" s="464"/>
      <c r="U301" s="465"/>
      <c r="V301" s="464"/>
      <c r="W301" s="465"/>
      <c r="X301" s="411">
        <f t="shared" si="22"/>
        <v>0</v>
      </c>
      <c r="Y301" s="411">
        <f t="shared" si="23"/>
        <v>0</v>
      </c>
      <c r="Z301" s="412"/>
      <c r="AA301" s="412"/>
      <c r="AB301" s="412"/>
      <c r="AC301" s="412"/>
      <c r="AD301" s="412"/>
      <c r="AE301" s="412"/>
      <c r="AF301" s="412"/>
      <c r="AG301" s="412"/>
      <c r="AH301" s="412">
        <f t="shared" si="24"/>
        <v>0</v>
      </c>
      <c r="AI301" s="412">
        <v>1</v>
      </c>
      <c r="AJ301" s="412"/>
      <c r="AK301" s="412"/>
      <c r="AL301" s="412"/>
      <c r="AM301" s="412"/>
      <c r="AN301" s="412"/>
      <c r="AO301" s="412"/>
      <c r="AP301" s="412"/>
      <c r="AQ301" s="14">
        <f t="shared" si="25"/>
        <v>1</v>
      </c>
      <c r="AR301" s="14">
        <f t="shared" si="26"/>
        <v>1</v>
      </c>
    </row>
    <row r="302" spans="1:44" s="14" customFormat="1" ht="24.9" customHeight="1" thickTop="1" thickBot="1">
      <c r="A302" s="33" t="s">
        <v>1592</v>
      </c>
      <c r="B302" s="33" t="s">
        <v>1593</v>
      </c>
      <c r="C302" s="33" t="s">
        <v>1602</v>
      </c>
      <c r="D302" s="35"/>
      <c r="E302" s="324" t="s">
        <v>53</v>
      </c>
      <c r="F302" s="454">
        <v>800000</v>
      </c>
      <c r="G302" s="454">
        <v>800000</v>
      </c>
      <c r="H302" s="455"/>
      <c r="I302" s="39">
        <v>800000</v>
      </c>
      <c r="J302" s="40"/>
      <c r="K302" s="40"/>
      <c r="L302" s="40"/>
      <c r="M302" s="41"/>
      <c r="N302" s="41"/>
      <c r="O302" s="42"/>
      <c r="P302" s="456"/>
      <c r="Q302" s="41"/>
      <c r="R302" s="458">
        <v>400000</v>
      </c>
      <c r="S302" s="39">
        <v>400000</v>
      </c>
      <c r="T302" s="46"/>
      <c r="U302" s="39"/>
      <c r="V302" s="46"/>
      <c r="W302" s="39"/>
      <c r="X302" s="411">
        <f t="shared" si="22"/>
        <v>0</v>
      </c>
      <c r="Y302" s="411">
        <f t="shared" si="23"/>
        <v>0</v>
      </c>
      <c r="Z302" s="412"/>
      <c r="AA302" s="412"/>
      <c r="AB302" s="412"/>
      <c r="AC302" s="412"/>
      <c r="AD302" s="412"/>
      <c r="AE302" s="412"/>
      <c r="AF302" s="412"/>
      <c r="AG302" s="412"/>
      <c r="AH302" s="412">
        <f t="shared" si="24"/>
        <v>0</v>
      </c>
      <c r="AI302" s="412">
        <v>1</v>
      </c>
      <c r="AJ302" s="412"/>
      <c r="AK302" s="412"/>
      <c r="AL302" s="412"/>
      <c r="AM302" s="412"/>
      <c r="AN302" s="412"/>
      <c r="AO302" s="412"/>
      <c r="AP302" s="412"/>
      <c r="AQ302" s="14">
        <f t="shared" si="25"/>
        <v>1</v>
      </c>
      <c r="AR302" s="14">
        <f t="shared" si="26"/>
        <v>1</v>
      </c>
    </row>
    <row r="303" spans="1:44" s="14" customFormat="1" ht="24.9" customHeight="1" thickTop="1" thickBot="1">
      <c r="A303" s="33" t="s">
        <v>1592</v>
      </c>
      <c r="B303" s="33" t="s">
        <v>1593</v>
      </c>
      <c r="C303" s="33" t="s">
        <v>486</v>
      </c>
      <c r="D303" s="35"/>
      <c r="E303" s="324" t="s">
        <v>53</v>
      </c>
      <c r="F303" s="454">
        <v>400000</v>
      </c>
      <c r="G303" s="454">
        <v>400000</v>
      </c>
      <c r="H303" s="455"/>
      <c r="I303" s="39">
        <v>400000</v>
      </c>
      <c r="J303" s="40"/>
      <c r="K303" s="40"/>
      <c r="L303" s="40"/>
      <c r="M303" s="41"/>
      <c r="N303" s="41"/>
      <c r="O303" s="42"/>
      <c r="P303" s="456"/>
      <c r="Q303" s="41">
        <v>41711</v>
      </c>
      <c r="R303" s="458">
        <v>100000</v>
      </c>
      <c r="S303" s="39">
        <v>258289</v>
      </c>
      <c r="T303" s="46"/>
      <c r="U303" s="39"/>
      <c r="V303" s="46"/>
      <c r="W303" s="39"/>
      <c r="X303" s="411">
        <f t="shared" si="22"/>
        <v>0</v>
      </c>
      <c r="Y303" s="411">
        <f t="shared" si="23"/>
        <v>0</v>
      </c>
      <c r="Z303" s="412"/>
      <c r="AA303" s="412"/>
      <c r="AB303" s="412"/>
      <c r="AC303" s="412"/>
      <c r="AD303" s="412"/>
      <c r="AE303" s="412"/>
      <c r="AF303" s="412"/>
      <c r="AG303" s="412"/>
      <c r="AH303" s="412">
        <f t="shared" si="24"/>
        <v>0</v>
      </c>
      <c r="AI303" s="412">
        <v>1</v>
      </c>
      <c r="AJ303" s="412"/>
      <c r="AK303" s="412"/>
      <c r="AL303" s="412"/>
      <c r="AM303" s="412"/>
      <c r="AN303" s="412"/>
      <c r="AO303" s="412"/>
      <c r="AP303" s="412"/>
      <c r="AQ303" s="14">
        <f t="shared" si="25"/>
        <v>1</v>
      </c>
      <c r="AR303" s="14">
        <f t="shared" si="26"/>
        <v>1</v>
      </c>
    </row>
    <row r="304" spans="1:44" s="14" customFormat="1" ht="24.9" customHeight="1" thickTop="1" thickBot="1">
      <c r="A304" s="33" t="s">
        <v>1592</v>
      </c>
      <c r="B304" s="33" t="s">
        <v>1593</v>
      </c>
      <c r="C304" s="33" t="s">
        <v>318</v>
      </c>
      <c r="D304" s="35"/>
      <c r="E304" s="324" t="s">
        <v>53</v>
      </c>
      <c r="F304" s="454">
        <v>7000000</v>
      </c>
      <c r="G304" s="454">
        <v>7000000</v>
      </c>
      <c r="H304" s="455"/>
      <c r="I304" s="39">
        <v>7000000</v>
      </c>
      <c r="J304" s="40"/>
      <c r="K304" s="40"/>
      <c r="L304" s="40"/>
      <c r="M304" s="41"/>
      <c r="N304" s="41"/>
      <c r="O304" s="42"/>
      <c r="P304" s="456"/>
      <c r="Q304" s="41"/>
      <c r="R304" s="458"/>
      <c r="S304" s="39">
        <v>7000000</v>
      </c>
      <c r="T304" s="46"/>
      <c r="U304" s="39"/>
      <c r="V304" s="46"/>
      <c r="W304" s="39"/>
      <c r="X304" s="411">
        <f t="shared" si="22"/>
        <v>0</v>
      </c>
      <c r="Y304" s="411">
        <f t="shared" si="23"/>
        <v>0</v>
      </c>
      <c r="Z304" s="412"/>
      <c r="AA304" s="412"/>
      <c r="AB304" s="412"/>
      <c r="AC304" s="412"/>
      <c r="AD304" s="412"/>
      <c r="AE304" s="412"/>
      <c r="AF304" s="412"/>
      <c r="AG304" s="412"/>
      <c r="AH304" s="412">
        <f t="shared" si="24"/>
        <v>0</v>
      </c>
      <c r="AI304" s="412">
        <v>1</v>
      </c>
      <c r="AJ304" s="412"/>
      <c r="AK304" s="412"/>
      <c r="AL304" s="412"/>
      <c r="AM304" s="412"/>
      <c r="AN304" s="412"/>
      <c r="AO304" s="412"/>
      <c r="AP304" s="412"/>
      <c r="AQ304" s="14">
        <f t="shared" si="25"/>
        <v>1</v>
      </c>
      <c r="AR304" s="14">
        <f t="shared" si="26"/>
        <v>1</v>
      </c>
    </row>
    <row r="305" spans="1:44" ht="24.9" customHeight="1" thickTop="1" thickBot="1">
      <c r="A305" s="33" t="s">
        <v>1592</v>
      </c>
      <c r="B305" s="33" t="s">
        <v>1593</v>
      </c>
      <c r="C305" s="33" t="s">
        <v>1603</v>
      </c>
      <c r="D305" s="35"/>
      <c r="E305" s="324" t="s">
        <v>53</v>
      </c>
      <c r="F305" s="454">
        <v>200000</v>
      </c>
      <c r="G305" s="454">
        <v>146084</v>
      </c>
      <c r="H305" s="455"/>
      <c r="I305" s="39">
        <v>146084</v>
      </c>
      <c r="J305" s="40"/>
      <c r="K305" s="40"/>
      <c r="L305" s="40"/>
      <c r="M305" s="41"/>
      <c r="N305" s="41"/>
      <c r="O305" s="42"/>
      <c r="P305" s="456"/>
      <c r="Q305" s="41">
        <v>48000</v>
      </c>
      <c r="R305" s="458">
        <v>98084</v>
      </c>
      <c r="S305" s="39"/>
      <c r="T305" s="46"/>
      <c r="U305" s="39"/>
      <c r="V305" s="46"/>
      <c r="W305" s="39"/>
      <c r="X305" s="23">
        <f t="shared" si="22"/>
        <v>0</v>
      </c>
      <c r="Y305" s="23">
        <f t="shared" si="23"/>
        <v>0</v>
      </c>
      <c r="AH305" s="20">
        <f t="shared" si="24"/>
        <v>0</v>
      </c>
      <c r="AI305" s="20">
        <v>1</v>
      </c>
      <c r="AQ305" s="1">
        <f t="shared" si="25"/>
        <v>1</v>
      </c>
      <c r="AR305" s="1">
        <f t="shared" si="26"/>
        <v>1</v>
      </c>
    </row>
    <row r="306" spans="1:44" ht="24.9" customHeight="1" thickTop="1" thickBot="1">
      <c r="A306" s="33" t="s">
        <v>1592</v>
      </c>
      <c r="B306" s="33" t="s">
        <v>1593</v>
      </c>
      <c r="C306" s="33" t="s">
        <v>1604</v>
      </c>
      <c r="D306" s="35"/>
      <c r="E306" s="324" t="s">
        <v>53</v>
      </c>
      <c r="F306" s="454">
        <v>150000</v>
      </c>
      <c r="G306" s="36">
        <v>150000</v>
      </c>
      <c r="H306" s="38"/>
      <c r="I306" s="39">
        <v>150000</v>
      </c>
      <c r="J306" s="40"/>
      <c r="K306" s="40"/>
      <c r="L306" s="40"/>
      <c r="M306" s="459"/>
      <c r="N306" s="459"/>
      <c r="O306" s="460"/>
      <c r="P306" s="461"/>
      <c r="Q306" s="41">
        <v>35603</v>
      </c>
      <c r="R306" s="463">
        <f>G306-Q306</f>
        <v>114397</v>
      </c>
      <c r="S306" s="463"/>
      <c r="T306" s="464"/>
      <c r="U306" s="465"/>
      <c r="V306" s="464"/>
      <c r="W306" s="465"/>
      <c r="X306" s="23">
        <f t="shared" si="22"/>
        <v>0</v>
      </c>
      <c r="Y306" s="23">
        <f t="shared" si="23"/>
        <v>0</v>
      </c>
      <c r="AH306" s="20">
        <f t="shared" si="24"/>
        <v>0</v>
      </c>
      <c r="AI306" s="20">
        <v>1</v>
      </c>
      <c r="AQ306" s="1">
        <f t="shared" si="25"/>
        <v>1</v>
      </c>
      <c r="AR306" s="1">
        <f t="shared" si="26"/>
        <v>1</v>
      </c>
    </row>
    <row r="307" spans="1:44" ht="24.9" customHeight="1" thickTop="1" thickBot="1">
      <c r="A307" s="33" t="s">
        <v>1592</v>
      </c>
      <c r="B307" s="33" t="s">
        <v>1593</v>
      </c>
      <c r="C307" s="33" t="s">
        <v>182</v>
      </c>
      <c r="D307" s="35"/>
      <c r="E307" s="324" t="s">
        <v>53</v>
      </c>
      <c r="F307" s="454">
        <v>1800000</v>
      </c>
      <c r="G307" s="454">
        <v>1800000</v>
      </c>
      <c r="H307" s="455"/>
      <c r="I307" s="39">
        <v>1800000</v>
      </c>
      <c r="J307" s="40"/>
      <c r="K307" s="40"/>
      <c r="L307" s="40"/>
      <c r="M307" s="41"/>
      <c r="N307" s="41"/>
      <c r="O307" s="42"/>
      <c r="P307" s="456"/>
      <c r="Q307" s="41"/>
      <c r="R307" s="458"/>
      <c r="S307" s="39">
        <v>1800000</v>
      </c>
      <c r="T307" s="46"/>
      <c r="U307" s="39"/>
      <c r="V307" s="46"/>
      <c r="W307" s="39"/>
      <c r="X307" s="23">
        <f t="shared" si="22"/>
        <v>0</v>
      </c>
      <c r="Y307" s="23">
        <f t="shared" si="23"/>
        <v>0</v>
      </c>
      <c r="AH307" s="20">
        <f t="shared" si="24"/>
        <v>0</v>
      </c>
      <c r="AI307" s="20">
        <v>1</v>
      </c>
      <c r="AQ307" s="1">
        <f t="shared" si="25"/>
        <v>1</v>
      </c>
      <c r="AR307" s="1">
        <f t="shared" si="26"/>
        <v>1</v>
      </c>
    </row>
    <row r="308" spans="1:44" ht="24.9" customHeight="1" thickTop="1" thickBot="1">
      <c r="A308" s="33" t="s">
        <v>1592</v>
      </c>
      <c r="B308" s="33" t="s">
        <v>1593</v>
      </c>
      <c r="C308" s="33" t="s">
        <v>1605</v>
      </c>
      <c r="D308" s="35"/>
      <c r="E308" s="324" t="s">
        <v>53</v>
      </c>
      <c r="F308" s="454">
        <v>400000</v>
      </c>
      <c r="G308" s="454">
        <v>400000</v>
      </c>
      <c r="H308" s="455"/>
      <c r="I308" s="39">
        <v>400000</v>
      </c>
      <c r="J308" s="40"/>
      <c r="K308" s="40"/>
      <c r="L308" s="40"/>
      <c r="M308" s="41"/>
      <c r="N308" s="41"/>
      <c r="O308" s="42"/>
      <c r="P308" s="456"/>
      <c r="Q308" s="41"/>
      <c r="R308" s="458">
        <v>200000</v>
      </c>
      <c r="S308" s="39">
        <v>200000</v>
      </c>
      <c r="T308" s="46"/>
      <c r="U308" s="39"/>
      <c r="V308" s="46"/>
      <c r="W308" s="39"/>
      <c r="X308" s="23">
        <f t="shared" si="22"/>
        <v>0</v>
      </c>
      <c r="Y308" s="23">
        <f t="shared" si="23"/>
        <v>0</v>
      </c>
      <c r="AH308" s="20">
        <f t="shared" si="24"/>
        <v>0</v>
      </c>
      <c r="AI308" s="20">
        <v>1</v>
      </c>
      <c r="AQ308" s="1">
        <f t="shared" si="25"/>
        <v>1</v>
      </c>
      <c r="AR308" s="1">
        <f t="shared" si="26"/>
        <v>1</v>
      </c>
    </row>
    <row r="309" spans="1:44" ht="24.9" customHeight="1" thickTop="1" thickBot="1">
      <c r="A309" s="33" t="s">
        <v>1592</v>
      </c>
      <c r="B309" s="33" t="s">
        <v>1593</v>
      </c>
      <c r="C309" s="33" t="s">
        <v>1606</v>
      </c>
      <c r="D309" s="35"/>
      <c r="E309" s="324" t="s">
        <v>53</v>
      </c>
      <c r="F309" s="454">
        <v>700000</v>
      </c>
      <c r="G309" s="454">
        <v>700000</v>
      </c>
      <c r="H309" s="873"/>
      <c r="I309" s="39">
        <v>700000</v>
      </c>
      <c r="J309" s="40"/>
      <c r="K309" s="40"/>
      <c r="L309" s="40"/>
      <c r="M309" s="41"/>
      <c r="N309" s="41"/>
      <c r="O309" s="42"/>
      <c r="P309" s="456"/>
      <c r="Q309" s="41"/>
      <c r="R309" s="458"/>
      <c r="S309" s="39">
        <v>700000</v>
      </c>
      <c r="T309" s="46"/>
      <c r="U309" s="39"/>
      <c r="V309" s="46"/>
      <c r="W309" s="39"/>
      <c r="X309" s="23">
        <f t="shared" si="22"/>
        <v>0</v>
      </c>
      <c r="Y309" s="23">
        <f t="shared" si="23"/>
        <v>0</v>
      </c>
      <c r="AH309" s="20">
        <f t="shared" si="24"/>
        <v>0</v>
      </c>
      <c r="AI309" s="20">
        <v>1</v>
      </c>
      <c r="AQ309" s="1">
        <f t="shared" si="25"/>
        <v>1</v>
      </c>
      <c r="AR309" s="1">
        <f t="shared" si="26"/>
        <v>1</v>
      </c>
    </row>
    <row r="310" spans="1:44" ht="24.9" customHeight="1" thickTop="1" thickBot="1">
      <c r="A310" s="33" t="s">
        <v>1592</v>
      </c>
      <c r="B310" s="33" t="s">
        <v>1593</v>
      </c>
      <c r="C310" s="33" t="s">
        <v>1607</v>
      </c>
      <c r="D310" s="35"/>
      <c r="E310" s="324" t="s">
        <v>53</v>
      </c>
      <c r="F310" s="454">
        <v>800000</v>
      </c>
      <c r="G310" s="454">
        <v>800000</v>
      </c>
      <c r="H310" s="455"/>
      <c r="I310" s="39">
        <v>800000</v>
      </c>
      <c r="J310" s="40"/>
      <c r="K310" s="40"/>
      <c r="L310" s="40"/>
      <c r="M310" s="41"/>
      <c r="N310" s="41"/>
      <c r="O310" s="42"/>
      <c r="P310" s="456"/>
      <c r="Q310" s="41"/>
      <c r="R310" s="458"/>
      <c r="S310" s="39">
        <v>800000</v>
      </c>
      <c r="T310" s="46"/>
      <c r="U310" s="39"/>
      <c r="V310" s="46"/>
      <c r="W310" s="39"/>
      <c r="X310" s="23">
        <f t="shared" si="22"/>
        <v>0</v>
      </c>
      <c r="Y310" s="23">
        <f t="shared" si="23"/>
        <v>0</v>
      </c>
      <c r="AH310" s="20">
        <f t="shared" si="24"/>
        <v>0</v>
      </c>
      <c r="AI310" s="20">
        <v>1</v>
      </c>
      <c r="AQ310" s="1">
        <f t="shared" si="25"/>
        <v>1</v>
      </c>
      <c r="AR310" s="1">
        <f t="shared" si="26"/>
        <v>1</v>
      </c>
    </row>
    <row r="311" spans="1:44" s="14" customFormat="1" ht="24.9" customHeight="1" thickTop="1" thickBot="1">
      <c r="A311" s="33" t="s">
        <v>1592</v>
      </c>
      <c r="B311" s="33" t="s">
        <v>1593</v>
      </c>
      <c r="C311" s="33" t="s">
        <v>1608</v>
      </c>
      <c r="D311" s="35"/>
      <c r="E311" s="324" t="s">
        <v>53</v>
      </c>
      <c r="F311" s="454">
        <v>100000</v>
      </c>
      <c r="G311" s="454">
        <v>100000</v>
      </c>
      <c r="H311" s="873"/>
      <c r="I311" s="39">
        <v>100000</v>
      </c>
      <c r="J311" s="40"/>
      <c r="K311" s="40"/>
      <c r="L311" s="40"/>
      <c r="M311" s="41"/>
      <c r="N311" s="41"/>
      <c r="O311" s="42"/>
      <c r="P311" s="456"/>
      <c r="Q311" s="41"/>
      <c r="R311" s="458">
        <v>100000</v>
      </c>
      <c r="S311" s="39"/>
      <c r="T311" s="46"/>
      <c r="U311" s="39"/>
      <c r="V311" s="46"/>
      <c r="W311" s="39"/>
      <c r="X311" s="411">
        <f t="shared" si="22"/>
        <v>0</v>
      </c>
      <c r="Y311" s="411">
        <f t="shared" si="23"/>
        <v>0</v>
      </c>
      <c r="Z311" s="412"/>
      <c r="AA311" s="412"/>
      <c r="AB311" s="412"/>
      <c r="AC311" s="412"/>
      <c r="AD311" s="412"/>
      <c r="AE311" s="412"/>
      <c r="AF311" s="412"/>
      <c r="AG311" s="412"/>
      <c r="AH311" s="412">
        <f t="shared" si="24"/>
        <v>0</v>
      </c>
      <c r="AI311" s="412">
        <v>1</v>
      </c>
      <c r="AJ311" s="412"/>
      <c r="AK311" s="412"/>
      <c r="AL311" s="412"/>
      <c r="AM311" s="412"/>
      <c r="AN311" s="412"/>
      <c r="AO311" s="412"/>
      <c r="AP311" s="412"/>
      <c r="AQ311" s="14">
        <f t="shared" si="25"/>
        <v>1</v>
      </c>
      <c r="AR311" s="14">
        <f t="shared" si="26"/>
        <v>1</v>
      </c>
    </row>
    <row r="312" spans="1:44" s="14" customFormat="1" ht="24.9" customHeight="1" thickTop="1" thickBot="1">
      <c r="A312" s="33" t="s">
        <v>1592</v>
      </c>
      <c r="B312" s="33" t="s">
        <v>1593</v>
      </c>
      <c r="C312" s="33" t="s">
        <v>581</v>
      </c>
      <c r="D312" s="35"/>
      <c r="E312" s="324" t="s">
        <v>53</v>
      </c>
      <c r="F312" s="454">
        <v>280000</v>
      </c>
      <c r="G312" s="454">
        <v>280000</v>
      </c>
      <c r="H312" s="455"/>
      <c r="I312" s="39">
        <v>280000</v>
      </c>
      <c r="J312" s="40"/>
      <c r="K312" s="40"/>
      <c r="L312" s="40"/>
      <c r="M312" s="41"/>
      <c r="N312" s="41"/>
      <c r="O312" s="42"/>
      <c r="P312" s="456"/>
      <c r="Q312" s="41">
        <v>125537</v>
      </c>
      <c r="R312" s="458">
        <v>154463</v>
      </c>
      <c r="S312" s="39"/>
      <c r="T312" s="46"/>
      <c r="U312" s="39"/>
      <c r="V312" s="46"/>
      <c r="W312" s="39"/>
      <c r="X312" s="411">
        <f t="shared" si="22"/>
        <v>0</v>
      </c>
      <c r="Y312" s="411">
        <f t="shared" si="23"/>
        <v>0</v>
      </c>
      <c r="Z312" s="412"/>
      <c r="AA312" s="412"/>
      <c r="AB312" s="412"/>
      <c r="AC312" s="412"/>
      <c r="AD312" s="412"/>
      <c r="AE312" s="412"/>
      <c r="AF312" s="412"/>
      <c r="AG312" s="412"/>
      <c r="AH312" s="412">
        <f t="shared" si="24"/>
        <v>0</v>
      </c>
      <c r="AI312" s="412">
        <v>1</v>
      </c>
      <c r="AJ312" s="412"/>
      <c r="AK312" s="412"/>
      <c r="AL312" s="412"/>
      <c r="AM312" s="412"/>
      <c r="AN312" s="412"/>
      <c r="AO312" s="412"/>
      <c r="AP312" s="412"/>
      <c r="AQ312" s="14">
        <f t="shared" si="25"/>
        <v>1</v>
      </c>
      <c r="AR312" s="14">
        <f t="shared" si="26"/>
        <v>1</v>
      </c>
    </row>
    <row r="313" spans="1:44" s="14" customFormat="1" ht="24.9" customHeight="1" thickTop="1" thickBot="1">
      <c r="A313" s="33" t="s">
        <v>1592</v>
      </c>
      <c r="B313" s="33" t="s">
        <v>1593</v>
      </c>
      <c r="C313" s="33" t="s">
        <v>1609</v>
      </c>
      <c r="D313" s="35"/>
      <c r="E313" s="324" t="s">
        <v>53</v>
      </c>
      <c r="F313" s="454">
        <v>800000</v>
      </c>
      <c r="G313" s="454">
        <v>800000</v>
      </c>
      <c r="H313" s="873"/>
      <c r="I313" s="39">
        <v>800000</v>
      </c>
      <c r="J313" s="40"/>
      <c r="K313" s="40"/>
      <c r="L313" s="40"/>
      <c r="M313" s="41"/>
      <c r="N313" s="41"/>
      <c r="O313" s="42"/>
      <c r="P313" s="456"/>
      <c r="Q313" s="41"/>
      <c r="R313" s="458"/>
      <c r="S313" s="39">
        <v>800000</v>
      </c>
      <c r="T313" s="46"/>
      <c r="U313" s="39"/>
      <c r="V313" s="46"/>
      <c r="W313" s="39"/>
      <c r="X313" s="411">
        <f t="shared" si="22"/>
        <v>0</v>
      </c>
      <c r="Y313" s="411">
        <f t="shared" si="23"/>
        <v>0</v>
      </c>
      <c r="Z313" s="412"/>
      <c r="AA313" s="412"/>
      <c r="AB313" s="412"/>
      <c r="AC313" s="412"/>
      <c r="AD313" s="412"/>
      <c r="AE313" s="412"/>
      <c r="AF313" s="412"/>
      <c r="AG313" s="412"/>
      <c r="AH313" s="412">
        <f t="shared" si="24"/>
        <v>0</v>
      </c>
      <c r="AI313" s="412">
        <v>1</v>
      </c>
      <c r="AJ313" s="412"/>
      <c r="AK313" s="412"/>
      <c r="AL313" s="412"/>
      <c r="AM313" s="412"/>
      <c r="AN313" s="412"/>
      <c r="AO313" s="412"/>
      <c r="AP313" s="412"/>
      <c r="AQ313" s="14">
        <f t="shared" si="25"/>
        <v>1</v>
      </c>
      <c r="AR313" s="14">
        <f t="shared" si="26"/>
        <v>1</v>
      </c>
    </row>
    <row r="314" spans="1:44" s="14" customFormat="1" ht="24.9" customHeight="1" thickTop="1" thickBot="1">
      <c r="A314" s="33" t="s">
        <v>1592</v>
      </c>
      <c r="B314" s="33" t="s">
        <v>1593</v>
      </c>
      <c r="C314" s="33" t="s">
        <v>41</v>
      </c>
      <c r="D314" s="35"/>
      <c r="E314" s="324" t="s">
        <v>10</v>
      </c>
      <c r="F314" s="454">
        <v>1322948</v>
      </c>
      <c r="G314" s="454">
        <v>1322948</v>
      </c>
      <c r="H314" s="38"/>
      <c r="I314" s="39">
        <v>644948</v>
      </c>
      <c r="J314" s="40">
        <v>525000</v>
      </c>
      <c r="K314" s="40"/>
      <c r="L314" s="40">
        <v>153000</v>
      </c>
      <c r="M314" s="459"/>
      <c r="N314" s="459"/>
      <c r="O314" s="460"/>
      <c r="P314" s="461"/>
      <c r="Q314" s="41">
        <v>1211718</v>
      </c>
      <c r="R314" s="463">
        <f>G314-Q314</f>
        <v>111230</v>
      </c>
      <c r="S314" s="463"/>
      <c r="T314" s="464"/>
      <c r="U314" s="465"/>
      <c r="V314" s="464"/>
      <c r="W314" s="465"/>
      <c r="X314" s="411">
        <f t="shared" si="22"/>
        <v>0</v>
      </c>
      <c r="Y314" s="411">
        <f t="shared" si="23"/>
        <v>0</v>
      </c>
      <c r="Z314" s="412"/>
      <c r="AA314" s="412"/>
      <c r="AB314" s="412"/>
      <c r="AC314" s="412"/>
      <c r="AD314" s="412"/>
      <c r="AE314" s="412"/>
      <c r="AF314" s="412"/>
      <c r="AG314" s="412"/>
      <c r="AH314" s="412">
        <f t="shared" si="24"/>
        <v>0</v>
      </c>
      <c r="AI314" s="412">
        <v>1</v>
      </c>
      <c r="AJ314" s="412"/>
      <c r="AK314" s="412"/>
      <c r="AL314" s="412"/>
      <c r="AM314" s="412"/>
      <c r="AN314" s="412"/>
      <c r="AO314" s="412"/>
      <c r="AP314" s="412"/>
      <c r="AQ314" s="14">
        <f t="shared" si="25"/>
        <v>1</v>
      </c>
      <c r="AR314" s="14">
        <f t="shared" si="26"/>
        <v>1</v>
      </c>
    </row>
    <row r="315" spans="1:44" s="14" customFormat="1" ht="24.9" customHeight="1" thickTop="1" thickBot="1">
      <c r="A315" s="33" t="s">
        <v>1592</v>
      </c>
      <c r="B315" s="33" t="s">
        <v>1593</v>
      </c>
      <c r="C315" s="33" t="s">
        <v>1610</v>
      </c>
      <c r="D315" s="35"/>
      <c r="E315" s="324" t="s">
        <v>10</v>
      </c>
      <c r="F315" s="454">
        <v>468705</v>
      </c>
      <c r="G315" s="36">
        <v>468705</v>
      </c>
      <c r="H315" s="38"/>
      <c r="I315" s="39">
        <v>468705</v>
      </c>
      <c r="J315" s="40"/>
      <c r="K315" s="40"/>
      <c r="L315" s="40"/>
      <c r="M315" s="459"/>
      <c r="N315" s="459"/>
      <c r="O315" s="460"/>
      <c r="P315" s="461"/>
      <c r="Q315" s="41">
        <v>421835</v>
      </c>
      <c r="R315" s="463">
        <v>46870</v>
      </c>
      <c r="S315" s="463"/>
      <c r="T315" s="464"/>
      <c r="U315" s="465"/>
      <c r="V315" s="464"/>
      <c r="W315" s="465"/>
      <c r="X315" s="411">
        <f t="shared" si="22"/>
        <v>0</v>
      </c>
      <c r="Y315" s="411">
        <f t="shared" si="23"/>
        <v>0</v>
      </c>
      <c r="Z315" s="412"/>
      <c r="AA315" s="412"/>
      <c r="AB315" s="412"/>
      <c r="AC315" s="412"/>
      <c r="AD315" s="412"/>
      <c r="AE315" s="412"/>
      <c r="AF315" s="412"/>
      <c r="AG315" s="412"/>
      <c r="AH315" s="412">
        <f t="shared" si="24"/>
        <v>0</v>
      </c>
      <c r="AI315" s="412">
        <v>1</v>
      </c>
      <c r="AJ315" s="412"/>
      <c r="AK315" s="412"/>
      <c r="AL315" s="412"/>
      <c r="AM315" s="412"/>
      <c r="AN315" s="412"/>
      <c r="AO315" s="412"/>
      <c r="AP315" s="412"/>
      <c r="AQ315" s="14">
        <f t="shared" si="25"/>
        <v>1</v>
      </c>
      <c r="AR315" s="14">
        <f t="shared" si="26"/>
        <v>1</v>
      </c>
    </row>
    <row r="316" spans="1:44" s="14" customFormat="1" ht="24.9" customHeight="1" thickTop="1" thickBot="1">
      <c r="A316" s="33" t="s">
        <v>1592</v>
      </c>
      <c r="B316" s="33" t="s">
        <v>1593</v>
      </c>
      <c r="C316" s="33" t="s">
        <v>58</v>
      </c>
      <c r="D316" s="35"/>
      <c r="E316" s="324" t="s">
        <v>10</v>
      </c>
      <c r="F316" s="454">
        <v>575907</v>
      </c>
      <c r="G316" s="454">
        <v>575907</v>
      </c>
      <c r="H316" s="38"/>
      <c r="I316" s="39">
        <v>575907</v>
      </c>
      <c r="J316" s="40"/>
      <c r="K316" s="40"/>
      <c r="L316" s="40"/>
      <c r="M316" s="459"/>
      <c r="N316" s="459"/>
      <c r="O316" s="460"/>
      <c r="P316" s="461"/>
      <c r="Q316" s="41">
        <v>518316</v>
      </c>
      <c r="R316" s="463">
        <f>G316-Q316</f>
        <v>57591</v>
      </c>
      <c r="S316" s="463"/>
      <c r="T316" s="464"/>
      <c r="U316" s="465"/>
      <c r="V316" s="464"/>
      <c r="W316" s="465"/>
      <c r="X316" s="411">
        <f t="shared" si="22"/>
        <v>0</v>
      </c>
      <c r="Y316" s="411">
        <f t="shared" si="23"/>
        <v>0</v>
      </c>
      <c r="Z316" s="412"/>
      <c r="AA316" s="412"/>
      <c r="AB316" s="412"/>
      <c r="AC316" s="412"/>
      <c r="AD316" s="412"/>
      <c r="AE316" s="412"/>
      <c r="AF316" s="412"/>
      <c r="AG316" s="412"/>
      <c r="AH316" s="412">
        <f t="shared" si="24"/>
        <v>0</v>
      </c>
      <c r="AI316" s="412">
        <v>1</v>
      </c>
      <c r="AJ316" s="412"/>
      <c r="AK316" s="412"/>
      <c r="AL316" s="412"/>
      <c r="AM316" s="412"/>
      <c r="AN316" s="412"/>
      <c r="AO316" s="412"/>
      <c r="AP316" s="412"/>
      <c r="AQ316" s="14">
        <f t="shared" si="25"/>
        <v>1</v>
      </c>
      <c r="AR316" s="14">
        <f t="shared" si="26"/>
        <v>1</v>
      </c>
    </row>
    <row r="317" spans="1:44" s="14" customFormat="1" ht="24.9" customHeight="1" thickTop="1" thickBot="1">
      <c r="A317" s="33" t="s">
        <v>1592</v>
      </c>
      <c r="B317" s="33" t="s">
        <v>1593</v>
      </c>
      <c r="C317" s="33" t="s">
        <v>1611</v>
      </c>
      <c r="D317" s="35"/>
      <c r="E317" s="324" t="s">
        <v>12</v>
      </c>
      <c r="F317" s="454">
        <v>78512</v>
      </c>
      <c r="G317" s="454">
        <v>78512</v>
      </c>
      <c r="H317" s="455">
        <v>145511</v>
      </c>
      <c r="I317" s="39">
        <v>78512</v>
      </c>
      <c r="J317" s="40"/>
      <c r="K317" s="40"/>
      <c r="L317" s="40"/>
      <c r="M317" s="41"/>
      <c r="N317" s="41"/>
      <c r="O317" s="42"/>
      <c r="P317" s="456"/>
      <c r="Q317" s="41">
        <v>27480</v>
      </c>
      <c r="R317" s="458">
        <v>51032</v>
      </c>
      <c r="S317" s="39"/>
      <c r="T317" s="46"/>
      <c r="U317" s="39"/>
      <c r="V317" s="46"/>
      <c r="W317" s="39"/>
      <c r="X317" s="411">
        <f t="shared" si="22"/>
        <v>0</v>
      </c>
      <c r="Y317" s="411">
        <f t="shared" si="23"/>
        <v>0</v>
      </c>
      <c r="Z317" s="412"/>
      <c r="AA317" s="412"/>
      <c r="AB317" s="412"/>
      <c r="AC317" s="412"/>
      <c r="AD317" s="412"/>
      <c r="AE317" s="412"/>
      <c r="AF317" s="412"/>
      <c r="AG317" s="412"/>
      <c r="AH317" s="412">
        <f t="shared" si="24"/>
        <v>0</v>
      </c>
      <c r="AI317" s="412">
        <v>1</v>
      </c>
      <c r="AJ317" s="412"/>
      <c r="AK317" s="412"/>
      <c r="AL317" s="412"/>
      <c r="AM317" s="412"/>
      <c r="AN317" s="412"/>
      <c r="AO317" s="412"/>
      <c r="AP317" s="412"/>
      <c r="AQ317" s="14">
        <f t="shared" si="25"/>
        <v>1</v>
      </c>
      <c r="AR317" s="14">
        <f t="shared" si="26"/>
        <v>1</v>
      </c>
    </row>
    <row r="318" spans="1:44" ht="24.9" customHeight="1" thickTop="1" thickBot="1">
      <c r="A318" s="33" t="s">
        <v>1592</v>
      </c>
      <c r="B318" s="33" t="s">
        <v>1593</v>
      </c>
      <c r="C318" s="33" t="s">
        <v>1612</v>
      </c>
      <c r="D318" s="33"/>
      <c r="E318" s="324" t="s">
        <v>12</v>
      </c>
      <c r="F318" s="454">
        <v>794397</v>
      </c>
      <c r="G318" s="36">
        <v>794397</v>
      </c>
      <c r="H318" s="874"/>
      <c r="I318" s="40">
        <v>794397</v>
      </c>
      <c r="J318" s="40"/>
      <c r="K318" s="33"/>
      <c r="L318" s="40"/>
      <c r="M318" s="33"/>
      <c r="N318" s="33"/>
      <c r="O318" s="40"/>
      <c r="P318" s="33"/>
      <c r="Q318" s="495">
        <v>696217</v>
      </c>
      <c r="R318" s="40">
        <f>G318-Q318</f>
        <v>98180</v>
      </c>
      <c r="S318" s="40"/>
      <c r="T318" s="33"/>
      <c r="U318" s="33"/>
      <c r="V318" s="33"/>
      <c r="W318" s="33"/>
      <c r="X318" s="23">
        <f t="shared" si="22"/>
        <v>0</v>
      </c>
      <c r="Y318" s="23">
        <f t="shared" si="23"/>
        <v>0</v>
      </c>
      <c r="AH318" s="20">
        <f t="shared" si="24"/>
        <v>0</v>
      </c>
      <c r="AI318" s="20">
        <v>1</v>
      </c>
      <c r="AQ318" s="1">
        <f t="shared" si="25"/>
        <v>1</v>
      </c>
      <c r="AR318" s="1">
        <f t="shared" si="26"/>
        <v>1</v>
      </c>
    </row>
    <row r="319" spans="1:44" ht="24.9" customHeight="1" thickTop="1" thickBot="1">
      <c r="A319" s="33" t="s">
        <v>1592</v>
      </c>
      <c r="B319" s="33" t="s">
        <v>1593</v>
      </c>
      <c r="C319" s="33" t="s">
        <v>1613</v>
      </c>
      <c r="D319" s="33"/>
      <c r="E319" s="324" t="s">
        <v>12</v>
      </c>
      <c r="F319" s="454">
        <v>883036</v>
      </c>
      <c r="G319" s="454">
        <v>883036</v>
      </c>
      <c r="H319" s="874"/>
      <c r="I319" s="40">
        <v>883036</v>
      </c>
      <c r="J319" s="40"/>
      <c r="K319" s="33"/>
      <c r="L319" s="40"/>
      <c r="M319" s="33"/>
      <c r="N319" s="33"/>
      <c r="O319" s="40"/>
      <c r="P319" s="33"/>
      <c r="Q319" s="495">
        <v>794732</v>
      </c>
      <c r="R319" s="40">
        <f>G319-Q319</f>
        <v>88304</v>
      </c>
      <c r="S319" s="40"/>
      <c r="T319" s="33"/>
      <c r="U319" s="33"/>
      <c r="V319" s="33"/>
      <c r="W319" s="33"/>
      <c r="X319" s="23">
        <f t="shared" si="22"/>
        <v>0</v>
      </c>
      <c r="Y319" s="23">
        <f t="shared" si="23"/>
        <v>0</v>
      </c>
      <c r="AH319" s="20">
        <f t="shared" si="24"/>
        <v>0</v>
      </c>
      <c r="AI319" s="20">
        <v>1</v>
      </c>
      <c r="AQ319" s="1">
        <f t="shared" si="25"/>
        <v>1</v>
      </c>
      <c r="AR319" s="1">
        <f t="shared" si="26"/>
        <v>1</v>
      </c>
    </row>
    <row r="320" spans="1:44" ht="24.9" customHeight="1" thickTop="1" thickBot="1">
      <c r="A320" s="33" t="s">
        <v>1592</v>
      </c>
      <c r="B320" s="33" t="s">
        <v>1593</v>
      </c>
      <c r="C320" s="33" t="s">
        <v>1614</v>
      </c>
      <c r="D320" s="35"/>
      <c r="E320" s="324" t="s">
        <v>53</v>
      </c>
      <c r="F320" s="454">
        <v>1200000</v>
      </c>
      <c r="G320" s="454">
        <v>1200000</v>
      </c>
      <c r="H320" s="873"/>
      <c r="I320" s="39">
        <v>950000</v>
      </c>
      <c r="J320" s="40"/>
      <c r="K320" s="40"/>
      <c r="L320" s="40"/>
      <c r="M320" s="41"/>
      <c r="N320" s="41">
        <v>250000</v>
      </c>
      <c r="O320" s="42" t="s">
        <v>783</v>
      </c>
      <c r="P320" s="456"/>
      <c r="Q320" s="41"/>
      <c r="R320" s="458"/>
      <c r="S320" s="39">
        <v>1200000</v>
      </c>
      <c r="T320" s="46"/>
      <c r="U320" s="39"/>
      <c r="V320" s="46"/>
      <c r="W320" s="39"/>
      <c r="X320" s="23">
        <f t="shared" si="22"/>
        <v>0</v>
      </c>
      <c r="Y320" s="23">
        <f t="shared" si="23"/>
        <v>0</v>
      </c>
      <c r="AH320" s="20">
        <f t="shared" si="24"/>
        <v>0</v>
      </c>
      <c r="AL320" s="20">
        <v>1</v>
      </c>
      <c r="AQ320" s="1">
        <f t="shared" si="25"/>
        <v>1</v>
      </c>
      <c r="AR320" s="1">
        <f t="shared" si="26"/>
        <v>1</v>
      </c>
    </row>
    <row r="321" spans="1:44" ht="24.9" customHeight="1" thickTop="1" thickBot="1">
      <c r="A321" s="206" t="s">
        <v>1592</v>
      </c>
      <c r="B321" s="206" t="s">
        <v>1615</v>
      </c>
      <c r="C321" s="206" t="s">
        <v>318</v>
      </c>
      <c r="D321" s="475"/>
      <c r="E321" s="827" t="s">
        <v>179</v>
      </c>
      <c r="F321" s="476">
        <v>397000</v>
      </c>
      <c r="G321" s="476">
        <v>397000</v>
      </c>
      <c r="H321" s="477"/>
      <c r="I321" s="334"/>
      <c r="J321" s="478"/>
      <c r="K321" s="478"/>
      <c r="L321" s="478">
        <v>397000</v>
      </c>
      <c r="M321" s="479"/>
      <c r="N321" s="479"/>
      <c r="O321" s="480"/>
      <c r="P321" s="481"/>
      <c r="Q321" s="486"/>
      <c r="R321" s="483">
        <v>150000</v>
      </c>
      <c r="S321" s="334">
        <v>247000</v>
      </c>
      <c r="T321" s="484"/>
      <c r="U321" s="334"/>
      <c r="V321" s="484"/>
      <c r="W321" s="334"/>
      <c r="X321" s="23">
        <f t="shared" si="22"/>
        <v>0</v>
      </c>
      <c r="Y321" s="23">
        <f t="shared" si="23"/>
        <v>0</v>
      </c>
      <c r="Z321" s="20">
        <v>1</v>
      </c>
      <c r="AH321" s="20">
        <f t="shared" si="24"/>
        <v>1</v>
      </c>
      <c r="AQ321" s="1">
        <f t="shared" si="25"/>
        <v>0</v>
      </c>
      <c r="AR321" s="1">
        <f t="shared" si="26"/>
        <v>1</v>
      </c>
    </row>
    <row r="322" spans="1:44" ht="24.9" customHeight="1" thickTop="1" thickBot="1">
      <c r="A322" s="206" t="s">
        <v>1592</v>
      </c>
      <c r="B322" s="206" t="s">
        <v>1615</v>
      </c>
      <c r="C322" s="206" t="s">
        <v>1616</v>
      </c>
      <c r="D322" s="475"/>
      <c r="E322" s="827" t="s">
        <v>179</v>
      </c>
      <c r="F322" s="476">
        <v>160000</v>
      </c>
      <c r="G322" s="476">
        <f>F322</f>
        <v>160000</v>
      </c>
      <c r="H322" s="477"/>
      <c r="I322" s="334"/>
      <c r="J322" s="478"/>
      <c r="K322" s="478"/>
      <c r="L322" s="478">
        <f>G322</f>
        <v>160000</v>
      </c>
      <c r="M322" s="479"/>
      <c r="N322" s="479"/>
      <c r="O322" s="480"/>
      <c r="P322" s="481"/>
      <c r="Q322" s="486"/>
      <c r="R322" s="483">
        <v>100000</v>
      </c>
      <c r="S322" s="334">
        <v>60000</v>
      </c>
      <c r="T322" s="484"/>
      <c r="U322" s="334"/>
      <c r="V322" s="484"/>
      <c r="W322" s="334"/>
      <c r="X322" s="23">
        <f t="shared" si="22"/>
        <v>0</v>
      </c>
      <c r="Y322" s="23">
        <f t="shared" si="23"/>
        <v>0</v>
      </c>
      <c r="Z322" s="20">
        <v>1</v>
      </c>
      <c r="AH322" s="20">
        <f t="shared" si="24"/>
        <v>1</v>
      </c>
      <c r="AQ322" s="1">
        <f t="shared" si="25"/>
        <v>0</v>
      </c>
      <c r="AR322" s="1">
        <f t="shared" si="26"/>
        <v>1</v>
      </c>
    </row>
    <row r="323" spans="1:44" ht="24.9" customHeight="1" thickTop="1" thickBot="1">
      <c r="A323" s="206" t="s">
        <v>1592</v>
      </c>
      <c r="B323" s="206" t="s">
        <v>1615</v>
      </c>
      <c r="C323" s="206" t="s">
        <v>753</v>
      </c>
      <c r="D323" s="475"/>
      <c r="E323" s="827" t="s">
        <v>179</v>
      </c>
      <c r="F323" s="476">
        <v>40000</v>
      </c>
      <c r="G323" s="476">
        <v>40000</v>
      </c>
      <c r="H323" s="477"/>
      <c r="I323" s="334"/>
      <c r="J323" s="478"/>
      <c r="K323" s="478"/>
      <c r="L323" s="478">
        <v>40000</v>
      </c>
      <c r="M323" s="479"/>
      <c r="N323" s="479"/>
      <c r="O323" s="480"/>
      <c r="P323" s="481"/>
      <c r="Q323" s="486"/>
      <c r="R323" s="483">
        <v>40000</v>
      </c>
      <c r="S323" s="334"/>
      <c r="T323" s="484"/>
      <c r="U323" s="334"/>
      <c r="V323" s="484"/>
      <c r="W323" s="334"/>
      <c r="X323" s="23">
        <f t="shared" si="22"/>
        <v>0</v>
      </c>
      <c r="Y323" s="23">
        <f t="shared" si="23"/>
        <v>0</v>
      </c>
      <c r="Z323" s="20">
        <v>1</v>
      </c>
      <c r="AH323" s="20">
        <f t="shared" si="24"/>
        <v>1</v>
      </c>
      <c r="AQ323" s="1">
        <f t="shared" si="25"/>
        <v>0</v>
      </c>
      <c r="AR323" s="1">
        <f t="shared" si="26"/>
        <v>1</v>
      </c>
    </row>
    <row r="324" spans="1:44" ht="24.9" customHeight="1" thickTop="1" thickBot="1">
      <c r="A324" s="206" t="s">
        <v>1592</v>
      </c>
      <c r="B324" s="206" t="s">
        <v>1615</v>
      </c>
      <c r="C324" s="206" t="s">
        <v>1072</v>
      </c>
      <c r="D324" s="475"/>
      <c r="E324" s="827" t="s">
        <v>145</v>
      </c>
      <c r="F324" s="476">
        <v>400000</v>
      </c>
      <c r="G324" s="476">
        <f>F324</f>
        <v>400000</v>
      </c>
      <c r="H324" s="477"/>
      <c r="I324" s="334"/>
      <c r="J324" s="478"/>
      <c r="K324" s="478"/>
      <c r="L324" s="478">
        <f>G324</f>
        <v>400000</v>
      </c>
      <c r="M324" s="479"/>
      <c r="N324" s="479"/>
      <c r="O324" s="480"/>
      <c r="P324" s="481"/>
      <c r="Q324" s="480">
        <v>102000</v>
      </c>
      <c r="R324" s="483">
        <v>298000</v>
      </c>
      <c r="S324" s="334"/>
      <c r="T324" s="484"/>
      <c r="U324" s="334"/>
      <c r="V324" s="484"/>
      <c r="W324" s="334"/>
      <c r="X324" s="23">
        <f t="shared" si="22"/>
        <v>0</v>
      </c>
      <c r="Y324" s="23">
        <f t="shared" si="23"/>
        <v>0</v>
      </c>
      <c r="AH324" s="20">
        <f t="shared" si="24"/>
        <v>0</v>
      </c>
      <c r="AI324" s="20">
        <v>1</v>
      </c>
      <c r="AQ324" s="1">
        <f t="shared" si="25"/>
        <v>1</v>
      </c>
      <c r="AR324" s="1">
        <f t="shared" si="26"/>
        <v>1</v>
      </c>
    </row>
    <row r="325" spans="1:44" ht="24.9" customHeight="1" thickTop="1" thickBot="1">
      <c r="A325" s="206" t="s">
        <v>1592</v>
      </c>
      <c r="B325" s="206" t="s">
        <v>1615</v>
      </c>
      <c r="C325" s="206" t="s">
        <v>1617</v>
      </c>
      <c r="D325" s="475"/>
      <c r="E325" s="827" t="s">
        <v>145</v>
      </c>
      <c r="F325" s="476">
        <v>52000</v>
      </c>
      <c r="G325" s="476">
        <v>52000</v>
      </c>
      <c r="H325" s="477"/>
      <c r="I325" s="334"/>
      <c r="J325" s="478"/>
      <c r="K325" s="478"/>
      <c r="L325" s="478">
        <f>G325</f>
        <v>52000</v>
      </c>
      <c r="M325" s="479"/>
      <c r="N325" s="479"/>
      <c r="O325" s="480"/>
      <c r="P325" s="481"/>
      <c r="Q325" s="480">
        <v>26000</v>
      </c>
      <c r="R325" s="483">
        <v>26000</v>
      </c>
      <c r="S325" s="334"/>
      <c r="T325" s="484"/>
      <c r="U325" s="334"/>
      <c r="V325" s="484"/>
      <c r="W325" s="334"/>
      <c r="X325" s="23">
        <f t="shared" si="22"/>
        <v>0</v>
      </c>
      <c r="Y325" s="23">
        <f t="shared" si="23"/>
        <v>0</v>
      </c>
      <c r="AH325" s="20">
        <f t="shared" si="24"/>
        <v>0</v>
      </c>
      <c r="AI325" s="20">
        <v>1</v>
      </c>
      <c r="AQ325" s="1">
        <f t="shared" si="25"/>
        <v>1</v>
      </c>
      <c r="AR325" s="1">
        <f t="shared" si="26"/>
        <v>1</v>
      </c>
    </row>
    <row r="326" spans="1:44" ht="24.9" customHeight="1" thickTop="1" thickBot="1">
      <c r="A326" s="206" t="s">
        <v>1592</v>
      </c>
      <c r="B326" s="206" t="s">
        <v>1615</v>
      </c>
      <c r="C326" s="206" t="s">
        <v>1618</v>
      </c>
      <c r="D326" s="475"/>
      <c r="E326" s="827" t="s">
        <v>145</v>
      </c>
      <c r="F326" s="476">
        <v>300000</v>
      </c>
      <c r="G326" s="476">
        <v>300000</v>
      </c>
      <c r="H326" s="477"/>
      <c r="I326" s="334"/>
      <c r="J326" s="478"/>
      <c r="K326" s="478"/>
      <c r="L326" s="478">
        <f>G326</f>
        <v>300000</v>
      </c>
      <c r="M326" s="479"/>
      <c r="N326" s="479"/>
      <c r="O326" s="480"/>
      <c r="P326" s="481"/>
      <c r="Q326" s="480"/>
      <c r="R326" s="483">
        <v>150000</v>
      </c>
      <c r="S326" s="334">
        <v>150000</v>
      </c>
      <c r="T326" s="484"/>
      <c r="U326" s="334"/>
      <c r="V326" s="484"/>
      <c r="W326" s="334"/>
      <c r="X326" s="23">
        <f t="shared" si="22"/>
        <v>0</v>
      </c>
      <c r="Y326" s="23">
        <f t="shared" si="23"/>
        <v>0</v>
      </c>
      <c r="AH326" s="20">
        <f t="shared" si="24"/>
        <v>0</v>
      </c>
      <c r="AI326" s="20">
        <v>1</v>
      </c>
      <c r="AQ326" s="1">
        <f t="shared" si="25"/>
        <v>1</v>
      </c>
      <c r="AR326" s="1">
        <f t="shared" si="26"/>
        <v>1</v>
      </c>
    </row>
    <row r="327" spans="1:44" s="30" customFormat="1" ht="24.9" customHeight="1" thickTop="1" thickBot="1">
      <c r="A327" s="206" t="s">
        <v>1592</v>
      </c>
      <c r="B327" s="206" t="s">
        <v>1615</v>
      </c>
      <c r="C327" s="933" t="s">
        <v>2608</v>
      </c>
      <c r="D327" s="934"/>
      <c r="E327" s="926" t="s">
        <v>10</v>
      </c>
      <c r="F327" s="937">
        <v>450000</v>
      </c>
      <c r="G327" s="937">
        <v>450000</v>
      </c>
      <c r="H327" s="930"/>
      <c r="I327" s="56"/>
      <c r="J327" s="57"/>
      <c r="K327" s="57"/>
      <c r="L327" s="57"/>
      <c r="M327" s="58">
        <v>450000</v>
      </c>
      <c r="N327" s="58"/>
      <c r="O327" s="59"/>
      <c r="P327" s="931"/>
      <c r="Q327" s="935">
        <v>396291.136</v>
      </c>
      <c r="R327" s="932"/>
      <c r="S327" s="936">
        <f>450000-Q327</f>
        <v>53708.864000000001</v>
      </c>
      <c r="T327" s="60"/>
      <c r="U327" s="56"/>
      <c r="V327" s="60"/>
      <c r="W327" s="56"/>
      <c r="X327" s="23">
        <f>G327-I327-J327-K327-L327-M327-N327</f>
        <v>0</v>
      </c>
      <c r="Y327" s="23">
        <f>G327-Q327-R327-S327</f>
        <v>0</v>
      </c>
      <c r="Z327" s="62"/>
      <c r="AA327" s="62"/>
      <c r="AB327" s="62"/>
      <c r="AC327" s="62"/>
      <c r="AD327" s="62"/>
      <c r="AE327" s="62"/>
      <c r="AF327" s="62"/>
      <c r="AG327" s="62"/>
      <c r="AH327" s="62">
        <f t="shared" si="24"/>
        <v>0</v>
      </c>
      <c r="AI327" s="62"/>
      <c r="AJ327" s="62"/>
      <c r="AK327" s="62"/>
      <c r="AL327" s="62"/>
      <c r="AM327" s="62"/>
      <c r="AN327" s="62"/>
      <c r="AO327" s="62">
        <v>1</v>
      </c>
      <c r="AP327" s="62"/>
      <c r="AQ327" s="30">
        <f t="shared" si="25"/>
        <v>1</v>
      </c>
      <c r="AR327" s="30">
        <f t="shared" si="26"/>
        <v>1</v>
      </c>
    </row>
    <row r="328" spans="1:44" s="14" customFormat="1" ht="24.9" customHeight="1" thickTop="1" thickBot="1">
      <c r="A328" s="33" t="s">
        <v>1592</v>
      </c>
      <c r="B328" s="33" t="s">
        <v>1619</v>
      </c>
      <c r="C328" s="33" t="s">
        <v>336</v>
      </c>
      <c r="D328" s="35"/>
      <c r="E328" s="324" t="s">
        <v>179</v>
      </c>
      <c r="F328" s="454">
        <v>380000</v>
      </c>
      <c r="G328" s="454">
        <f t="shared" ref="G328:G341" si="27">F328</f>
        <v>380000</v>
      </c>
      <c r="H328" s="455"/>
      <c r="I328" s="39"/>
      <c r="J328" s="40"/>
      <c r="K328" s="40"/>
      <c r="L328" s="40">
        <f>G328</f>
        <v>380000</v>
      </c>
      <c r="M328" s="41"/>
      <c r="N328" s="41"/>
      <c r="O328" s="42"/>
      <c r="P328" s="456"/>
      <c r="Q328" s="457"/>
      <c r="R328" s="458">
        <f t="shared" ref="R328:R333" si="28">G328</f>
        <v>380000</v>
      </c>
      <c r="S328" s="39"/>
      <c r="T328" s="46"/>
      <c r="U328" s="39"/>
      <c r="V328" s="46"/>
      <c r="W328" s="39"/>
      <c r="X328" s="411">
        <f t="shared" si="22"/>
        <v>0</v>
      </c>
      <c r="Y328" s="411">
        <f t="shared" si="23"/>
        <v>0</v>
      </c>
      <c r="Z328" s="412">
        <v>1</v>
      </c>
      <c r="AA328" s="412"/>
      <c r="AB328" s="412"/>
      <c r="AC328" s="412"/>
      <c r="AD328" s="412"/>
      <c r="AE328" s="412"/>
      <c r="AF328" s="412"/>
      <c r="AG328" s="412"/>
      <c r="AH328" s="412">
        <f t="shared" si="24"/>
        <v>1</v>
      </c>
      <c r="AI328" s="412"/>
      <c r="AJ328" s="412"/>
      <c r="AK328" s="412"/>
      <c r="AL328" s="412"/>
      <c r="AM328" s="412"/>
      <c r="AN328" s="412"/>
      <c r="AO328" s="412"/>
      <c r="AP328" s="412"/>
      <c r="AQ328" s="14">
        <f t="shared" si="25"/>
        <v>0</v>
      </c>
      <c r="AR328" s="14">
        <f t="shared" si="26"/>
        <v>1</v>
      </c>
    </row>
    <row r="329" spans="1:44" s="14" customFormat="1" ht="24.9" customHeight="1" thickTop="1" thickBot="1">
      <c r="A329" s="33" t="s">
        <v>1592</v>
      </c>
      <c r="B329" s="33" t="s">
        <v>1619</v>
      </c>
      <c r="C329" s="33" t="s">
        <v>1620</v>
      </c>
      <c r="D329" s="35"/>
      <c r="E329" s="324" t="s">
        <v>179</v>
      </c>
      <c r="F329" s="454">
        <v>100000</v>
      </c>
      <c r="G329" s="454">
        <f t="shared" si="27"/>
        <v>100000</v>
      </c>
      <c r="H329" s="455"/>
      <c r="I329" s="39"/>
      <c r="J329" s="40"/>
      <c r="K329" s="40"/>
      <c r="L329" s="40">
        <f>G329</f>
        <v>100000</v>
      </c>
      <c r="M329" s="41"/>
      <c r="N329" s="41"/>
      <c r="O329" s="42"/>
      <c r="P329" s="456"/>
      <c r="Q329" s="457"/>
      <c r="R329" s="458">
        <f t="shared" si="28"/>
        <v>100000</v>
      </c>
      <c r="S329" s="39"/>
      <c r="T329" s="46"/>
      <c r="U329" s="39"/>
      <c r="V329" s="46"/>
      <c r="W329" s="39"/>
      <c r="X329" s="411">
        <f t="shared" si="22"/>
        <v>0</v>
      </c>
      <c r="Y329" s="411">
        <f t="shared" si="23"/>
        <v>0</v>
      </c>
      <c r="Z329" s="412">
        <v>1</v>
      </c>
      <c r="AA329" s="412"/>
      <c r="AB329" s="412"/>
      <c r="AC329" s="412"/>
      <c r="AD329" s="412"/>
      <c r="AE329" s="412"/>
      <c r="AF329" s="412"/>
      <c r="AG329" s="412"/>
      <c r="AH329" s="412">
        <f t="shared" si="24"/>
        <v>1</v>
      </c>
      <c r="AI329" s="412"/>
      <c r="AJ329" s="412"/>
      <c r="AK329" s="412"/>
      <c r="AL329" s="412"/>
      <c r="AM329" s="412"/>
      <c r="AN329" s="412"/>
      <c r="AO329" s="412"/>
      <c r="AP329" s="412"/>
      <c r="AQ329" s="14">
        <f t="shared" si="25"/>
        <v>0</v>
      </c>
      <c r="AR329" s="14">
        <f t="shared" si="26"/>
        <v>1</v>
      </c>
    </row>
    <row r="330" spans="1:44" s="14" customFormat="1" ht="24.9" customHeight="1" thickTop="1" thickBot="1">
      <c r="A330" s="33" t="s">
        <v>1592</v>
      </c>
      <c r="B330" s="33" t="s">
        <v>1619</v>
      </c>
      <c r="C330" s="33" t="s">
        <v>406</v>
      </c>
      <c r="D330" s="35"/>
      <c r="E330" s="324" t="s">
        <v>179</v>
      </c>
      <c r="F330" s="454">
        <v>100000</v>
      </c>
      <c r="G330" s="454">
        <f t="shared" si="27"/>
        <v>100000</v>
      </c>
      <c r="H330" s="455"/>
      <c r="I330" s="39">
        <v>100000</v>
      </c>
      <c r="J330" s="40"/>
      <c r="K330" s="40"/>
      <c r="L330" s="40"/>
      <c r="M330" s="41"/>
      <c r="N330" s="41"/>
      <c r="O330" s="42"/>
      <c r="P330" s="456"/>
      <c r="Q330" s="457"/>
      <c r="R330" s="458">
        <f t="shared" si="28"/>
        <v>100000</v>
      </c>
      <c r="S330" s="39"/>
      <c r="T330" s="46"/>
      <c r="U330" s="39"/>
      <c r="V330" s="46"/>
      <c r="W330" s="39"/>
      <c r="X330" s="411">
        <f t="shared" si="22"/>
        <v>0</v>
      </c>
      <c r="Y330" s="411">
        <f t="shared" si="23"/>
        <v>0</v>
      </c>
      <c r="Z330" s="412">
        <v>1</v>
      </c>
      <c r="AA330" s="412"/>
      <c r="AB330" s="412"/>
      <c r="AC330" s="412"/>
      <c r="AD330" s="412"/>
      <c r="AE330" s="412"/>
      <c r="AF330" s="412"/>
      <c r="AG330" s="412"/>
      <c r="AH330" s="412">
        <f t="shared" ref="AH330:AH393" si="29">SUM(Z330:AG330)</f>
        <v>1</v>
      </c>
      <c r="AI330" s="412"/>
      <c r="AJ330" s="412"/>
      <c r="AK330" s="412"/>
      <c r="AL330" s="412"/>
      <c r="AM330" s="412"/>
      <c r="AN330" s="412"/>
      <c r="AO330" s="412"/>
      <c r="AP330" s="412"/>
      <c r="AQ330" s="14">
        <f t="shared" ref="AQ330:AQ393" si="30">SUM(AI330:AP330)</f>
        <v>0</v>
      </c>
      <c r="AR330" s="14">
        <f t="shared" ref="AR330:AR393" si="31">AQ330+AH330</f>
        <v>1</v>
      </c>
    </row>
    <row r="331" spans="1:44" s="14" customFormat="1" ht="24.9" customHeight="1" thickTop="1" thickBot="1">
      <c r="A331" s="33" t="s">
        <v>1592</v>
      </c>
      <c r="B331" s="33" t="s">
        <v>1619</v>
      </c>
      <c r="C331" s="33" t="s">
        <v>519</v>
      </c>
      <c r="D331" s="35"/>
      <c r="E331" s="324" t="s">
        <v>179</v>
      </c>
      <c r="F331" s="454">
        <v>30000</v>
      </c>
      <c r="G331" s="454">
        <f t="shared" si="27"/>
        <v>30000</v>
      </c>
      <c r="H331" s="455"/>
      <c r="I331" s="39">
        <v>9000</v>
      </c>
      <c r="J331" s="40"/>
      <c r="K331" s="40"/>
      <c r="L331" s="40">
        <v>21000</v>
      </c>
      <c r="M331" s="41"/>
      <c r="N331" s="41"/>
      <c r="O331" s="42"/>
      <c r="P331" s="456"/>
      <c r="Q331" s="457"/>
      <c r="R331" s="458">
        <f t="shared" si="28"/>
        <v>30000</v>
      </c>
      <c r="S331" s="39"/>
      <c r="T331" s="46"/>
      <c r="U331" s="39"/>
      <c r="V331" s="46"/>
      <c r="W331" s="39"/>
      <c r="X331" s="411">
        <f t="shared" ref="X331:X394" si="32">G331-I331-J331-K331-L331-M331-N331</f>
        <v>0</v>
      </c>
      <c r="Y331" s="411">
        <f t="shared" ref="Y331:Y394" si="33">G331-Q331-R331-S331</f>
        <v>0</v>
      </c>
      <c r="Z331" s="412">
        <v>1</v>
      </c>
      <c r="AA331" s="412"/>
      <c r="AB331" s="412"/>
      <c r="AC331" s="412"/>
      <c r="AD331" s="412"/>
      <c r="AE331" s="412"/>
      <c r="AF331" s="412"/>
      <c r="AG331" s="412"/>
      <c r="AH331" s="412">
        <f t="shared" si="29"/>
        <v>1</v>
      </c>
      <c r="AI331" s="412"/>
      <c r="AJ331" s="412"/>
      <c r="AK331" s="412"/>
      <c r="AL331" s="412"/>
      <c r="AM331" s="412"/>
      <c r="AN331" s="412"/>
      <c r="AO331" s="412"/>
      <c r="AP331" s="412"/>
      <c r="AQ331" s="14">
        <f t="shared" si="30"/>
        <v>0</v>
      </c>
      <c r="AR331" s="14">
        <f t="shared" si="31"/>
        <v>1</v>
      </c>
    </row>
    <row r="332" spans="1:44" s="14" customFormat="1" ht="24.9" customHeight="1" thickTop="1" thickBot="1">
      <c r="A332" s="33" t="s">
        <v>1592</v>
      </c>
      <c r="B332" s="33" t="s">
        <v>1619</v>
      </c>
      <c r="C332" s="33" t="s">
        <v>1621</v>
      </c>
      <c r="D332" s="35"/>
      <c r="E332" s="324" t="s">
        <v>179</v>
      </c>
      <c r="F332" s="454">
        <v>20000</v>
      </c>
      <c r="G332" s="454">
        <f t="shared" si="27"/>
        <v>20000</v>
      </c>
      <c r="H332" s="455"/>
      <c r="I332" s="39">
        <v>20000</v>
      </c>
      <c r="J332" s="40"/>
      <c r="K332" s="40"/>
      <c r="L332" s="40"/>
      <c r="M332" s="41"/>
      <c r="N332" s="41"/>
      <c r="O332" s="42"/>
      <c r="P332" s="456"/>
      <c r="Q332" s="457"/>
      <c r="R332" s="458">
        <f t="shared" si="28"/>
        <v>20000</v>
      </c>
      <c r="S332" s="39"/>
      <c r="T332" s="46"/>
      <c r="U332" s="39"/>
      <c r="V332" s="46"/>
      <c r="W332" s="39"/>
      <c r="X332" s="411">
        <f t="shared" si="32"/>
        <v>0</v>
      </c>
      <c r="Y332" s="411">
        <f t="shared" si="33"/>
        <v>0</v>
      </c>
      <c r="Z332" s="412">
        <v>1</v>
      </c>
      <c r="AA332" s="412"/>
      <c r="AB332" s="412"/>
      <c r="AC332" s="412"/>
      <c r="AD332" s="412"/>
      <c r="AE332" s="412"/>
      <c r="AF332" s="412"/>
      <c r="AG332" s="412"/>
      <c r="AH332" s="412">
        <f t="shared" si="29"/>
        <v>1</v>
      </c>
      <c r="AI332" s="412"/>
      <c r="AJ332" s="412"/>
      <c r="AK332" s="412"/>
      <c r="AL332" s="412"/>
      <c r="AM332" s="412"/>
      <c r="AN332" s="412"/>
      <c r="AO332" s="412"/>
      <c r="AP332" s="412"/>
      <c r="AQ332" s="14">
        <f t="shared" si="30"/>
        <v>0</v>
      </c>
      <c r="AR332" s="14">
        <f t="shared" si="31"/>
        <v>1</v>
      </c>
    </row>
    <row r="333" spans="1:44" s="14" customFormat="1" ht="24.9" customHeight="1" thickTop="1" thickBot="1">
      <c r="A333" s="33" t="s">
        <v>1592</v>
      </c>
      <c r="B333" s="33" t="s">
        <v>1619</v>
      </c>
      <c r="C333" s="33" t="s">
        <v>1622</v>
      </c>
      <c r="D333" s="35"/>
      <c r="E333" s="324" t="s">
        <v>179</v>
      </c>
      <c r="F333" s="454">
        <v>50000</v>
      </c>
      <c r="G333" s="454">
        <f t="shared" si="27"/>
        <v>50000</v>
      </c>
      <c r="H333" s="873"/>
      <c r="I333" s="39">
        <v>50000</v>
      </c>
      <c r="J333" s="40"/>
      <c r="K333" s="40"/>
      <c r="L333" s="40"/>
      <c r="M333" s="41"/>
      <c r="N333" s="41"/>
      <c r="O333" s="42"/>
      <c r="P333" s="456"/>
      <c r="Q333" s="457"/>
      <c r="R333" s="458">
        <f t="shared" si="28"/>
        <v>50000</v>
      </c>
      <c r="S333" s="39"/>
      <c r="T333" s="46"/>
      <c r="U333" s="39"/>
      <c r="V333" s="46"/>
      <c r="W333" s="39"/>
      <c r="X333" s="411">
        <f t="shared" si="32"/>
        <v>0</v>
      </c>
      <c r="Y333" s="411">
        <f t="shared" si="33"/>
        <v>0</v>
      </c>
      <c r="Z333" s="412">
        <v>1</v>
      </c>
      <c r="AA333" s="412"/>
      <c r="AB333" s="412"/>
      <c r="AC333" s="412"/>
      <c r="AD333" s="412"/>
      <c r="AE333" s="412"/>
      <c r="AF333" s="412"/>
      <c r="AG333" s="412"/>
      <c r="AH333" s="412">
        <f t="shared" si="29"/>
        <v>1</v>
      </c>
      <c r="AI333" s="412"/>
      <c r="AJ333" s="412"/>
      <c r="AK333" s="412"/>
      <c r="AL333" s="412"/>
      <c r="AM333" s="412"/>
      <c r="AN333" s="412"/>
      <c r="AO333" s="412"/>
      <c r="AP333" s="412"/>
      <c r="AQ333" s="14">
        <f t="shared" si="30"/>
        <v>0</v>
      </c>
      <c r="AR333" s="14">
        <f t="shared" si="31"/>
        <v>1</v>
      </c>
    </row>
    <row r="334" spans="1:44" ht="24.9" customHeight="1" thickTop="1" thickBot="1">
      <c r="A334" s="33" t="s">
        <v>1592</v>
      </c>
      <c r="B334" s="33" t="s">
        <v>1619</v>
      </c>
      <c r="C334" s="33" t="s">
        <v>1623</v>
      </c>
      <c r="D334" s="35"/>
      <c r="E334" s="324" t="s">
        <v>179</v>
      </c>
      <c r="F334" s="454">
        <v>150000</v>
      </c>
      <c r="G334" s="454">
        <f t="shared" si="27"/>
        <v>150000</v>
      </c>
      <c r="H334" s="455"/>
      <c r="I334" s="39">
        <v>150000</v>
      </c>
      <c r="J334" s="40"/>
      <c r="K334" s="40"/>
      <c r="L334" s="40"/>
      <c r="M334" s="41"/>
      <c r="N334" s="41"/>
      <c r="O334" s="42"/>
      <c r="P334" s="456"/>
      <c r="Q334" s="457"/>
      <c r="R334" s="458">
        <v>100000</v>
      </c>
      <c r="S334" s="39">
        <v>50000</v>
      </c>
      <c r="T334" s="46"/>
      <c r="U334" s="39"/>
      <c r="V334" s="46"/>
      <c r="W334" s="39"/>
      <c r="X334" s="23">
        <f t="shared" si="32"/>
        <v>0</v>
      </c>
      <c r="Y334" s="23">
        <f t="shared" si="33"/>
        <v>0</v>
      </c>
      <c r="Z334" s="20">
        <v>1</v>
      </c>
      <c r="AH334" s="20">
        <f t="shared" si="29"/>
        <v>1</v>
      </c>
      <c r="AQ334" s="1">
        <f t="shared" si="30"/>
        <v>0</v>
      </c>
      <c r="AR334" s="1">
        <f t="shared" si="31"/>
        <v>1</v>
      </c>
    </row>
    <row r="335" spans="1:44" ht="24.9" customHeight="1" thickTop="1" thickBot="1">
      <c r="A335" s="33" t="s">
        <v>1592</v>
      </c>
      <c r="B335" s="33" t="s">
        <v>1619</v>
      </c>
      <c r="C335" s="33" t="s">
        <v>1624</v>
      </c>
      <c r="D335" s="35"/>
      <c r="E335" s="324" t="s">
        <v>179</v>
      </c>
      <c r="F335" s="454">
        <v>150000</v>
      </c>
      <c r="G335" s="454">
        <f t="shared" si="27"/>
        <v>150000</v>
      </c>
      <c r="H335" s="455"/>
      <c r="I335" s="39">
        <v>150000</v>
      </c>
      <c r="J335" s="40"/>
      <c r="K335" s="40"/>
      <c r="L335" s="40"/>
      <c r="M335" s="41"/>
      <c r="N335" s="41"/>
      <c r="O335" s="42"/>
      <c r="P335" s="456"/>
      <c r="Q335" s="457"/>
      <c r="R335" s="458">
        <v>150000</v>
      </c>
      <c r="S335" s="39"/>
      <c r="T335" s="46"/>
      <c r="U335" s="39"/>
      <c r="V335" s="46"/>
      <c r="W335" s="39"/>
      <c r="X335" s="23">
        <f t="shared" si="32"/>
        <v>0</v>
      </c>
      <c r="Y335" s="23">
        <f t="shared" si="33"/>
        <v>0</v>
      </c>
      <c r="Z335" s="20">
        <v>1</v>
      </c>
      <c r="AH335" s="20">
        <f t="shared" si="29"/>
        <v>1</v>
      </c>
      <c r="AQ335" s="1">
        <f t="shared" si="30"/>
        <v>0</v>
      </c>
      <c r="AR335" s="1">
        <f t="shared" si="31"/>
        <v>1</v>
      </c>
    </row>
    <row r="336" spans="1:44" ht="24.9" customHeight="1" thickTop="1" thickBot="1">
      <c r="A336" s="33" t="s">
        <v>1592</v>
      </c>
      <c r="B336" s="33" t="s">
        <v>1619</v>
      </c>
      <c r="C336" s="33" t="s">
        <v>1625</v>
      </c>
      <c r="D336" s="35"/>
      <c r="E336" s="324" t="s">
        <v>179</v>
      </c>
      <c r="F336" s="454">
        <v>150000</v>
      </c>
      <c r="G336" s="454">
        <f t="shared" si="27"/>
        <v>150000</v>
      </c>
      <c r="H336" s="455"/>
      <c r="I336" s="39">
        <v>150000</v>
      </c>
      <c r="J336" s="40"/>
      <c r="K336" s="40"/>
      <c r="L336" s="40"/>
      <c r="M336" s="41"/>
      <c r="N336" s="41"/>
      <c r="O336" s="42"/>
      <c r="P336" s="206"/>
      <c r="Q336" s="495"/>
      <c r="R336" s="40">
        <v>100000</v>
      </c>
      <c r="S336" s="40">
        <v>50000</v>
      </c>
      <c r="T336" s="46"/>
      <c r="U336" s="39"/>
      <c r="V336" s="46"/>
      <c r="W336" s="39"/>
      <c r="X336" s="23">
        <f t="shared" si="32"/>
        <v>0</v>
      </c>
      <c r="Y336" s="23">
        <f t="shared" si="33"/>
        <v>0</v>
      </c>
      <c r="Z336" s="20">
        <v>1</v>
      </c>
      <c r="AH336" s="20">
        <f t="shared" si="29"/>
        <v>1</v>
      </c>
      <c r="AQ336" s="1">
        <f t="shared" si="30"/>
        <v>0</v>
      </c>
      <c r="AR336" s="1">
        <f t="shared" si="31"/>
        <v>1</v>
      </c>
    </row>
    <row r="337" spans="1:44" ht="24.9" customHeight="1" thickTop="1" thickBot="1">
      <c r="A337" s="33" t="s">
        <v>1592</v>
      </c>
      <c r="B337" s="33" t="s">
        <v>1619</v>
      </c>
      <c r="C337" s="33" t="s">
        <v>1626</v>
      </c>
      <c r="D337" s="35"/>
      <c r="E337" s="324" t="s">
        <v>179</v>
      </c>
      <c r="F337" s="454">
        <v>50000</v>
      </c>
      <c r="G337" s="454">
        <f t="shared" si="27"/>
        <v>50000</v>
      </c>
      <c r="H337" s="455"/>
      <c r="I337" s="39">
        <v>50000</v>
      </c>
      <c r="J337" s="40"/>
      <c r="K337" s="40"/>
      <c r="L337" s="40"/>
      <c r="M337" s="41"/>
      <c r="N337" s="41"/>
      <c r="O337" s="42"/>
      <c r="P337" s="456"/>
      <c r="Q337" s="457"/>
      <c r="R337" s="458">
        <v>50000</v>
      </c>
      <c r="S337" s="39"/>
      <c r="T337" s="46"/>
      <c r="U337" s="39"/>
      <c r="V337" s="46"/>
      <c r="W337" s="39"/>
      <c r="X337" s="23">
        <f t="shared" si="32"/>
        <v>0</v>
      </c>
      <c r="Y337" s="23">
        <f t="shared" si="33"/>
        <v>0</v>
      </c>
      <c r="Z337" s="20">
        <v>1</v>
      </c>
      <c r="AH337" s="20">
        <f t="shared" si="29"/>
        <v>1</v>
      </c>
      <c r="AQ337" s="1">
        <f t="shared" si="30"/>
        <v>0</v>
      </c>
      <c r="AR337" s="1">
        <f t="shared" si="31"/>
        <v>1</v>
      </c>
    </row>
    <row r="338" spans="1:44" ht="24.9" customHeight="1" thickTop="1" thickBot="1">
      <c r="A338" s="33" t="s">
        <v>1592</v>
      </c>
      <c r="B338" s="33" t="s">
        <v>1619</v>
      </c>
      <c r="C338" s="33" t="s">
        <v>1627</v>
      </c>
      <c r="D338" s="35"/>
      <c r="E338" s="324" t="s">
        <v>179</v>
      </c>
      <c r="F338" s="454">
        <v>60000</v>
      </c>
      <c r="G338" s="454">
        <f t="shared" si="27"/>
        <v>60000</v>
      </c>
      <c r="H338" s="873"/>
      <c r="I338" s="39">
        <f>G338</f>
        <v>60000</v>
      </c>
      <c r="J338" s="40"/>
      <c r="K338" s="40"/>
      <c r="L338" s="40"/>
      <c r="M338" s="41"/>
      <c r="N338" s="41"/>
      <c r="O338" s="42"/>
      <c r="P338" s="456"/>
      <c r="Q338" s="457"/>
      <c r="R338" s="458">
        <f>G338</f>
        <v>60000</v>
      </c>
      <c r="S338" s="39"/>
      <c r="T338" s="46"/>
      <c r="U338" s="39"/>
      <c r="V338" s="46"/>
      <c r="W338" s="39"/>
      <c r="X338" s="23">
        <f t="shared" si="32"/>
        <v>0</v>
      </c>
      <c r="Y338" s="23">
        <f t="shared" si="33"/>
        <v>0</v>
      </c>
      <c r="Z338" s="20">
        <v>1</v>
      </c>
      <c r="AH338" s="20">
        <f t="shared" si="29"/>
        <v>1</v>
      </c>
      <c r="AQ338" s="1">
        <f t="shared" si="30"/>
        <v>0</v>
      </c>
      <c r="AR338" s="1">
        <f t="shared" si="31"/>
        <v>1</v>
      </c>
    </row>
    <row r="339" spans="1:44" ht="24.9" customHeight="1" thickTop="1" thickBot="1">
      <c r="A339" s="33" t="s">
        <v>1592</v>
      </c>
      <c r="B339" s="33" t="s">
        <v>1619</v>
      </c>
      <c r="C339" s="33" t="s">
        <v>1628</v>
      </c>
      <c r="D339" s="35"/>
      <c r="E339" s="324" t="s">
        <v>179</v>
      </c>
      <c r="F339" s="454">
        <v>195000</v>
      </c>
      <c r="G339" s="454">
        <f t="shared" si="27"/>
        <v>195000</v>
      </c>
      <c r="H339" s="455"/>
      <c r="I339" s="39">
        <f>G339</f>
        <v>195000</v>
      </c>
      <c r="J339" s="40"/>
      <c r="K339" s="40"/>
      <c r="L339" s="40"/>
      <c r="M339" s="41"/>
      <c r="N339" s="41"/>
      <c r="O339" s="42"/>
      <c r="P339" s="456"/>
      <c r="Q339" s="457"/>
      <c r="R339" s="458">
        <v>100000</v>
      </c>
      <c r="S339" s="39">
        <v>95000</v>
      </c>
      <c r="T339" s="46"/>
      <c r="U339" s="39"/>
      <c r="V339" s="46"/>
      <c r="W339" s="39"/>
      <c r="X339" s="23">
        <f t="shared" si="32"/>
        <v>0</v>
      </c>
      <c r="Y339" s="23">
        <f t="shared" si="33"/>
        <v>0</v>
      </c>
      <c r="Z339" s="20">
        <v>1</v>
      </c>
      <c r="AH339" s="20">
        <f t="shared" si="29"/>
        <v>1</v>
      </c>
      <c r="AQ339" s="1">
        <f t="shared" si="30"/>
        <v>0</v>
      </c>
      <c r="AR339" s="1">
        <f t="shared" si="31"/>
        <v>1</v>
      </c>
    </row>
    <row r="340" spans="1:44" ht="24.9" customHeight="1" thickTop="1" thickBot="1">
      <c r="A340" s="33" t="s">
        <v>1592</v>
      </c>
      <c r="B340" s="33" t="s">
        <v>1619</v>
      </c>
      <c r="C340" s="33" t="s">
        <v>1629</v>
      </c>
      <c r="D340" s="35"/>
      <c r="E340" s="324" t="s">
        <v>179</v>
      </c>
      <c r="F340" s="454">
        <v>940000</v>
      </c>
      <c r="G340" s="454">
        <f t="shared" si="27"/>
        <v>940000</v>
      </c>
      <c r="H340" s="455"/>
      <c r="I340" s="39">
        <v>316950</v>
      </c>
      <c r="J340" s="40">
        <v>623050</v>
      </c>
      <c r="K340" s="40"/>
      <c r="L340" s="40"/>
      <c r="M340" s="41"/>
      <c r="N340" s="41"/>
      <c r="O340" s="42"/>
      <c r="P340" s="456"/>
      <c r="Q340" s="457"/>
      <c r="R340" s="458">
        <v>100000</v>
      </c>
      <c r="S340" s="39">
        <v>840000</v>
      </c>
      <c r="T340" s="46"/>
      <c r="U340" s="39"/>
      <c r="V340" s="46"/>
      <c r="W340" s="39"/>
      <c r="X340" s="23">
        <f t="shared" si="32"/>
        <v>0</v>
      </c>
      <c r="Y340" s="23">
        <f t="shared" si="33"/>
        <v>0</v>
      </c>
      <c r="Z340" s="20">
        <v>1</v>
      </c>
      <c r="AH340" s="20">
        <f t="shared" si="29"/>
        <v>1</v>
      </c>
      <c r="AQ340" s="1">
        <f t="shared" si="30"/>
        <v>0</v>
      </c>
      <c r="AR340" s="1">
        <f t="shared" si="31"/>
        <v>1</v>
      </c>
    </row>
    <row r="341" spans="1:44" ht="24.9" customHeight="1" thickTop="1" thickBot="1">
      <c r="A341" s="33" t="s">
        <v>1592</v>
      </c>
      <c r="B341" s="33" t="s">
        <v>1619</v>
      </c>
      <c r="C341" s="33" t="s">
        <v>1630</v>
      </c>
      <c r="D341" s="35"/>
      <c r="E341" s="324" t="s">
        <v>179</v>
      </c>
      <c r="F341" s="454">
        <v>900000</v>
      </c>
      <c r="G341" s="454">
        <f t="shared" si="27"/>
        <v>900000</v>
      </c>
      <c r="H341" s="455"/>
      <c r="I341" s="39">
        <f t="shared" ref="I341:I355" si="34">G341</f>
        <v>900000</v>
      </c>
      <c r="J341" s="40"/>
      <c r="K341" s="40"/>
      <c r="L341" s="40"/>
      <c r="M341" s="41"/>
      <c r="N341" s="41"/>
      <c r="O341" s="42"/>
      <c r="P341" s="456"/>
      <c r="Q341" s="457"/>
      <c r="R341" s="458">
        <v>300000</v>
      </c>
      <c r="S341" s="39">
        <v>600000</v>
      </c>
      <c r="T341" s="46"/>
      <c r="U341" s="39"/>
      <c r="V341" s="46"/>
      <c r="W341" s="39"/>
      <c r="X341" s="23">
        <f t="shared" si="32"/>
        <v>0</v>
      </c>
      <c r="Y341" s="23">
        <f t="shared" si="33"/>
        <v>0</v>
      </c>
      <c r="Z341" s="20">
        <v>1</v>
      </c>
      <c r="AH341" s="20">
        <f t="shared" si="29"/>
        <v>1</v>
      </c>
      <c r="AQ341" s="1">
        <f t="shared" si="30"/>
        <v>0</v>
      </c>
      <c r="AR341" s="1">
        <f t="shared" si="31"/>
        <v>1</v>
      </c>
    </row>
    <row r="342" spans="1:44" ht="24.9" customHeight="1" thickTop="1" thickBot="1">
      <c r="A342" s="33" t="s">
        <v>1592</v>
      </c>
      <c r="B342" s="33" t="s">
        <v>1619</v>
      </c>
      <c r="C342" s="33" t="s">
        <v>1631</v>
      </c>
      <c r="D342" s="35"/>
      <c r="E342" s="324" t="s">
        <v>179</v>
      </c>
      <c r="F342" s="454">
        <v>300000</v>
      </c>
      <c r="G342" s="454">
        <v>300000</v>
      </c>
      <c r="H342" s="455"/>
      <c r="I342" s="39">
        <f t="shared" si="34"/>
        <v>300000</v>
      </c>
      <c r="J342" s="40"/>
      <c r="K342" s="40"/>
      <c r="L342" s="40"/>
      <c r="M342" s="41"/>
      <c r="N342" s="41"/>
      <c r="O342" s="42"/>
      <c r="P342" s="456"/>
      <c r="Q342" s="457"/>
      <c r="R342" s="458">
        <v>150000</v>
      </c>
      <c r="S342" s="39">
        <v>150000</v>
      </c>
      <c r="T342" s="46"/>
      <c r="U342" s="39"/>
      <c r="V342" s="46"/>
      <c r="W342" s="39"/>
      <c r="X342" s="23">
        <f t="shared" si="32"/>
        <v>0</v>
      </c>
      <c r="Y342" s="23">
        <f t="shared" si="33"/>
        <v>0</v>
      </c>
      <c r="Z342" s="20">
        <v>1</v>
      </c>
      <c r="AH342" s="20">
        <f t="shared" si="29"/>
        <v>1</v>
      </c>
      <c r="AQ342" s="1">
        <f t="shared" si="30"/>
        <v>0</v>
      </c>
      <c r="AR342" s="1">
        <f t="shared" si="31"/>
        <v>1</v>
      </c>
    </row>
    <row r="343" spans="1:44" ht="24.9" customHeight="1" thickTop="1" thickBot="1">
      <c r="A343" s="33" t="s">
        <v>1592</v>
      </c>
      <c r="B343" s="33" t="s">
        <v>1619</v>
      </c>
      <c r="C343" s="33" t="s">
        <v>1632</v>
      </c>
      <c r="D343" s="35"/>
      <c r="E343" s="324" t="s">
        <v>179</v>
      </c>
      <c r="F343" s="454">
        <v>200000</v>
      </c>
      <c r="G343" s="454">
        <f>F343</f>
        <v>200000</v>
      </c>
      <c r="H343" s="873"/>
      <c r="I343" s="39">
        <f t="shared" si="34"/>
        <v>200000</v>
      </c>
      <c r="J343" s="40"/>
      <c r="K343" s="40"/>
      <c r="L343" s="40"/>
      <c r="M343" s="41"/>
      <c r="N343" s="41"/>
      <c r="O343" s="42"/>
      <c r="P343" s="456"/>
      <c r="Q343" s="457"/>
      <c r="R343" s="458">
        <v>100000</v>
      </c>
      <c r="S343" s="39">
        <v>100000</v>
      </c>
      <c r="T343" s="46"/>
      <c r="U343" s="39"/>
      <c r="V343" s="46"/>
      <c r="W343" s="39"/>
      <c r="X343" s="23">
        <f t="shared" si="32"/>
        <v>0</v>
      </c>
      <c r="Y343" s="23">
        <f t="shared" si="33"/>
        <v>0</v>
      </c>
      <c r="Z343" s="20">
        <v>1</v>
      </c>
      <c r="AH343" s="20">
        <f t="shared" si="29"/>
        <v>1</v>
      </c>
      <c r="AQ343" s="1">
        <f t="shared" si="30"/>
        <v>0</v>
      </c>
      <c r="AR343" s="1">
        <f t="shared" si="31"/>
        <v>1</v>
      </c>
    </row>
    <row r="344" spans="1:44" ht="24.9" customHeight="1" thickTop="1" thickBot="1">
      <c r="A344" s="33" t="s">
        <v>1592</v>
      </c>
      <c r="B344" s="33" t="s">
        <v>1619</v>
      </c>
      <c r="C344" s="33" t="s">
        <v>1633</v>
      </c>
      <c r="D344" s="35"/>
      <c r="E344" s="324" t="s">
        <v>179</v>
      </c>
      <c r="F344" s="454">
        <v>250000</v>
      </c>
      <c r="G344" s="454">
        <v>250000</v>
      </c>
      <c r="H344" s="455"/>
      <c r="I344" s="39">
        <f t="shared" si="34"/>
        <v>250000</v>
      </c>
      <c r="J344" s="40"/>
      <c r="K344" s="40"/>
      <c r="L344" s="40"/>
      <c r="M344" s="41"/>
      <c r="N344" s="41"/>
      <c r="O344" s="42"/>
      <c r="P344" s="456"/>
      <c r="Q344" s="457"/>
      <c r="R344" s="458"/>
      <c r="S344" s="39">
        <v>250000</v>
      </c>
      <c r="T344" s="46"/>
      <c r="U344" s="39"/>
      <c r="V344" s="46"/>
      <c r="W344" s="39"/>
      <c r="X344" s="23">
        <f t="shared" si="32"/>
        <v>0</v>
      </c>
      <c r="Y344" s="23">
        <f t="shared" si="33"/>
        <v>0</v>
      </c>
      <c r="Z344" s="20">
        <v>1</v>
      </c>
      <c r="AH344" s="20">
        <f t="shared" si="29"/>
        <v>1</v>
      </c>
      <c r="AQ344" s="1">
        <f t="shared" si="30"/>
        <v>0</v>
      </c>
      <c r="AR344" s="1">
        <f t="shared" si="31"/>
        <v>1</v>
      </c>
    </row>
    <row r="345" spans="1:44" ht="24.9" customHeight="1" thickTop="1" thickBot="1">
      <c r="A345" s="33" t="s">
        <v>1592</v>
      </c>
      <c r="B345" s="33" t="s">
        <v>1619</v>
      </c>
      <c r="C345" s="33" t="s">
        <v>1634</v>
      </c>
      <c r="D345" s="35"/>
      <c r="E345" s="324" t="s">
        <v>145</v>
      </c>
      <c r="F345" s="454">
        <v>150000</v>
      </c>
      <c r="G345" s="454">
        <f t="shared" ref="G345:G355" si="35">F345</f>
        <v>150000</v>
      </c>
      <c r="H345" s="455"/>
      <c r="I345" s="39">
        <f t="shared" si="34"/>
        <v>150000</v>
      </c>
      <c r="J345" s="40"/>
      <c r="K345" s="40"/>
      <c r="L345" s="40"/>
      <c r="M345" s="41"/>
      <c r="N345" s="41"/>
      <c r="O345" s="42"/>
      <c r="P345" s="456"/>
      <c r="Q345" s="45"/>
      <c r="R345" s="458"/>
      <c r="S345" s="39">
        <v>150000</v>
      </c>
      <c r="T345" s="46"/>
      <c r="U345" s="39"/>
      <c r="V345" s="46"/>
      <c r="W345" s="39"/>
      <c r="X345" s="23">
        <f t="shared" si="32"/>
        <v>0</v>
      </c>
      <c r="Y345" s="23">
        <f t="shared" si="33"/>
        <v>0</v>
      </c>
      <c r="AH345" s="20">
        <f t="shared" si="29"/>
        <v>0</v>
      </c>
      <c r="AI345" s="20">
        <v>1</v>
      </c>
      <c r="AQ345" s="1">
        <f t="shared" si="30"/>
        <v>1</v>
      </c>
      <c r="AR345" s="1">
        <f t="shared" si="31"/>
        <v>1</v>
      </c>
    </row>
    <row r="346" spans="1:44" ht="24.9" customHeight="1" thickTop="1" thickBot="1">
      <c r="A346" s="33" t="s">
        <v>1592</v>
      </c>
      <c r="B346" s="33" t="s">
        <v>1619</v>
      </c>
      <c r="C346" s="33" t="s">
        <v>1635</v>
      </c>
      <c r="D346" s="35"/>
      <c r="E346" s="324" t="s">
        <v>145</v>
      </c>
      <c r="F346" s="454">
        <v>25000</v>
      </c>
      <c r="G346" s="454">
        <f t="shared" si="35"/>
        <v>25000</v>
      </c>
      <c r="H346" s="455"/>
      <c r="I346" s="39">
        <f t="shared" si="34"/>
        <v>25000</v>
      </c>
      <c r="J346" s="40"/>
      <c r="K346" s="40"/>
      <c r="L346" s="40"/>
      <c r="M346" s="41"/>
      <c r="N346" s="41"/>
      <c r="O346" s="42"/>
      <c r="P346" s="456"/>
      <c r="Q346" s="45"/>
      <c r="R346" s="458">
        <f>G346</f>
        <v>25000</v>
      </c>
      <c r="S346" s="39"/>
      <c r="T346" s="46"/>
      <c r="U346" s="39"/>
      <c r="V346" s="46"/>
      <c r="W346" s="39"/>
      <c r="X346" s="23">
        <f t="shared" si="32"/>
        <v>0</v>
      </c>
      <c r="Y346" s="23">
        <f t="shared" si="33"/>
        <v>0</v>
      </c>
      <c r="AH346" s="20">
        <f t="shared" si="29"/>
        <v>0</v>
      </c>
      <c r="AI346" s="20">
        <v>1</v>
      </c>
      <c r="AQ346" s="1">
        <f t="shared" si="30"/>
        <v>1</v>
      </c>
      <c r="AR346" s="1">
        <f t="shared" si="31"/>
        <v>1</v>
      </c>
    </row>
    <row r="347" spans="1:44" ht="24.9" customHeight="1" thickTop="1" thickBot="1">
      <c r="A347" s="33" t="s">
        <v>1592</v>
      </c>
      <c r="B347" s="33" t="s">
        <v>1619</v>
      </c>
      <c r="C347" s="33" t="s">
        <v>336</v>
      </c>
      <c r="D347" s="35"/>
      <c r="E347" s="324" t="s">
        <v>145</v>
      </c>
      <c r="F347" s="454">
        <v>90000</v>
      </c>
      <c r="G347" s="454">
        <f t="shared" si="35"/>
        <v>90000</v>
      </c>
      <c r="H347" s="455">
        <v>145511</v>
      </c>
      <c r="I347" s="39">
        <f t="shared" si="34"/>
        <v>90000</v>
      </c>
      <c r="J347" s="40"/>
      <c r="K347" s="40"/>
      <c r="L347" s="40"/>
      <c r="M347" s="41"/>
      <c r="N347" s="41"/>
      <c r="O347" s="42"/>
      <c r="P347" s="456"/>
      <c r="Q347" s="45"/>
      <c r="R347" s="458">
        <f>G347</f>
        <v>90000</v>
      </c>
      <c r="S347" s="39"/>
      <c r="T347" s="46"/>
      <c r="U347" s="39"/>
      <c r="V347" s="46"/>
      <c r="W347" s="39"/>
      <c r="X347" s="23">
        <f t="shared" si="32"/>
        <v>0</v>
      </c>
      <c r="Y347" s="23">
        <f t="shared" si="33"/>
        <v>0</v>
      </c>
      <c r="AH347" s="20">
        <f t="shared" si="29"/>
        <v>0</v>
      </c>
      <c r="AI347" s="20">
        <v>1</v>
      </c>
      <c r="AQ347" s="1">
        <f t="shared" si="30"/>
        <v>1</v>
      </c>
      <c r="AR347" s="1">
        <f t="shared" si="31"/>
        <v>1</v>
      </c>
    </row>
    <row r="348" spans="1:44" ht="24.9" customHeight="1" thickTop="1" thickBot="1">
      <c r="A348" s="33" t="s">
        <v>1592</v>
      </c>
      <c r="B348" s="33" t="s">
        <v>1619</v>
      </c>
      <c r="C348" s="33" t="s">
        <v>1636</v>
      </c>
      <c r="D348" s="35"/>
      <c r="E348" s="324" t="s">
        <v>145</v>
      </c>
      <c r="F348" s="454">
        <v>150000</v>
      </c>
      <c r="G348" s="454">
        <f t="shared" si="35"/>
        <v>150000</v>
      </c>
      <c r="H348" s="455"/>
      <c r="I348" s="39">
        <f t="shared" si="34"/>
        <v>150000</v>
      </c>
      <c r="J348" s="40"/>
      <c r="K348" s="40"/>
      <c r="L348" s="40"/>
      <c r="M348" s="41"/>
      <c r="N348" s="41"/>
      <c r="O348" s="42"/>
      <c r="P348" s="456"/>
      <c r="Q348" s="45"/>
      <c r="R348" s="458">
        <f>G348</f>
        <v>150000</v>
      </c>
      <c r="S348" s="39"/>
      <c r="T348" s="46"/>
      <c r="U348" s="39"/>
      <c r="V348" s="46"/>
      <c r="W348" s="39"/>
      <c r="X348" s="23">
        <f t="shared" si="32"/>
        <v>0</v>
      </c>
      <c r="Y348" s="23">
        <f t="shared" si="33"/>
        <v>0</v>
      </c>
      <c r="AH348" s="20">
        <f t="shared" si="29"/>
        <v>0</v>
      </c>
      <c r="AI348" s="20">
        <v>1</v>
      </c>
      <c r="AQ348" s="1">
        <f t="shared" si="30"/>
        <v>1</v>
      </c>
      <c r="AR348" s="1">
        <f t="shared" si="31"/>
        <v>1</v>
      </c>
    </row>
    <row r="349" spans="1:44" ht="24.9" customHeight="1" thickTop="1" thickBot="1">
      <c r="A349" s="33" t="s">
        <v>1592</v>
      </c>
      <c r="B349" s="33" t="s">
        <v>1619</v>
      </c>
      <c r="C349" s="33" t="s">
        <v>1637</v>
      </c>
      <c r="D349" s="35"/>
      <c r="E349" s="324" t="s">
        <v>145</v>
      </c>
      <c r="F349" s="454">
        <v>200000</v>
      </c>
      <c r="G349" s="454">
        <f t="shared" si="35"/>
        <v>200000</v>
      </c>
      <c r="H349" s="455"/>
      <c r="I349" s="39">
        <f t="shared" si="34"/>
        <v>200000</v>
      </c>
      <c r="J349" s="40"/>
      <c r="K349" s="40"/>
      <c r="L349" s="40"/>
      <c r="M349" s="41"/>
      <c r="N349" s="41"/>
      <c r="O349" s="42"/>
      <c r="P349" s="456"/>
      <c r="Q349" s="45"/>
      <c r="R349" s="458">
        <v>150000</v>
      </c>
      <c r="S349" s="39">
        <v>50000</v>
      </c>
      <c r="T349" s="46"/>
      <c r="U349" s="39"/>
      <c r="V349" s="46"/>
      <c r="W349" s="39"/>
      <c r="X349" s="23">
        <f t="shared" si="32"/>
        <v>0</v>
      </c>
      <c r="Y349" s="23">
        <f t="shared" si="33"/>
        <v>0</v>
      </c>
      <c r="AH349" s="20">
        <f t="shared" si="29"/>
        <v>0</v>
      </c>
      <c r="AI349" s="20">
        <v>1</v>
      </c>
      <c r="AQ349" s="1">
        <f t="shared" si="30"/>
        <v>1</v>
      </c>
      <c r="AR349" s="1">
        <f t="shared" si="31"/>
        <v>1</v>
      </c>
    </row>
    <row r="350" spans="1:44" ht="24.9" customHeight="1" thickTop="1" thickBot="1">
      <c r="A350" s="33" t="s">
        <v>1592</v>
      </c>
      <c r="B350" s="33" t="s">
        <v>1619</v>
      </c>
      <c r="C350" s="33" t="s">
        <v>1638</v>
      </c>
      <c r="D350" s="35"/>
      <c r="E350" s="324" t="s">
        <v>145</v>
      </c>
      <c r="F350" s="454">
        <v>100000</v>
      </c>
      <c r="G350" s="454">
        <f t="shared" si="35"/>
        <v>100000</v>
      </c>
      <c r="H350" s="873"/>
      <c r="I350" s="39">
        <f t="shared" si="34"/>
        <v>100000</v>
      </c>
      <c r="J350" s="40"/>
      <c r="K350" s="40"/>
      <c r="L350" s="40"/>
      <c r="M350" s="41"/>
      <c r="N350" s="41"/>
      <c r="O350" s="42"/>
      <c r="P350" s="456"/>
      <c r="Q350" s="45"/>
      <c r="R350" s="458"/>
      <c r="S350" s="39">
        <v>100000</v>
      </c>
      <c r="T350" s="46"/>
      <c r="U350" s="39"/>
      <c r="V350" s="46"/>
      <c r="W350" s="39"/>
      <c r="X350" s="23">
        <f t="shared" si="32"/>
        <v>0</v>
      </c>
      <c r="Y350" s="23">
        <f t="shared" si="33"/>
        <v>0</v>
      </c>
      <c r="AH350" s="20">
        <f t="shared" si="29"/>
        <v>0</v>
      </c>
      <c r="AI350" s="20">
        <v>1</v>
      </c>
      <c r="AQ350" s="1">
        <f t="shared" si="30"/>
        <v>1</v>
      </c>
      <c r="AR350" s="1">
        <f t="shared" si="31"/>
        <v>1</v>
      </c>
    </row>
    <row r="351" spans="1:44" ht="24.9" customHeight="1" thickTop="1" thickBot="1">
      <c r="A351" s="33" t="s">
        <v>1592</v>
      </c>
      <c r="B351" s="33" t="s">
        <v>1619</v>
      </c>
      <c r="C351" s="33" t="s">
        <v>1639</v>
      </c>
      <c r="D351" s="35"/>
      <c r="E351" s="324" t="s">
        <v>145</v>
      </c>
      <c r="F351" s="454">
        <v>40000</v>
      </c>
      <c r="G351" s="454">
        <f t="shared" si="35"/>
        <v>40000</v>
      </c>
      <c r="H351" s="873"/>
      <c r="I351" s="39">
        <f t="shared" si="34"/>
        <v>40000</v>
      </c>
      <c r="J351" s="40"/>
      <c r="K351" s="40"/>
      <c r="L351" s="40"/>
      <c r="M351" s="41"/>
      <c r="N351" s="41"/>
      <c r="O351" s="42"/>
      <c r="P351" s="456"/>
      <c r="Q351" s="45"/>
      <c r="R351" s="458">
        <f>G351</f>
        <v>40000</v>
      </c>
      <c r="S351" s="39"/>
      <c r="T351" s="46"/>
      <c r="U351" s="39"/>
      <c r="V351" s="46"/>
      <c r="W351" s="39"/>
      <c r="X351" s="23">
        <f t="shared" si="32"/>
        <v>0</v>
      </c>
      <c r="Y351" s="23">
        <f t="shared" si="33"/>
        <v>0</v>
      </c>
      <c r="AH351" s="20">
        <f t="shared" si="29"/>
        <v>0</v>
      </c>
      <c r="AI351" s="20">
        <v>1</v>
      </c>
      <c r="AQ351" s="1">
        <f t="shared" si="30"/>
        <v>1</v>
      </c>
      <c r="AR351" s="1">
        <f t="shared" si="31"/>
        <v>1</v>
      </c>
    </row>
    <row r="352" spans="1:44" ht="24.9" customHeight="1" thickTop="1" thickBot="1">
      <c r="A352" s="33" t="s">
        <v>1592</v>
      </c>
      <c r="B352" s="33" t="s">
        <v>1619</v>
      </c>
      <c r="C352" s="33" t="s">
        <v>1640</v>
      </c>
      <c r="D352" s="35"/>
      <c r="E352" s="324" t="s">
        <v>145</v>
      </c>
      <c r="F352" s="454">
        <v>150000</v>
      </c>
      <c r="G352" s="454">
        <f t="shared" si="35"/>
        <v>150000</v>
      </c>
      <c r="H352" s="455">
        <v>145511</v>
      </c>
      <c r="I352" s="39">
        <f t="shared" si="34"/>
        <v>150000</v>
      </c>
      <c r="J352" s="40"/>
      <c r="K352" s="40"/>
      <c r="L352" s="40"/>
      <c r="M352" s="41"/>
      <c r="N352" s="41"/>
      <c r="O352" s="42"/>
      <c r="P352" s="456"/>
      <c r="Q352" s="45"/>
      <c r="R352" s="458">
        <f>G352</f>
        <v>150000</v>
      </c>
      <c r="S352" s="39"/>
      <c r="T352" s="46"/>
      <c r="U352" s="39"/>
      <c r="V352" s="46"/>
      <c r="W352" s="39"/>
      <c r="X352" s="23">
        <f t="shared" si="32"/>
        <v>0</v>
      </c>
      <c r="Y352" s="23">
        <f t="shared" si="33"/>
        <v>0</v>
      </c>
      <c r="AH352" s="20">
        <f t="shared" si="29"/>
        <v>0</v>
      </c>
      <c r="AI352" s="20">
        <v>1</v>
      </c>
      <c r="AQ352" s="1">
        <f t="shared" si="30"/>
        <v>1</v>
      </c>
      <c r="AR352" s="1">
        <f t="shared" si="31"/>
        <v>1</v>
      </c>
    </row>
    <row r="353" spans="1:44" ht="24.9" customHeight="1" thickTop="1" thickBot="1">
      <c r="A353" s="33" t="s">
        <v>1592</v>
      </c>
      <c r="B353" s="33" t="s">
        <v>1619</v>
      </c>
      <c r="C353" s="33" t="s">
        <v>1641</v>
      </c>
      <c r="D353" s="35"/>
      <c r="E353" s="324" t="s">
        <v>145</v>
      </c>
      <c r="F353" s="454">
        <v>50000</v>
      </c>
      <c r="G353" s="454">
        <f t="shared" si="35"/>
        <v>50000</v>
      </c>
      <c r="H353" s="455"/>
      <c r="I353" s="39">
        <f t="shared" si="34"/>
        <v>50000</v>
      </c>
      <c r="J353" s="40"/>
      <c r="K353" s="40"/>
      <c r="L353" s="40"/>
      <c r="M353" s="41"/>
      <c r="N353" s="41"/>
      <c r="O353" s="42"/>
      <c r="P353" s="456"/>
      <c r="Q353" s="45"/>
      <c r="R353" s="458">
        <f>G353</f>
        <v>50000</v>
      </c>
      <c r="S353" s="39"/>
      <c r="T353" s="46"/>
      <c r="U353" s="39"/>
      <c r="V353" s="46"/>
      <c r="W353" s="39"/>
      <c r="X353" s="23">
        <f t="shared" si="32"/>
        <v>0</v>
      </c>
      <c r="Y353" s="23">
        <f t="shared" si="33"/>
        <v>0</v>
      </c>
      <c r="AH353" s="20">
        <f t="shared" si="29"/>
        <v>0</v>
      </c>
      <c r="AI353" s="20">
        <v>1</v>
      </c>
      <c r="AQ353" s="1">
        <f t="shared" si="30"/>
        <v>1</v>
      </c>
      <c r="AR353" s="1">
        <f t="shared" si="31"/>
        <v>1</v>
      </c>
    </row>
    <row r="354" spans="1:44" ht="24.9" customHeight="1" thickTop="1" thickBot="1">
      <c r="A354" s="33" t="s">
        <v>1592</v>
      </c>
      <c r="B354" s="33" t="s">
        <v>1619</v>
      </c>
      <c r="C354" s="33" t="s">
        <v>1642</v>
      </c>
      <c r="D354" s="35"/>
      <c r="E354" s="324" t="s">
        <v>145</v>
      </c>
      <c r="F354" s="454">
        <v>30000</v>
      </c>
      <c r="G354" s="454">
        <f t="shared" si="35"/>
        <v>30000</v>
      </c>
      <c r="H354" s="455">
        <v>145511</v>
      </c>
      <c r="I354" s="39">
        <f t="shared" si="34"/>
        <v>30000</v>
      </c>
      <c r="J354" s="40"/>
      <c r="K354" s="40"/>
      <c r="L354" s="40"/>
      <c r="M354" s="41"/>
      <c r="N354" s="41"/>
      <c r="O354" s="42"/>
      <c r="P354" s="456"/>
      <c r="Q354" s="45"/>
      <c r="R354" s="458">
        <f>G354</f>
        <v>30000</v>
      </c>
      <c r="S354" s="39"/>
      <c r="T354" s="46"/>
      <c r="U354" s="39"/>
      <c r="V354" s="46"/>
      <c r="W354" s="39"/>
      <c r="X354" s="23">
        <f t="shared" si="32"/>
        <v>0</v>
      </c>
      <c r="Y354" s="23">
        <f t="shared" si="33"/>
        <v>0</v>
      </c>
      <c r="AH354" s="20">
        <f t="shared" si="29"/>
        <v>0</v>
      </c>
      <c r="AI354" s="20">
        <v>1</v>
      </c>
      <c r="AQ354" s="1">
        <f t="shared" si="30"/>
        <v>1</v>
      </c>
      <c r="AR354" s="1">
        <f t="shared" si="31"/>
        <v>1</v>
      </c>
    </row>
    <row r="355" spans="1:44" ht="24.9" customHeight="1" thickTop="1" thickBot="1">
      <c r="A355" s="33" t="s">
        <v>1592</v>
      </c>
      <c r="B355" s="33" t="s">
        <v>1619</v>
      </c>
      <c r="C355" s="33" t="s">
        <v>1643</v>
      </c>
      <c r="D355" s="35"/>
      <c r="E355" s="324" t="s">
        <v>145</v>
      </c>
      <c r="F355" s="454">
        <v>40000</v>
      </c>
      <c r="G355" s="454">
        <f t="shared" si="35"/>
        <v>40000</v>
      </c>
      <c r="H355" s="455">
        <v>145511</v>
      </c>
      <c r="I355" s="39">
        <f t="shared" si="34"/>
        <v>40000</v>
      </c>
      <c r="J355" s="40"/>
      <c r="K355" s="40"/>
      <c r="L355" s="40"/>
      <c r="M355" s="41"/>
      <c r="N355" s="41"/>
      <c r="O355" s="42"/>
      <c r="P355" s="456"/>
      <c r="Q355" s="45"/>
      <c r="R355" s="458">
        <f>G355</f>
        <v>40000</v>
      </c>
      <c r="S355" s="39"/>
      <c r="T355" s="46"/>
      <c r="U355" s="39"/>
      <c r="V355" s="46"/>
      <c r="W355" s="39"/>
      <c r="X355" s="23">
        <f t="shared" si="32"/>
        <v>0</v>
      </c>
      <c r="Y355" s="23">
        <f t="shared" si="33"/>
        <v>0</v>
      </c>
      <c r="AH355" s="20">
        <f t="shared" si="29"/>
        <v>0</v>
      </c>
      <c r="AI355" s="20">
        <v>1</v>
      </c>
      <c r="AQ355" s="1">
        <f t="shared" si="30"/>
        <v>1</v>
      </c>
      <c r="AR355" s="1">
        <f t="shared" si="31"/>
        <v>1</v>
      </c>
    </row>
    <row r="356" spans="1:44" ht="24.9" customHeight="1" thickTop="1" thickBot="1">
      <c r="A356" s="33" t="s">
        <v>1592</v>
      </c>
      <c r="B356" s="33" t="s">
        <v>1619</v>
      </c>
      <c r="C356" s="33" t="s">
        <v>1644</v>
      </c>
      <c r="D356" s="35"/>
      <c r="E356" s="324" t="s">
        <v>145</v>
      </c>
      <c r="F356" s="454">
        <v>568000</v>
      </c>
      <c r="G356" s="454">
        <v>618000</v>
      </c>
      <c r="H356" s="33"/>
      <c r="I356" s="40">
        <f>G356-L356-J356</f>
        <v>85000</v>
      </c>
      <c r="J356" s="40">
        <v>219000</v>
      </c>
      <c r="K356" s="33"/>
      <c r="L356" s="40">
        <v>314000</v>
      </c>
      <c r="M356" s="33"/>
      <c r="N356" s="328"/>
      <c r="O356" s="40"/>
      <c r="P356" s="33"/>
      <c r="Q356" s="45"/>
      <c r="R356" s="458">
        <v>618000</v>
      </c>
      <c r="S356" s="39"/>
      <c r="T356" s="46"/>
      <c r="U356" s="39"/>
      <c r="V356" s="46"/>
      <c r="W356" s="39"/>
      <c r="X356" s="23">
        <f t="shared" si="32"/>
        <v>0</v>
      </c>
      <c r="Y356" s="23">
        <f t="shared" si="33"/>
        <v>0</v>
      </c>
      <c r="AH356" s="20">
        <f t="shared" si="29"/>
        <v>0</v>
      </c>
      <c r="AI356" s="20">
        <v>1</v>
      </c>
      <c r="AQ356" s="1">
        <f t="shared" si="30"/>
        <v>1</v>
      </c>
      <c r="AR356" s="1">
        <f t="shared" si="31"/>
        <v>1</v>
      </c>
    </row>
    <row r="357" spans="1:44" ht="24.9" customHeight="1" thickTop="1" thickBot="1">
      <c r="A357" s="33" t="s">
        <v>1592</v>
      </c>
      <c r="B357" s="33" t="s">
        <v>1619</v>
      </c>
      <c r="C357" s="33" t="s">
        <v>1645</v>
      </c>
      <c r="D357" s="35"/>
      <c r="E357" s="324" t="s">
        <v>145</v>
      </c>
      <c r="F357" s="454">
        <v>50000</v>
      </c>
      <c r="G357" s="454">
        <v>150000</v>
      </c>
      <c r="H357" s="455">
        <v>145511</v>
      </c>
      <c r="I357" s="39">
        <f>G357</f>
        <v>150000</v>
      </c>
      <c r="J357" s="40"/>
      <c r="K357" s="40"/>
      <c r="L357" s="40"/>
      <c r="M357" s="41"/>
      <c r="N357" s="41"/>
      <c r="O357" s="42"/>
      <c r="P357" s="456"/>
      <c r="Q357" s="45"/>
      <c r="R357" s="458"/>
      <c r="S357" s="39">
        <f>G357</f>
        <v>150000</v>
      </c>
      <c r="T357" s="46"/>
      <c r="U357" s="39"/>
      <c r="V357" s="46"/>
      <c r="W357" s="39"/>
      <c r="X357" s="23">
        <f t="shared" si="32"/>
        <v>0</v>
      </c>
      <c r="Y357" s="23">
        <f t="shared" si="33"/>
        <v>0</v>
      </c>
      <c r="AH357" s="20">
        <f t="shared" si="29"/>
        <v>0</v>
      </c>
      <c r="AI357" s="20">
        <v>1</v>
      </c>
      <c r="AQ357" s="1">
        <f t="shared" si="30"/>
        <v>1</v>
      </c>
      <c r="AR357" s="1">
        <f t="shared" si="31"/>
        <v>1</v>
      </c>
    </row>
    <row r="358" spans="1:44" ht="24.9" customHeight="1" thickTop="1" thickBot="1">
      <c r="A358" s="33" t="s">
        <v>1592</v>
      </c>
      <c r="B358" s="33" t="s">
        <v>1619</v>
      </c>
      <c r="C358" s="33" t="s">
        <v>1646</v>
      </c>
      <c r="D358" s="35"/>
      <c r="E358" s="324" t="s">
        <v>53</v>
      </c>
      <c r="F358" s="454">
        <v>400000</v>
      </c>
      <c r="G358" s="454">
        <v>406000</v>
      </c>
      <c r="H358" s="873"/>
      <c r="I358" s="39">
        <f>G358</f>
        <v>406000</v>
      </c>
      <c r="J358" s="40"/>
      <c r="K358" s="40"/>
      <c r="L358" s="40"/>
      <c r="M358" s="41"/>
      <c r="N358" s="41"/>
      <c r="O358" s="42"/>
      <c r="P358" s="456"/>
      <c r="Q358" s="45"/>
      <c r="R358" s="458">
        <v>300000</v>
      </c>
      <c r="S358" s="39">
        <v>106000</v>
      </c>
      <c r="T358" s="46"/>
      <c r="U358" s="39"/>
      <c r="V358" s="46"/>
      <c r="W358" s="39"/>
      <c r="X358" s="23">
        <f t="shared" si="32"/>
        <v>0</v>
      </c>
      <c r="Y358" s="23">
        <f t="shared" si="33"/>
        <v>0</v>
      </c>
      <c r="AH358" s="20">
        <f t="shared" si="29"/>
        <v>0</v>
      </c>
      <c r="AI358" s="20">
        <v>1</v>
      </c>
      <c r="AQ358" s="1">
        <f t="shared" si="30"/>
        <v>1</v>
      </c>
      <c r="AR358" s="1">
        <f t="shared" si="31"/>
        <v>1</v>
      </c>
    </row>
    <row r="359" spans="1:44" ht="24.9" customHeight="1" thickTop="1" thickBot="1">
      <c r="A359" s="33" t="s">
        <v>1592</v>
      </c>
      <c r="B359" s="33" t="s">
        <v>1619</v>
      </c>
      <c r="C359" s="33" t="s">
        <v>288</v>
      </c>
      <c r="D359" s="35"/>
      <c r="E359" s="324" t="s">
        <v>53</v>
      </c>
      <c r="F359" s="454">
        <v>410000</v>
      </c>
      <c r="G359" s="454">
        <v>422000</v>
      </c>
      <c r="H359" s="455">
        <v>145511</v>
      </c>
      <c r="I359" s="39">
        <f>G359</f>
        <v>422000</v>
      </c>
      <c r="J359" s="40"/>
      <c r="K359" s="40"/>
      <c r="L359" s="40"/>
      <c r="M359" s="41"/>
      <c r="N359" s="41"/>
      <c r="O359" s="42"/>
      <c r="P359" s="456"/>
      <c r="Q359" s="45">
        <v>132000</v>
      </c>
      <c r="R359" s="458">
        <v>290000</v>
      </c>
      <c r="S359" s="39"/>
      <c r="T359" s="46"/>
      <c r="U359" s="39"/>
      <c r="V359" s="46"/>
      <c r="W359" s="39"/>
      <c r="X359" s="23">
        <f t="shared" si="32"/>
        <v>0</v>
      </c>
      <c r="Y359" s="23">
        <f t="shared" si="33"/>
        <v>0</v>
      </c>
      <c r="AH359" s="20">
        <f t="shared" si="29"/>
        <v>0</v>
      </c>
      <c r="AI359" s="20">
        <v>1</v>
      </c>
      <c r="AQ359" s="1">
        <f t="shared" si="30"/>
        <v>1</v>
      </c>
      <c r="AR359" s="1">
        <f t="shared" si="31"/>
        <v>1</v>
      </c>
    </row>
    <row r="360" spans="1:44" ht="24.9" customHeight="1" thickTop="1" thickBot="1">
      <c r="A360" s="33" t="s">
        <v>1592</v>
      </c>
      <c r="B360" s="33" t="s">
        <v>1619</v>
      </c>
      <c r="C360" s="33" t="s">
        <v>1647</v>
      </c>
      <c r="D360" s="35"/>
      <c r="E360" s="324" t="s">
        <v>145</v>
      </c>
      <c r="F360" s="454">
        <v>1050000</v>
      </c>
      <c r="G360" s="454">
        <v>2576000</v>
      </c>
      <c r="H360" s="206">
        <v>145511</v>
      </c>
      <c r="I360" s="39">
        <v>2419000</v>
      </c>
      <c r="J360" s="40"/>
      <c r="K360" s="40"/>
      <c r="L360" s="40">
        <v>157000</v>
      </c>
      <c r="M360" s="41"/>
      <c r="N360" s="41"/>
      <c r="O360" s="42"/>
      <c r="P360" s="33"/>
      <c r="Q360" s="328">
        <v>448000</v>
      </c>
      <c r="R360" s="40">
        <v>1800000</v>
      </c>
      <c r="S360" s="40">
        <f>G360-Q360-R360</f>
        <v>328000</v>
      </c>
      <c r="T360" s="33"/>
      <c r="U360" s="39"/>
      <c r="V360" s="46"/>
      <c r="W360" s="39"/>
      <c r="X360" s="23">
        <f t="shared" si="32"/>
        <v>0</v>
      </c>
      <c r="Y360" s="23">
        <f t="shared" si="33"/>
        <v>0</v>
      </c>
      <c r="AH360" s="20">
        <f t="shared" si="29"/>
        <v>0</v>
      </c>
      <c r="AI360" s="20">
        <v>1</v>
      </c>
      <c r="AQ360" s="1">
        <f t="shared" si="30"/>
        <v>1</v>
      </c>
      <c r="AR360" s="1">
        <f t="shared" si="31"/>
        <v>1</v>
      </c>
    </row>
    <row r="361" spans="1:44" ht="24.9" customHeight="1" thickTop="1" thickBot="1">
      <c r="A361" s="33" t="s">
        <v>1592</v>
      </c>
      <c r="B361" s="33" t="s">
        <v>1619</v>
      </c>
      <c r="C361" s="33" t="s">
        <v>1648</v>
      </c>
      <c r="D361" s="35"/>
      <c r="E361" s="324" t="s">
        <v>145</v>
      </c>
      <c r="F361" s="454">
        <v>350000</v>
      </c>
      <c r="G361" s="454">
        <v>630000</v>
      </c>
      <c r="H361" s="206"/>
      <c r="I361" s="39">
        <f t="shared" ref="I361:I366" si="36">G361</f>
        <v>630000</v>
      </c>
      <c r="J361" s="40"/>
      <c r="K361" s="40"/>
      <c r="L361" s="40"/>
      <c r="M361" s="41"/>
      <c r="N361" s="41"/>
      <c r="O361" s="42"/>
      <c r="P361" s="33"/>
      <c r="Q361" s="328">
        <v>515000</v>
      </c>
      <c r="R361" s="40">
        <f>G361-Q361</f>
        <v>115000</v>
      </c>
      <c r="S361" s="40"/>
      <c r="T361" s="33"/>
      <c r="U361" s="39"/>
      <c r="V361" s="46"/>
      <c r="W361" s="39"/>
      <c r="X361" s="23">
        <f t="shared" si="32"/>
        <v>0</v>
      </c>
      <c r="Y361" s="23">
        <f t="shared" si="33"/>
        <v>0</v>
      </c>
      <c r="AH361" s="20">
        <f t="shared" si="29"/>
        <v>0</v>
      </c>
      <c r="AI361" s="20">
        <v>1</v>
      </c>
      <c r="AQ361" s="1">
        <f t="shared" si="30"/>
        <v>1</v>
      </c>
      <c r="AR361" s="1">
        <f t="shared" si="31"/>
        <v>1</v>
      </c>
    </row>
    <row r="362" spans="1:44" ht="24.9" customHeight="1" thickTop="1" thickBot="1">
      <c r="A362" s="33" t="s">
        <v>1592</v>
      </c>
      <c r="B362" s="33" t="s">
        <v>1619</v>
      </c>
      <c r="C362" s="33" t="s">
        <v>1649</v>
      </c>
      <c r="D362" s="35"/>
      <c r="E362" s="324" t="s">
        <v>53</v>
      </c>
      <c r="F362" s="454">
        <v>350000</v>
      </c>
      <c r="G362" s="454">
        <v>296000</v>
      </c>
      <c r="H362" s="455">
        <v>145511</v>
      </c>
      <c r="I362" s="39">
        <f t="shared" si="36"/>
        <v>296000</v>
      </c>
      <c r="J362" s="40"/>
      <c r="K362" s="40"/>
      <c r="L362" s="40"/>
      <c r="M362" s="41"/>
      <c r="N362" s="41"/>
      <c r="O362" s="42"/>
      <c r="P362" s="456"/>
      <c r="Q362" s="45">
        <v>151000</v>
      </c>
      <c r="R362" s="458">
        <v>114500</v>
      </c>
      <c r="S362" s="39">
        <f>G362-Q362-R362</f>
        <v>30500</v>
      </c>
      <c r="T362" s="46"/>
      <c r="U362" s="39"/>
      <c r="V362" s="46"/>
      <c r="W362" s="39"/>
      <c r="X362" s="23">
        <f t="shared" si="32"/>
        <v>0</v>
      </c>
      <c r="Y362" s="23">
        <f t="shared" si="33"/>
        <v>0</v>
      </c>
      <c r="AH362" s="20">
        <f t="shared" si="29"/>
        <v>0</v>
      </c>
      <c r="AI362" s="20">
        <v>1</v>
      </c>
      <c r="AQ362" s="1">
        <f t="shared" si="30"/>
        <v>1</v>
      </c>
      <c r="AR362" s="1">
        <f t="shared" si="31"/>
        <v>1</v>
      </c>
    </row>
    <row r="363" spans="1:44" ht="24.9" customHeight="1" thickTop="1" thickBot="1">
      <c r="A363" s="33" t="s">
        <v>1592</v>
      </c>
      <c r="B363" s="33" t="s">
        <v>1619</v>
      </c>
      <c r="C363" s="33" t="s">
        <v>1650</v>
      </c>
      <c r="D363" s="35"/>
      <c r="E363" s="324" t="s">
        <v>53</v>
      </c>
      <c r="F363" s="454">
        <v>250000</v>
      </c>
      <c r="G363" s="454">
        <v>250000</v>
      </c>
      <c r="H363" s="455"/>
      <c r="I363" s="39">
        <f t="shared" si="36"/>
        <v>250000</v>
      </c>
      <c r="J363" s="40"/>
      <c r="K363" s="40"/>
      <c r="L363" s="40"/>
      <c r="M363" s="41"/>
      <c r="N363" s="41"/>
      <c r="O363" s="42"/>
      <c r="P363" s="456"/>
      <c r="Q363" s="45"/>
      <c r="R363" s="458">
        <v>200000</v>
      </c>
      <c r="S363" s="39">
        <v>50000</v>
      </c>
      <c r="T363" s="46"/>
      <c r="U363" s="39"/>
      <c r="V363" s="46"/>
      <c r="W363" s="39"/>
      <c r="X363" s="23">
        <f t="shared" si="32"/>
        <v>0</v>
      </c>
      <c r="Y363" s="23">
        <f t="shared" si="33"/>
        <v>0</v>
      </c>
      <c r="AH363" s="20">
        <f t="shared" si="29"/>
        <v>0</v>
      </c>
      <c r="AI363" s="20">
        <v>1</v>
      </c>
      <c r="AQ363" s="1">
        <f t="shared" si="30"/>
        <v>1</v>
      </c>
      <c r="AR363" s="1">
        <f t="shared" si="31"/>
        <v>1</v>
      </c>
    </row>
    <row r="364" spans="1:44" ht="24.9" customHeight="1" thickTop="1" thickBot="1">
      <c r="A364" s="33" t="s">
        <v>1592</v>
      </c>
      <c r="B364" s="33" t="s">
        <v>1619</v>
      </c>
      <c r="C364" s="33" t="s">
        <v>1651</v>
      </c>
      <c r="D364" s="35"/>
      <c r="E364" s="324" t="s">
        <v>10</v>
      </c>
      <c r="F364" s="454">
        <v>580000</v>
      </c>
      <c r="G364" s="454">
        <v>630000</v>
      </c>
      <c r="H364" s="873"/>
      <c r="I364" s="39">
        <f t="shared" si="36"/>
        <v>630000</v>
      </c>
      <c r="J364" s="40"/>
      <c r="K364" s="40"/>
      <c r="L364" s="40"/>
      <c r="M364" s="41"/>
      <c r="N364" s="41"/>
      <c r="O364" s="42"/>
      <c r="P364" s="456"/>
      <c r="Q364" s="45">
        <v>504500</v>
      </c>
      <c r="R364" s="458">
        <v>125500</v>
      </c>
      <c r="S364" s="39"/>
      <c r="T364" s="46"/>
      <c r="U364" s="39"/>
      <c r="V364" s="46"/>
      <c r="W364" s="39"/>
      <c r="X364" s="23">
        <f t="shared" si="32"/>
        <v>0</v>
      </c>
      <c r="Y364" s="23">
        <f t="shared" si="33"/>
        <v>0</v>
      </c>
      <c r="AH364" s="20">
        <f t="shared" si="29"/>
        <v>0</v>
      </c>
      <c r="AI364" s="20">
        <v>1</v>
      </c>
      <c r="AQ364" s="1">
        <f t="shared" si="30"/>
        <v>1</v>
      </c>
      <c r="AR364" s="1">
        <f t="shared" si="31"/>
        <v>1</v>
      </c>
    </row>
    <row r="365" spans="1:44" ht="24.9" customHeight="1" thickTop="1" thickBot="1">
      <c r="A365" s="33" t="s">
        <v>1592</v>
      </c>
      <c r="B365" s="33" t="s">
        <v>1619</v>
      </c>
      <c r="C365" s="33" t="s">
        <v>1652</v>
      </c>
      <c r="D365" s="35"/>
      <c r="E365" s="324" t="s">
        <v>10</v>
      </c>
      <c r="F365" s="454">
        <v>313000</v>
      </c>
      <c r="G365" s="454">
        <f>F365</f>
        <v>313000</v>
      </c>
      <c r="H365" s="455"/>
      <c r="I365" s="39">
        <f t="shared" si="36"/>
        <v>313000</v>
      </c>
      <c r="J365" s="40"/>
      <c r="K365" s="40"/>
      <c r="L365" s="40"/>
      <c r="M365" s="41"/>
      <c r="N365" s="41"/>
      <c r="O365" s="42"/>
      <c r="P365" s="456"/>
      <c r="Q365" s="45">
        <v>279000</v>
      </c>
      <c r="R365" s="458">
        <v>34000</v>
      </c>
      <c r="S365" s="39"/>
      <c r="T365" s="46"/>
      <c r="U365" s="39"/>
      <c r="V365" s="46"/>
      <c r="W365" s="39"/>
      <c r="X365" s="23">
        <f t="shared" si="32"/>
        <v>0</v>
      </c>
      <c r="Y365" s="23">
        <f t="shared" si="33"/>
        <v>0</v>
      </c>
      <c r="AH365" s="20">
        <f t="shared" si="29"/>
        <v>0</v>
      </c>
      <c r="AI365" s="20">
        <v>1</v>
      </c>
      <c r="AQ365" s="1">
        <f t="shared" si="30"/>
        <v>1</v>
      </c>
      <c r="AR365" s="1">
        <f t="shared" si="31"/>
        <v>1</v>
      </c>
    </row>
    <row r="366" spans="1:44" ht="24.9" customHeight="1" thickTop="1" thickBot="1">
      <c r="A366" s="33" t="s">
        <v>1592</v>
      </c>
      <c r="B366" s="33" t="s">
        <v>1619</v>
      </c>
      <c r="C366" s="33" t="s">
        <v>1653</v>
      </c>
      <c r="D366" s="35"/>
      <c r="E366" s="324" t="s">
        <v>10</v>
      </c>
      <c r="F366" s="454">
        <v>300000</v>
      </c>
      <c r="G366" s="454">
        <v>276000</v>
      </c>
      <c r="H366" s="455">
        <v>145511</v>
      </c>
      <c r="I366" s="39">
        <f t="shared" si="36"/>
        <v>276000</v>
      </c>
      <c r="J366" s="40"/>
      <c r="K366" s="40"/>
      <c r="L366" s="40"/>
      <c r="M366" s="41"/>
      <c r="N366" s="41"/>
      <c r="O366" s="42"/>
      <c r="P366" s="456"/>
      <c r="Q366" s="45">
        <v>161000</v>
      </c>
      <c r="R366" s="458">
        <v>115000</v>
      </c>
      <c r="S366" s="39"/>
      <c r="T366" s="46"/>
      <c r="U366" s="39"/>
      <c r="V366" s="46"/>
      <c r="W366" s="39"/>
      <c r="X366" s="23">
        <f t="shared" si="32"/>
        <v>0</v>
      </c>
      <c r="Y366" s="23">
        <f t="shared" si="33"/>
        <v>0</v>
      </c>
      <c r="AH366" s="20">
        <f t="shared" si="29"/>
        <v>0</v>
      </c>
      <c r="AI366" s="20">
        <v>1</v>
      </c>
      <c r="AQ366" s="1">
        <f t="shared" si="30"/>
        <v>1</v>
      </c>
      <c r="AR366" s="1">
        <f t="shared" si="31"/>
        <v>1</v>
      </c>
    </row>
    <row r="367" spans="1:44" ht="24.9" customHeight="1" thickTop="1" thickBot="1">
      <c r="A367" s="33" t="s">
        <v>1592</v>
      </c>
      <c r="B367" s="33" t="s">
        <v>1619</v>
      </c>
      <c r="C367" s="33" t="s">
        <v>1654</v>
      </c>
      <c r="D367" s="35"/>
      <c r="E367" s="324" t="s">
        <v>53</v>
      </c>
      <c r="F367" s="454">
        <v>951000</v>
      </c>
      <c r="G367" s="454">
        <v>1170000</v>
      </c>
      <c r="H367" s="873"/>
      <c r="I367" s="39">
        <v>519000</v>
      </c>
      <c r="J367" s="40"/>
      <c r="K367" s="40"/>
      <c r="L367" s="40"/>
      <c r="M367" s="41"/>
      <c r="N367" s="41">
        <v>651000</v>
      </c>
      <c r="O367" s="42" t="s">
        <v>156</v>
      </c>
      <c r="P367" s="456"/>
      <c r="Q367" s="45">
        <v>510000</v>
      </c>
      <c r="R367" s="458">
        <v>510000</v>
      </c>
      <c r="S367" s="39">
        <f>G367-Q367-R367</f>
        <v>150000</v>
      </c>
      <c r="T367" s="46"/>
      <c r="U367" s="39"/>
      <c r="V367" s="46"/>
      <c r="W367" s="39"/>
      <c r="X367" s="23">
        <f t="shared" si="32"/>
        <v>0</v>
      </c>
      <c r="Y367" s="23">
        <f t="shared" si="33"/>
        <v>0</v>
      </c>
      <c r="AH367" s="20">
        <f t="shared" si="29"/>
        <v>0</v>
      </c>
      <c r="AL367" s="20">
        <v>1</v>
      </c>
      <c r="AQ367" s="1">
        <f t="shared" si="30"/>
        <v>1</v>
      </c>
      <c r="AR367" s="1">
        <f t="shared" si="31"/>
        <v>1</v>
      </c>
    </row>
    <row r="368" spans="1:44" ht="24.9" customHeight="1" thickTop="1" thickBot="1">
      <c r="A368" s="33" t="s">
        <v>1592</v>
      </c>
      <c r="B368" s="33" t="s">
        <v>1619</v>
      </c>
      <c r="C368" s="33" t="s">
        <v>1655</v>
      </c>
      <c r="D368" s="35"/>
      <c r="E368" s="324" t="s">
        <v>53</v>
      </c>
      <c r="F368" s="454">
        <v>100000</v>
      </c>
      <c r="G368" s="454">
        <v>100000</v>
      </c>
      <c r="H368" s="873"/>
      <c r="I368" s="39">
        <f>G368</f>
        <v>100000</v>
      </c>
      <c r="J368" s="40"/>
      <c r="K368" s="40"/>
      <c r="L368" s="40"/>
      <c r="M368" s="41"/>
      <c r="N368" s="41"/>
      <c r="O368" s="42"/>
      <c r="P368" s="456"/>
      <c r="Q368" s="45"/>
      <c r="R368" s="458"/>
      <c r="S368" s="39">
        <v>100000</v>
      </c>
      <c r="T368" s="46"/>
      <c r="U368" s="39"/>
      <c r="V368" s="46"/>
      <c r="W368" s="39"/>
      <c r="X368" s="23">
        <f t="shared" si="32"/>
        <v>0</v>
      </c>
      <c r="Y368" s="23">
        <f t="shared" si="33"/>
        <v>0</v>
      </c>
      <c r="AH368" s="20">
        <f t="shared" si="29"/>
        <v>0</v>
      </c>
      <c r="AI368" s="20">
        <v>1</v>
      </c>
      <c r="AQ368" s="1">
        <f t="shared" si="30"/>
        <v>1</v>
      </c>
      <c r="AR368" s="1">
        <f t="shared" si="31"/>
        <v>1</v>
      </c>
    </row>
    <row r="369" spans="1:44" ht="24.9" customHeight="1" thickTop="1" thickBot="1">
      <c r="A369" s="33" t="s">
        <v>1592</v>
      </c>
      <c r="B369" s="33" t="s">
        <v>1619</v>
      </c>
      <c r="C369" s="33" t="s">
        <v>1656</v>
      </c>
      <c r="D369" s="35"/>
      <c r="E369" s="324" t="s">
        <v>10</v>
      </c>
      <c r="F369" s="454">
        <v>2000000</v>
      </c>
      <c r="G369" s="454">
        <v>3300000</v>
      </c>
      <c r="H369" s="455"/>
      <c r="I369" s="39"/>
      <c r="J369" s="943">
        <v>1200000</v>
      </c>
      <c r="K369" s="40"/>
      <c r="L369" s="40"/>
      <c r="M369" s="944">
        <v>2100000</v>
      </c>
      <c r="N369" s="41"/>
      <c r="O369" s="42"/>
      <c r="P369" s="456"/>
      <c r="Q369" s="938">
        <v>1491598.9579999999</v>
      </c>
      <c r="R369" s="932"/>
      <c r="S369" s="936">
        <f>G369-Q369-R369</f>
        <v>1808401.0420000001</v>
      </c>
      <c r="T369" s="46"/>
      <c r="U369" s="39"/>
      <c r="V369" s="46"/>
      <c r="W369" s="39"/>
      <c r="X369" s="23">
        <f t="shared" si="32"/>
        <v>0</v>
      </c>
      <c r="Y369" s="23">
        <f t="shared" si="33"/>
        <v>0</v>
      </c>
      <c r="AH369" s="20">
        <f t="shared" si="29"/>
        <v>0</v>
      </c>
      <c r="AO369" s="20">
        <v>1</v>
      </c>
      <c r="AQ369" s="1">
        <f t="shared" si="30"/>
        <v>1</v>
      </c>
      <c r="AR369" s="1">
        <f t="shared" si="31"/>
        <v>1</v>
      </c>
    </row>
    <row r="370" spans="1:44" ht="24.9" customHeight="1" thickTop="1" thickBot="1">
      <c r="A370" s="206" t="s">
        <v>1592</v>
      </c>
      <c r="B370" s="206" t="s">
        <v>1657</v>
      </c>
      <c r="C370" s="206" t="s">
        <v>1658</v>
      </c>
      <c r="D370" s="475"/>
      <c r="E370" s="827" t="s">
        <v>179</v>
      </c>
      <c r="F370" s="476">
        <v>81000</v>
      </c>
      <c r="G370" s="476">
        <f>F370</f>
        <v>81000</v>
      </c>
      <c r="H370" s="875"/>
      <c r="I370" s="334"/>
      <c r="J370" s="478"/>
      <c r="K370" s="478"/>
      <c r="L370" s="478">
        <f>G370</f>
        <v>81000</v>
      </c>
      <c r="M370" s="479"/>
      <c r="N370" s="479"/>
      <c r="O370" s="480"/>
      <c r="P370" s="481"/>
      <c r="Q370" s="486"/>
      <c r="R370" s="483">
        <f>G370</f>
        <v>81000</v>
      </c>
      <c r="S370" s="334"/>
      <c r="T370" s="484"/>
      <c r="U370" s="334"/>
      <c r="V370" s="484"/>
      <c r="W370" s="334"/>
      <c r="X370" s="23">
        <f t="shared" si="32"/>
        <v>0</v>
      </c>
      <c r="Y370" s="23">
        <f t="shared" si="33"/>
        <v>0</v>
      </c>
      <c r="Z370" s="20">
        <v>1</v>
      </c>
      <c r="AH370" s="20">
        <f t="shared" si="29"/>
        <v>1</v>
      </c>
      <c r="AQ370" s="1">
        <f t="shared" si="30"/>
        <v>0</v>
      </c>
      <c r="AR370" s="1">
        <f t="shared" si="31"/>
        <v>1</v>
      </c>
    </row>
    <row r="371" spans="1:44" ht="24.9" customHeight="1" thickTop="1" thickBot="1">
      <c r="A371" s="206" t="s">
        <v>1592</v>
      </c>
      <c r="B371" s="206" t="s">
        <v>1657</v>
      </c>
      <c r="C371" s="206" t="s">
        <v>1659</v>
      </c>
      <c r="D371" s="475"/>
      <c r="E371" s="827" t="s">
        <v>179</v>
      </c>
      <c r="F371" s="476">
        <v>180000</v>
      </c>
      <c r="G371" s="476">
        <v>180000</v>
      </c>
      <c r="H371" s="875"/>
      <c r="I371" s="334"/>
      <c r="J371" s="478"/>
      <c r="K371" s="478"/>
      <c r="L371" s="478">
        <f>G371</f>
        <v>180000</v>
      </c>
      <c r="M371" s="479"/>
      <c r="N371" s="479"/>
      <c r="O371" s="480"/>
      <c r="P371" s="481"/>
      <c r="Q371" s="486"/>
      <c r="R371" s="483">
        <f>G371</f>
        <v>180000</v>
      </c>
      <c r="S371" s="334"/>
      <c r="T371" s="484"/>
      <c r="U371" s="334"/>
      <c r="V371" s="484"/>
      <c r="W371" s="334"/>
      <c r="X371" s="23">
        <f t="shared" si="32"/>
        <v>0</v>
      </c>
      <c r="Y371" s="23">
        <f t="shared" si="33"/>
        <v>0</v>
      </c>
      <c r="Z371" s="20">
        <v>1</v>
      </c>
      <c r="AH371" s="20">
        <f t="shared" si="29"/>
        <v>1</v>
      </c>
      <c r="AQ371" s="1">
        <f t="shared" si="30"/>
        <v>0</v>
      </c>
      <c r="AR371" s="1">
        <f t="shared" si="31"/>
        <v>1</v>
      </c>
    </row>
    <row r="372" spans="1:44" ht="24.9" customHeight="1" thickTop="1" thickBot="1">
      <c r="A372" s="206" t="s">
        <v>1592</v>
      </c>
      <c r="B372" s="206" t="s">
        <v>1657</v>
      </c>
      <c r="C372" s="206" t="s">
        <v>1660</v>
      </c>
      <c r="D372" s="475"/>
      <c r="E372" s="827" t="s">
        <v>179</v>
      </c>
      <c r="F372" s="476">
        <v>200000</v>
      </c>
      <c r="G372" s="476">
        <f>F372</f>
        <v>200000</v>
      </c>
      <c r="H372" s="477"/>
      <c r="I372" s="334"/>
      <c r="J372" s="478"/>
      <c r="K372" s="478"/>
      <c r="L372" s="478">
        <f>G372</f>
        <v>200000</v>
      </c>
      <c r="M372" s="479"/>
      <c r="N372" s="479"/>
      <c r="O372" s="480"/>
      <c r="P372" s="481"/>
      <c r="Q372" s="486"/>
      <c r="R372" s="483">
        <f>G372</f>
        <v>200000</v>
      </c>
      <c r="S372" s="334"/>
      <c r="T372" s="484"/>
      <c r="U372" s="334"/>
      <c r="V372" s="484"/>
      <c r="W372" s="334"/>
      <c r="X372" s="23">
        <f t="shared" si="32"/>
        <v>0</v>
      </c>
      <c r="Y372" s="23">
        <f t="shared" si="33"/>
        <v>0</v>
      </c>
      <c r="Z372" s="20">
        <v>1</v>
      </c>
      <c r="AH372" s="20">
        <f t="shared" si="29"/>
        <v>1</v>
      </c>
      <c r="AQ372" s="1">
        <f t="shared" si="30"/>
        <v>0</v>
      </c>
      <c r="AR372" s="1">
        <f t="shared" si="31"/>
        <v>1</v>
      </c>
    </row>
    <row r="373" spans="1:44" ht="24.9" customHeight="1" thickTop="1" thickBot="1">
      <c r="A373" s="206" t="s">
        <v>1592</v>
      </c>
      <c r="B373" s="206" t="s">
        <v>1657</v>
      </c>
      <c r="C373" s="206" t="s">
        <v>1661</v>
      </c>
      <c r="D373" s="475"/>
      <c r="E373" s="827" t="s">
        <v>179</v>
      </c>
      <c r="F373" s="476">
        <v>585000</v>
      </c>
      <c r="G373" s="476">
        <f>F373</f>
        <v>585000</v>
      </c>
      <c r="H373" s="477"/>
      <c r="I373" s="334"/>
      <c r="J373" s="478">
        <v>585000</v>
      </c>
      <c r="K373" s="478"/>
      <c r="L373" s="478"/>
      <c r="M373" s="479"/>
      <c r="N373" s="479"/>
      <c r="O373" s="480"/>
      <c r="P373" s="481"/>
      <c r="Q373" s="486"/>
      <c r="R373" s="483">
        <f>G373</f>
        <v>585000</v>
      </c>
      <c r="S373" s="334"/>
      <c r="T373" s="484"/>
      <c r="U373" s="334"/>
      <c r="V373" s="484"/>
      <c r="W373" s="334"/>
      <c r="X373" s="23">
        <f t="shared" si="32"/>
        <v>0</v>
      </c>
      <c r="Y373" s="23">
        <f t="shared" si="33"/>
        <v>0</v>
      </c>
      <c r="Z373" s="20">
        <v>1</v>
      </c>
      <c r="AH373" s="20">
        <f t="shared" si="29"/>
        <v>1</v>
      </c>
      <c r="AQ373" s="1">
        <f t="shared" si="30"/>
        <v>0</v>
      </c>
      <c r="AR373" s="1">
        <f t="shared" si="31"/>
        <v>1</v>
      </c>
    </row>
    <row r="374" spans="1:44" ht="24.9" customHeight="1" thickTop="1" thickBot="1">
      <c r="A374" s="206" t="s">
        <v>1592</v>
      </c>
      <c r="B374" s="206" t="s">
        <v>1657</v>
      </c>
      <c r="C374" s="206" t="s">
        <v>1662</v>
      </c>
      <c r="D374" s="475"/>
      <c r="E374" s="827" t="s">
        <v>145</v>
      </c>
      <c r="F374" s="476">
        <v>126000</v>
      </c>
      <c r="G374" s="476">
        <f>F374</f>
        <v>126000</v>
      </c>
      <c r="H374" s="477"/>
      <c r="I374" s="334"/>
      <c r="J374" s="478">
        <v>100000</v>
      </c>
      <c r="K374" s="478"/>
      <c r="L374" s="478">
        <v>26000</v>
      </c>
      <c r="M374" s="479"/>
      <c r="N374" s="479"/>
      <c r="O374" s="480"/>
      <c r="P374" s="481"/>
      <c r="Q374" s="480"/>
      <c r="R374" s="483">
        <f>G374</f>
        <v>126000</v>
      </c>
      <c r="S374" s="334"/>
      <c r="T374" s="484"/>
      <c r="U374" s="334"/>
      <c r="V374" s="484"/>
      <c r="W374" s="334"/>
      <c r="X374" s="23">
        <f t="shared" si="32"/>
        <v>0</v>
      </c>
      <c r="Y374" s="23">
        <f t="shared" si="33"/>
        <v>0</v>
      </c>
      <c r="AH374" s="20">
        <f t="shared" si="29"/>
        <v>0</v>
      </c>
      <c r="AI374" s="20">
        <v>1</v>
      </c>
      <c r="AQ374" s="1">
        <f t="shared" si="30"/>
        <v>1</v>
      </c>
      <c r="AR374" s="1">
        <f t="shared" si="31"/>
        <v>1</v>
      </c>
    </row>
    <row r="375" spans="1:44" ht="24.9" customHeight="1" thickTop="1" thickBot="1">
      <c r="A375" s="206" t="s">
        <v>1592</v>
      </c>
      <c r="B375" s="206" t="s">
        <v>1657</v>
      </c>
      <c r="C375" s="206" t="s">
        <v>1663</v>
      </c>
      <c r="D375" s="475"/>
      <c r="E375" s="827" t="s">
        <v>145</v>
      </c>
      <c r="F375" s="476">
        <v>60000</v>
      </c>
      <c r="G375" s="476">
        <v>60000</v>
      </c>
      <c r="H375" s="477"/>
      <c r="I375" s="334"/>
      <c r="J375" s="478"/>
      <c r="K375" s="478"/>
      <c r="L375" s="478">
        <v>60000</v>
      </c>
      <c r="M375" s="479"/>
      <c r="N375" s="479"/>
      <c r="O375" s="480"/>
      <c r="P375" s="481"/>
      <c r="Q375" s="480"/>
      <c r="R375" s="483">
        <v>60000</v>
      </c>
      <c r="S375" s="334"/>
      <c r="T375" s="484"/>
      <c r="U375" s="334"/>
      <c r="V375" s="484"/>
      <c r="W375" s="334"/>
      <c r="X375" s="23">
        <f t="shared" si="32"/>
        <v>0</v>
      </c>
      <c r="Y375" s="23">
        <f t="shared" si="33"/>
        <v>0</v>
      </c>
      <c r="AH375" s="20">
        <f t="shared" si="29"/>
        <v>0</v>
      </c>
      <c r="AI375" s="20">
        <v>1</v>
      </c>
      <c r="AQ375" s="1">
        <f t="shared" si="30"/>
        <v>1</v>
      </c>
      <c r="AR375" s="1">
        <f t="shared" si="31"/>
        <v>1</v>
      </c>
    </row>
    <row r="376" spans="1:44" ht="24.9" customHeight="1" thickTop="1" thickBot="1">
      <c r="A376" s="206" t="s">
        <v>1592</v>
      </c>
      <c r="B376" s="206" t="s">
        <v>1657</v>
      </c>
      <c r="C376" s="206" t="s">
        <v>1664</v>
      </c>
      <c r="D376" s="475"/>
      <c r="E376" s="827" t="s">
        <v>145</v>
      </c>
      <c r="F376" s="476">
        <v>15000</v>
      </c>
      <c r="G376" s="476">
        <v>15000</v>
      </c>
      <c r="H376" s="477"/>
      <c r="I376" s="334"/>
      <c r="J376" s="478">
        <v>15000</v>
      </c>
      <c r="K376" s="478"/>
      <c r="L376" s="478"/>
      <c r="M376" s="479"/>
      <c r="N376" s="479"/>
      <c r="O376" s="480"/>
      <c r="P376" s="481"/>
      <c r="Q376" s="480"/>
      <c r="R376" s="483">
        <f>G376</f>
        <v>15000</v>
      </c>
      <c r="S376" s="334"/>
      <c r="T376" s="484"/>
      <c r="U376" s="334"/>
      <c r="V376" s="484"/>
      <c r="W376" s="334"/>
      <c r="X376" s="23">
        <f t="shared" si="32"/>
        <v>0</v>
      </c>
      <c r="Y376" s="23">
        <f t="shared" si="33"/>
        <v>0</v>
      </c>
      <c r="AH376" s="20">
        <f t="shared" si="29"/>
        <v>0</v>
      </c>
      <c r="AI376" s="20">
        <v>1</v>
      </c>
      <c r="AQ376" s="1">
        <f t="shared" si="30"/>
        <v>1</v>
      </c>
      <c r="AR376" s="1">
        <f t="shared" si="31"/>
        <v>1</v>
      </c>
    </row>
    <row r="377" spans="1:44" ht="24.9" customHeight="1" thickTop="1" thickBot="1">
      <c r="A377" s="206" t="s">
        <v>1592</v>
      </c>
      <c r="B377" s="206" t="s">
        <v>1657</v>
      </c>
      <c r="C377" s="206" t="s">
        <v>1665</v>
      </c>
      <c r="D377" s="475"/>
      <c r="E377" s="827" t="s">
        <v>145</v>
      </c>
      <c r="F377" s="476">
        <v>350000</v>
      </c>
      <c r="G377" s="476">
        <v>350000</v>
      </c>
      <c r="H377" s="477"/>
      <c r="I377" s="334">
        <v>20000</v>
      </c>
      <c r="J377" s="478"/>
      <c r="K377" s="478"/>
      <c r="L377" s="478"/>
      <c r="M377" s="479"/>
      <c r="N377" s="479">
        <v>330000</v>
      </c>
      <c r="O377" s="206" t="s">
        <v>1666</v>
      </c>
      <c r="P377" s="481"/>
      <c r="Q377" s="480"/>
      <c r="R377" s="483">
        <f>G377</f>
        <v>350000</v>
      </c>
      <c r="S377" s="334"/>
      <c r="T377" s="484"/>
      <c r="U377" s="334"/>
      <c r="V377" s="484"/>
      <c r="W377" s="334"/>
      <c r="X377" s="23">
        <f t="shared" si="32"/>
        <v>0</v>
      </c>
      <c r="Y377" s="23">
        <f t="shared" si="33"/>
        <v>0</v>
      </c>
      <c r="AH377" s="20">
        <f t="shared" si="29"/>
        <v>0</v>
      </c>
      <c r="AL377" s="20">
        <v>1</v>
      </c>
      <c r="AQ377" s="1">
        <f t="shared" si="30"/>
        <v>1</v>
      </c>
      <c r="AR377" s="1">
        <f t="shared" si="31"/>
        <v>1</v>
      </c>
    </row>
    <row r="378" spans="1:44" ht="24.9" customHeight="1" thickTop="1" thickBot="1">
      <c r="A378" s="206" t="s">
        <v>1592</v>
      </c>
      <c r="B378" s="206" t="s">
        <v>1657</v>
      </c>
      <c r="C378" s="206" t="s">
        <v>45</v>
      </c>
      <c r="D378" s="475"/>
      <c r="E378" s="827" t="s">
        <v>10</v>
      </c>
      <c r="F378" s="476">
        <v>350000</v>
      </c>
      <c r="G378" s="476">
        <v>333000</v>
      </c>
      <c r="H378" s="477"/>
      <c r="I378" s="334">
        <v>233000</v>
      </c>
      <c r="J378" s="478">
        <v>100000</v>
      </c>
      <c r="K378" s="478"/>
      <c r="L378" s="478"/>
      <c r="M378" s="479"/>
      <c r="N378" s="479"/>
      <c r="O378" s="480"/>
      <c r="P378" s="481"/>
      <c r="Q378" s="480">
        <v>300000</v>
      </c>
      <c r="R378" s="483">
        <v>33000</v>
      </c>
      <c r="S378" s="334"/>
      <c r="T378" s="484"/>
      <c r="U378" s="334"/>
      <c r="V378" s="484"/>
      <c r="W378" s="334"/>
      <c r="X378" s="23">
        <f t="shared" si="32"/>
        <v>0</v>
      </c>
      <c r="Y378" s="23">
        <f t="shared" si="33"/>
        <v>0</v>
      </c>
      <c r="AH378" s="20">
        <f t="shared" si="29"/>
        <v>0</v>
      </c>
      <c r="AI378" s="20">
        <v>1</v>
      </c>
      <c r="AQ378" s="1">
        <f t="shared" si="30"/>
        <v>1</v>
      </c>
      <c r="AR378" s="1">
        <f t="shared" si="31"/>
        <v>1</v>
      </c>
    </row>
    <row r="379" spans="1:44" ht="24.9" customHeight="1" thickTop="1" thickBot="1">
      <c r="A379" s="206" t="s">
        <v>1592</v>
      </c>
      <c r="B379" s="206" t="s">
        <v>1657</v>
      </c>
      <c r="C379" s="206" t="s">
        <v>40</v>
      </c>
      <c r="D379" s="475"/>
      <c r="E379" s="827" t="s">
        <v>11</v>
      </c>
      <c r="F379" s="476">
        <v>300000</v>
      </c>
      <c r="G379" s="476">
        <v>471000</v>
      </c>
      <c r="H379" s="477"/>
      <c r="I379" s="334">
        <v>161000</v>
      </c>
      <c r="J379" s="478">
        <v>111000</v>
      </c>
      <c r="K379" s="478">
        <v>199000</v>
      </c>
      <c r="L379" s="478"/>
      <c r="M379" s="479"/>
      <c r="N379" s="479"/>
      <c r="O379" s="480"/>
      <c r="P379" s="481"/>
      <c r="Q379" s="480">
        <v>454000</v>
      </c>
      <c r="R379" s="483">
        <v>17000</v>
      </c>
      <c r="S379" s="334"/>
      <c r="T379" s="484"/>
      <c r="U379" s="334"/>
      <c r="V379" s="484"/>
      <c r="W379" s="334"/>
      <c r="X379" s="23">
        <f t="shared" si="32"/>
        <v>0</v>
      </c>
      <c r="Y379" s="23">
        <f t="shared" si="33"/>
        <v>0</v>
      </c>
      <c r="AH379" s="20">
        <f t="shared" si="29"/>
        <v>0</v>
      </c>
      <c r="AI379" s="20">
        <v>1</v>
      </c>
      <c r="AQ379" s="1">
        <f t="shared" si="30"/>
        <v>1</v>
      </c>
      <c r="AR379" s="1">
        <f t="shared" si="31"/>
        <v>1</v>
      </c>
    </row>
    <row r="380" spans="1:44" ht="24.9" customHeight="1" thickTop="1" thickBot="1">
      <c r="A380" s="206" t="s">
        <v>1592</v>
      </c>
      <c r="B380" s="206" t="s">
        <v>1657</v>
      </c>
      <c r="C380" s="206" t="s">
        <v>1667</v>
      </c>
      <c r="D380" s="475"/>
      <c r="E380" s="827" t="s">
        <v>11</v>
      </c>
      <c r="F380" s="476">
        <v>150000</v>
      </c>
      <c r="G380" s="476">
        <v>190000</v>
      </c>
      <c r="H380" s="477"/>
      <c r="I380" s="334">
        <v>62500</v>
      </c>
      <c r="J380" s="478">
        <v>55500</v>
      </c>
      <c r="K380" s="478">
        <v>72000</v>
      </c>
      <c r="L380" s="478"/>
      <c r="M380" s="479"/>
      <c r="N380" s="479"/>
      <c r="O380" s="480"/>
      <c r="P380" s="481"/>
      <c r="Q380" s="480">
        <v>171000</v>
      </c>
      <c r="R380" s="483">
        <v>19000</v>
      </c>
      <c r="S380" s="334"/>
      <c r="T380" s="484"/>
      <c r="U380" s="334"/>
      <c r="V380" s="484"/>
      <c r="W380" s="334"/>
      <c r="X380" s="23">
        <f t="shared" si="32"/>
        <v>0</v>
      </c>
      <c r="Y380" s="23">
        <f t="shared" si="33"/>
        <v>0</v>
      </c>
      <c r="AH380" s="20">
        <f t="shared" si="29"/>
        <v>0</v>
      </c>
      <c r="AI380" s="20">
        <v>1</v>
      </c>
      <c r="AQ380" s="1">
        <f t="shared" si="30"/>
        <v>1</v>
      </c>
      <c r="AR380" s="1">
        <f t="shared" si="31"/>
        <v>1</v>
      </c>
    </row>
    <row r="381" spans="1:44" ht="24.9" customHeight="1" thickTop="1" thickBot="1">
      <c r="A381" s="206" t="s">
        <v>1592</v>
      </c>
      <c r="B381" s="206" t="s">
        <v>1657</v>
      </c>
      <c r="C381" s="206" t="s">
        <v>1668</v>
      </c>
      <c r="D381" s="475"/>
      <c r="E381" s="827" t="s">
        <v>11</v>
      </c>
      <c r="F381" s="476">
        <v>1141000</v>
      </c>
      <c r="G381" s="476">
        <v>1361000</v>
      </c>
      <c r="H381" s="477"/>
      <c r="I381" s="334">
        <v>251000</v>
      </c>
      <c r="J381" s="478">
        <v>375000</v>
      </c>
      <c r="K381" s="478">
        <v>515000</v>
      </c>
      <c r="L381" s="478"/>
      <c r="M381" s="479"/>
      <c r="N381" s="479">
        <v>220000</v>
      </c>
      <c r="O381" s="480" t="s">
        <v>1669</v>
      </c>
      <c r="P381" s="481"/>
      <c r="Q381" s="480">
        <v>1225000</v>
      </c>
      <c r="R381" s="483">
        <v>136000</v>
      </c>
      <c r="S381" s="334"/>
      <c r="T381" s="484"/>
      <c r="U381" s="334"/>
      <c r="V381" s="484"/>
      <c r="W381" s="334"/>
      <c r="X381" s="23">
        <f t="shared" si="32"/>
        <v>0</v>
      </c>
      <c r="Y381" s="23">
        <f t="shared" si="33"/>
        <v>0</v>
      </c>
      <c r="AH381" s="20">
        <f t="shared" si="29"/>
        <v>0</v>
      </c>
      <c r="AI381" s="20">
        <v>1</v>
      </c>
      <c r="AQ381" s="1">
        <f t="shared" si="30"/>
        <v>1</v>
      </c>
      <c r="AR381" s="1">
        <f t="shared" si="31"/>
        <v>1</v>
      </c>
    </row>
    <row r="382" spans="1:44" ht="24.9" customHeight="1" thickTop="1" thickBot="1">
      <c r="A382" s="206" t="s">
        <v>1592</v>
      </c>
      <c r="B382" s="206" t="s">
        <v>1657</v>
      </c>
      <c r="C382" s="206" t="s">
        <v>1670</v>
      </c>
      <c r="D382" s="475"/>
      <c r="E382" s="827" t="s">
        <v>964</v>
      </c>
      <c r="F382" s="476">
        <v>1200000</v>
      </c>
      <c r="G382" s="937">
        <v>1258000</v>
      </c>
      <c r="H382" s="477"/>
      <c r="I382" s="334"/>
      <c r="J382" s="478"/>
      <c r="K382" s="478"/>
      <c r="L382" s="478"/>
      <c r="M382" s="944">
        <v>1258000</v>
      </c>
      <c r="N382" s="479"/>
      <c r="O382" s="480"/>
      <c r="P382" s="481"/>
      <c r="Q382" s="935">
        <v>1254448.5970000001</v>
      </c>
      <c r="R382" s="939">
        <v>65000</v>
      </c>
      <c r="S382" s="936">
        <f>G382-Q382-R382</f>
        <v>-61448.597000000067</v>
      </c>
      <c r="T382" s="484"/>
      <c r="U382" s="334"/>
      <c r="V382" s="484"/>
      <c r="W382" s="334"/>
      <c r="X382" s="23">
        <f t="shared" si="32"/>
        <v>0</v>
      </c>
      <c r="Y382" s="23">
        <f t="shared" si="33"/>
        <v>0</v>
      </c>
      <c r="AH382" s="20">
        <f t="shared" si="29"/>
        <v>0</v>
      </c>
      <c r="AO382" s="20">
        <v>1</v>
      </c>
      <c r="AQ382" s="1">
        <f t="shared" si="30"/>
        <v>1</v>
      </c>
      <c r="AR382" s="1">
        <f t="shared" si="31"/>
        <v>1</v>
      </c>
    </row>
    <row r="383" spans="1:44" ht="24.9" customHeight="1" thickTop="1" thickBot="1">
      <c r="A383" s="33" t="s">
        <v>1592</v>
      </c>
      <c r="B383" s="33" t="s">
        <v>1671</v>
      </c>
      <c r="C383" s="33" t="s">
        <v>968</v>
      </c>
      <c r="D383" s="35"/>
      <c r="E383" s="324" t="s">
        <v>179</v>
      </c>
      <c r="F383" s="454">
        <v>340000</v>
      </c>
      <c r="G383" s="454">
        <f t="shared" ref="G383:G390" si="37">F383</f>
        <v>340000</v>
      </c>
      <c r="H383" s="455"/>
      <c r="I383" s="39">
        <v>91000</v>
      </c>
      <c r="J383" s="40"/>
      <c r="K383" s="40"/>
      <c r="L383" s="40">
        <v>249000</v>
      </c>
      <c r="M383" s="41"/>
      <c r="N383" s="41"/>
      <c r="O383" s="42"/>
      <c r="P383" s="456"/>
      <c r="Q383" s="457"/>
      <c r="R383" s="458">
        <v>340000</v>
      </c>
      <c r="S383" s="39"/>
      <c r="T383" s="46"/>
      <c r="U383" s="39"/>
      <c r="V383" s="46"/>
      <c r="W383" s="39"/>
      <c r="X383" s="23">
        <f t="shared" si="32"/>
        <v>0</v>
      </c>
      <c r="Y383" s="23">
        <f t="shared" si="33"/>
        <v>0</v>
      </c>
      <c r="Z383" s="20">
        <v>1</v>
      </c>
      <c r="AH383" s="20">
        <f t="shared" si="29"/>
        <v>1</v>
      </c>
      <c r="AQ383" s="1">
        <f t="shared" si="30"/>
        <v>0</v>
      </c>
      <c r="AR383" s="1">
        <f t="shared" si="31"/>
        <v>1</v>
      </c>
    </row>
    <row r="384" spans="1:44" ht="24.9" customHeight="1" thickTop="1" thickBot="1">
      <c r="A384" s="33" t="s">
        <v>1592</v>
      </c>
      <c r="B384" s="33" t="s">
        <v>1671</v>
      </c>
      <c r="C384" s="33" t="s">
        <v>489</v>
      </c>
      <c r="D384" s="35"/>
      <c r="E384" s="324" t="s">
        <v>179</v>
      </c>
      <c r="F384" s="454">
        <v>290000</v>
      </c>
      <c r="G384" s="454">
        <f t="shared" si="37"/>
        <v>290000</v>
      </c>
      <c r="H384" s="455"/>
      <c r="I384" s="39">
        <v>90000</v>
      </c>
      <c r="J384" s="40"/>
      <c r="K384" s="40"/>
      <c r="L384" s="40"/>
      <c r="M384" s="41"/>
      <c r="N384" s="41">
        <v>200000</v>
      </c>
      <c r="O384" s="33" t="s">
        <v>1672</v>
      </c>
      <c r="P384" s="456"/>
      <c r="Q384" s="457"/>
      <c r="R384" s="458">
        <f t="shared" ref="R384:R397" si="38">G384</f>
        <v>290000</v>
      </c>
      <c r="S384" s="39"/>
      <c r="T384" s="46"/>
      <c r="U384" s="39"/>
      <c r="V384" s="46"/>
      <c r="W384" s="39"/>
      <c r="X384" s="23">
        <f t="shared" si="32"/>
        <v>0</v>
      </c>
      <c r="Y384" s="23">
        <f t="shared" si="33"/>
        <v>0</v>
      </c>
      <c r="AC384" s="20">
        <v>1</v>
      </c>
      <c r="AH384" s="20">
        <f t="shared" si="29"/>
        <v>1</v>
      </c>
      <c r="AQ384" s="1">
        <f t="shared" si="30"/>
        <v>0</v>
      </c>
      <c r="AR384" s="1">
        <f t="shared" si="31"/>
        <v>1</v>
      </c>
    </row>
    <row r="385" spans="1:44" ht="24.9" customHeight="1" thickTop="1" thickBot="1">
      <c r="A385" s="33" t="s">
        <v>1592</v>
      </c>
      <c r="B385" s="33" t="s">
        <v>1671</v>
      </c>
      <c r="C385" s="33" t="s">
        <v>360</v>
      </c>
      <c r="D385" s="35"/>
      <c r="E385" s="324" t="s">
        <v>179</v>
      </c>
      <c r="F385" s="454">
        <v>230000</v>
      </c>
      <c r="G385" s="454">
        <f t="shared" si="37"/>
        <v>230000</v>
      </c>
      <c r="H385" s="455"/>
      <c r="I385" s="39">
        <f>G385</f>
        <v>230000</v>
      </c>
      <c r="J385" s="40"/>
      <c r="K385" s="40"/>
      <c r="L385" s="40"/>
      <c r="M385" s="41"/>
      <c r="N385" s="41"/>
      <c r="O385" s="33"/>
      <c r="P385" s="456"/>
      <c r="Q385" s="457"/>
      <c r="R385" s="458">
        <f t="shared" si="38"/>
        <v>230000</v>
      </c>
      <c r="S385" s="39"/>
      <c r="T385" s="46"/>
      <c r="U385" s="39"/>
      <c r="V385" s="46"/>
      <c r="W385" s="39"/>
      <c r="X385" s="23">
        <f t="shared" si="32"/>
        <v>0</v>
      </c>
      <c r="Y385" s="23">
        <f t="shared" si="33"/>
        <v>0</v>
      </c>
      <c r="Z385" s="20">
        <v>1</v>
      </c>
      <c r="AH385" s="20">
        <f t="shared" si="29"/>
        <v>1</v>
      </c>
      <c r="AQ385" s="1">
        <f t="shared" si="30"/>
        <v>0</v>
      </c>
      <c r="AR385" s="1">
        <f t="shared" si="31"/>
        <v>1</v>
      </c>
    </row>
    <row r="386" spans="1:44" ht="24.9" customHeight="1" thickTop="1" thickBot="1">
      <c r="A386" s="33" t="s">
        <v>1592</v>
      </c>
      <c r="B386" s="33" t="s">
        <v>1671</v>
      </c>
      <c r="C386" s="33" t="s">
        <v>333</v>
      </c>
      <c r="D386" s="35"/>
      <c r="E386" s="324" t="s">
        <v>179</v>
      </c>
      <c r="F386" s="454">
        <v>150000</v>
      </c>
      <c r="G386" s="454">
        <f t="shared" si="37"/>
        <v>150000</v>
      </c>
      <c r="H386" s="455"/>
      <c r="I386" s="39">
        <f>G386</f>
        <v>150000</v>
      </c>
      <c r="J386" s="40"/>
      <c r="K386" s="40"/>
      <c r="L386" s="40"/>
      <c r="M386" s="41"/>
      <c r="N386" s="41"/>
      <c r="O386" s="33"/>
      <c r="P386" s="456"/>
      <c r="Q386" s="457"/>
      <c r="R386" s="458">
        <f t="shared" si="38"/>
        <v>150000</v>
      </c>
      <c r="S386" s="39"/>
      <c r="T386" s="46"/>
      <c r="U386" s="39"/>
      <c r="V386" s="46"/>
      <c r="W386" s="39"/>
      <c r="X386" s="23">
        <f t="shared" si="32"/>
        <v>0</v>
      </c>
      <c r="Y386" s="23">
        <f t="shared" si="33"/>
        <v>0</v>
      </c>
      <c r="Z386" s="20">
        <v>1</v>
      </c>
      <c r="AH386" s="20">
        <f t="shared" si="29"/>
        <v>1</v>
      </c>
      <c r="AQ386" s="1">
        <f t="shared" si="30"/>
        <v>0</v>
      </c>
      <c r="AR386" s="1">
        <f t="shared" si="31"/>
        <v>1</v>
      </c>
    </row>
    <row r="387" spans="1:44" ht="24.9" customHeight="1" thickTop="1" thickBot="1">
      <c r="A387" s="33" t="s">
        <v>1592</v>
      </c>
      <c r="B387" s="33" t="s">
        <v>1671</v>
      </c>
      <c r="C387" s="33" t="s">
        <v>491</v>
      </c>
      <c r="D387" s="35"/>
      <c r="E387" s="324" t="s">
        <v>179</v>
      </c>
      <c r="F387" s="454">
        <v>90000</v>
      </c>
      <c r="G387" s="454">
        <f t="shared" si="37"/>
        <v>90000</v>
      </c>
      <c r="H387" s="455"/>
      <c r="I387" s="39">
        <f>G387</f>
        <v>90000</v>
      </c>
      <c r="J387" s="40"/>
      <c r="K387" s="40"/>
      <c r="L387" s="40"/>
      <c r="M387" s="41"/>
      <c r="N387" s="41"/>
      <c r="O387" s="33"/>
      <c r="P387" s="456"/>
      <c r="Q387" s="457"/>
      <c r="R387" s="458">
        <f t="shared" si="38"/>
        <v>90000</v>
      </c>
      <c r="S387" s="39"/>
      <c r="T387" s="46"/>
      <c r="U387" s="39"/>
      <c r="V387" s="46"/>
      <c r="W387" s="39"/>
      <c r="X387" s="23">
        <f t="shared" si="32"/>
        <v>0</v>
      </c>
      <c r="Y387" s="23">
        <f t="shared" si="33"/>
        <v>0</v>
      </c>
      <c r="Z387" s="20">
        <v>1</v>
      </c>
      <c r="AH387" s="20">
        <f t="shared" si="29"/>
        <v>1</v>
      </c>
      <c r="AQ387" s="1">
        <f t="shared" si="30"/>
        <v>0</v>
      </c>
      <c r="AR387" s="1">
        <f t="shared" si="31"/>
        <v>1</v>
      </c>
    </row>
    <row r="388" spans="1:44" ht="24.9" customHeight="1" thickTop="1" thickBot="1">
      <c r="A388" s="33" t="s">
        <v>1592</v>
      </c>
      <c r="B388" s="33" t="s">
        <v>1671</v>
      </c>
      <c r="C388" s="33" t="s">
        <v>1463</v>
      </c>
      <c r="D388" s="35"/>
      <c r="E388" s="324" t="s">
        <v>179</v>
      </c>
      <c r="F388" s="454">
        <v>700000</v>
      </c>
      <c r="G388" s="454">
        <f t="shared" si="37"/>
        <v>700000</v>
      </c>
      <c r="H388" s="455"/>
      <c r="I388" s="39"/>
      <c r="J388" s="40">
        <f>G388</f>
        <v>700000</v>
      </c>
      <c r="K388" s="40"/>
      <c r="L388" s="40"/>
      <c r="M388" s="41"/>
      <c r="N388" s="41"/>
      <c r="O388" s="33"/>
      <c r="P388" s="456"/>
      <c r="Q388" s="457"/>
      <c r="R388" s="458">
        <f t="shared" si="38"/>
        <v>700000</v>
      </c>
      <c r="S388" s="39"/>
      <c r="T388" s="46"/>
      <c r="U388" s="39"/>
      <c r="V388" s="46"/>
      <c r="W388" s="39"/>
      <c r="X388" s="23">
        <f t="shared" si="32"/>
        <v>0</v>
      </c>
      <c r="Y388" s="23">
        <f t="shared" si="33"/>
        <v>0</v>
      </c>
      <c r="Z388" s="20">
        <v>1</v>
      </c>
      <c r="AH388" s="20">
        <f t="shared" si="29"/>
        <v>1</v>
      </c>
      <c r="AQ388" s="1">
        <f t="shared" si="30"/>
        <v>0</v>
      </c>
      <c r="AR388" s="1">
        <f t="shared" si="31"/>
        <v>1</v>
      </c>
    </row>
    <row r="389" spans="1:44" ht="24.9" customHeight="1" thickTop="1" thickBot="1">
      <c r="A389" s="33" t="s">
        <v>1592</v>
      </c>
      <c r="B389" s="33" t="s">
        <v>1671</v>
      </c>
      <c r="C389" s="33" t="s">
        <v>318</v>
      </c>
      <c r="D389" s="35"/>
      <c r="E389" s="324" t="s">
        <v>1485</v>
      </c>
      <c r="F389" s="454">
        <v>365377</v>
      </c>
      <c r="G389" s="454">
        <f t="shared" si="37"/>
        <v>365377</v>
      </c>
      <c r="H389" s="455"/>
      <c r="I389" s="39">
        <v>15377</v>
      </c>
      <c r="J389" s="40">
        <v>150000</v>
      </c>
      <c r="K389" s="40"/>
      <c r="L389" s="40"/>
      <c r="M389" s="41"/>
      <c r="N389" s="41">
        <v>200000</v>
      </c>
      <c r="O389" s="33" t="s">
        <v>156</v>
      </c>
      <c r="P389" s="456"/>
      <c r="Q389" s="41"/>
      <c r="R389" s="458">
        <f t="shared" si="38"/>
        <v>365377</v>
      </c>
      <c r="S389" s="39"/>
      <c r="T389" s="46"/>
      <c r="U389" s="39"/>
      <c r="V389" s="46"/>
      <c r="W389" s="39"/>
      <c r="X389" s="23">
        <f t="shared" si="32"/>
        <v>0</v>
      </c>
      <c r="Y389" s="23">
        <f t="shared" si="33"/>
        <v>0</v>
      </c>
      <c r="AH389" s="20">
        <f t="shared" si="29"/>
        <v>0</v>
      </c>
      <c r="AI389" s="20">
        <v>1</v>
      </c>
      <c r="AQ389" s="1">
        <f t="shared" si="30"/>
        <v>1</v>
      </c>
      <c r="AR389" s="1">
        <f t="shared" si="31"/>
        <v>1</v>
      </c>
    </row>
    <row r="390" spans="1:44" ht="24.9" customHeight="1" thickTop="1" thickBot="1">
      <c r="A390" s="33" t="s">
        <v>1592</v>
      </c>
      <c r="B390" s="33" t="s">
        <v>1671</v>
      </c>
      <c r="C390" s="33" t="s">
        <v>231</v>
      </c>
      <c r="D390" s="35"/>
      <c r="E390" s="324" t="s">
        <v>1485</v>
      </c>
      <c r="F390" s="454">
        <v>87710</v>
      </c>
      <c r="G390" s="454">
        <f t="shared" si="37"/>
        <v>87710</v>
      </c>
      <c r="H390" s="455"/>
      <c r="I390" s="39"/>
      <c r="J390" s="40"/>
      <c r="K390" s="40"/>
      <c r="L390" s="40">
        <f>G390</f>
        <v>87710</v>
      </c>
      <c r="M390" s="41"/>
      <c r="N390" s="41"/>
      <c r="O390" s="42"/>
      <c r="P390" s="456"/>
      <c r="Q390" s="41"/>
      <c r="R390" s="458">
        <f t="shared" si="38"/>
        <v>87710</v>
      </c>
      <c r="S390" s="39"/>
      <c r="T390" s="46"/>
      <c r="U390" s="39"/>
      <c r="V390" s="46"/>
      <c r="W390" s="39"/>
      <c r="X390" s="23">
        <f t="shared" si="32"/>
        <v>0</v>
      </c>
      <c r="Y390" s="23">
        <f t="shared" si="33"/>
        <v>0</v>
      </c>
      <c r="AH390" s="20">
        <f t="shared" si="29"/>
        <v>0</v>
      </c>
      <c r="AI390" s="20">
        <v>1</v>
      </c>
      <c r="AQ390" s="1">
        <f t="shared" si="30"/>
        <v>1</v>
      </c>
      <c r="AR390" s="1">
        <f t="shared" si="31"/>
        <v>1</v>
      </c>
    </row>
    <row r="391" spans="1:44" ht="24.9" customHeight="1" thickTop="1" thickBot="1">
      <c r="A391" s="33" t="s">
        <v>1592</v>
      </c>
      <c r="B391" s="33" t="s">
        <v>1671</v>
      </c>
      <c r="C391" s="33" t="s">
        <v>968</v>
      </c>
      <c r="D391" s="35"/>
      <c r="E391" s="324" t="s">
        <v>1485</v>
      </c>
      <c r="F391" s="454">
        <v>200000</v>
      </c>
      <c r="G391" s="454">
        <v>200000</v>
      </c>
      <c r="H391" s="455"/>
      <c r="I391" s="39">
        <v>50000</v>
      </c>
      <c r="J391" s="40"/>
      <c r="K391" s="40"/>
      <c r="L391" s="40"/>
      <c r="M391" s="41"/>
      <c r="N391" s="41">
        <v>150000</v>
      </c>
      <c r="O391" s="33" t="s">
        <v>1673</v>
      </c>
      <c r="P391" s="456"/>
      <c r="Q391" s="41"/>
      <c r="R391" s="458">
        <f t="shared" si="38"/>
        <v>200000</v>
      </c>
      <c r="S391" s="39"/>
      <c r="T391" s="46"/>
      <c r="U391" s="39"/>
      <c r="V391" s="46"/>
      <c r="W391" s="39"/>
      <c r="X391" s="23">
        <f t="shared" si="32"/>
        <v>0</v>
      </c>
      <c r="Y391" s="23">
        <f t="shared" si="33"/>
        <v>0</v>
      </c>
      <c r="AH391" s="20">
        <f t="shared" si="29"/>
        <v>0</v>
      </c>
      <c r="AI391" s="20">
        <v>1</v>
      </c>
      <c r="AQ391" s="1">
        <f t="shared" si="30"/>
        <v>1</v>
      </c>
      <c r="AR391" s="1">
        <f t="shared" si="31"/>
        <v>1</v>
      </c>
    </row>
    <row r="392" spans="1:44" ht="24.9" customHeight="1" thickTop="1" thickBot="1">
      <c r="A392" s="33" t="s">
        <v>1592</v>
      </c>
      <c r="B392" s="33" t="s">
        <v>1671</v>
      </c>
      <c r="C392" s="33" t="s">
        <v>547</v>
      </c>
      <c r="D392" s="35"/>
      <c r="E392" s="324" t="s">
        <v>1485</v>
      </c>
      <c r="F392" s="454">
        <v>99977</v>
      </c>
      <c r="G392" s="454">
        <f>F392</f>
        <v>99977</v>
      </c>
      <c r="H392" s="455"/>
      <c r="I392" s="39">
        <v>29977</v>
      </c>
      <c r="J392" s="40"/>
      <c r="K392" s="40"/>
      <c r="L392" s="40">
        <v>70000</v>
      </c>
      <c r="M392" s="41"/>
      <c r="N392" s="41"/>
      <c r="O392" s="42"/>
      <c r="P392" s="456"/>
      <c r="Q392" s="41"/>
      <c r="R392" s="458">
        <f t="shared" si="38"/>
        <v>99977</v>
      </c>
      <c r="S392" s="39"/>
      <c r="T392" s="46"/>
      <c r="U392" s="39"/>
      <c r="V392" s="46"/>
      <c r="W392" s="39"/>
      <c r="X392" s="23">
        <f t="shared" si="32"/>
        <v>0</v>
      </c>
      <c r="Y392" s="23">
        <f t="shared" si="33"/>
        <v>0</v>
      </c>
      <c r="AH392" s="20">
        <f t="shared" si="29"/>
        <v>0</v>
      </c>
      <c r="AI392" s="20">
        <v>1</v>
      </c>
      <c r="AQ392" s="1">
        <f t="shared" si="30"/>
        <v>1</v>
      </c>
      <c r="AR392" s="1">
        <f t="shared" si="31"/>
        <v>1</v>
      </c>
    </row>
    <row r="393" spans="1:44" ht="24.9" customHeight="1" thickTop="1" thickBot="1">
      <c r="A393" s="206" t="s">
        <v>1592</v>
      </c>
      <c r="B393" s="206" t="s">
        <v>1674</v>
      </c>
      <c r="C393" s="206" t="s">
        <v>1675</v>
      </c>
      <c r="D393" s="475"/>
      <c r="E393" s="827" t="s">
        <v>179</v>
      </c>
      <c r="F393" s="476">
        <v>110000</v>
      </c>
      <c r="G393" s="476">
        <f>F393</f>
        <v>110000</v>
      </c>
      <c r="H393" s="477"/>
      <c r="I393" s="334">
        <v>110000</v>
      </c>
      <c r="J393" s="478"/>
      <c r="K393" s="478"/>
      <c r="L393" s="478"/>
      <c r="M393" s="479"/>
      <c r="N393" s="479"/>
      <c r="O393" s="480"/>
      <c r="P393" s="481"/>
      <c r="Q393" s="486"/>
      <c r="R393" s="483">
        <f t="shared" si="38"/>
        <v>110000</v>
      </c>
      <c r="S393" s="334"/>
      <c r="T393" s="484"/>
      <c r="U393" s="334"/>
      <c r="V393" s="484"/>
      <c r="W393" s="334"/>
      <c r="X393" s="23">
        <f t="shared" si="32"/>
        <v>0</v>
      </c>
      <c r="Y393" s="23">
        <f t="shared" si="33"/>
        <v>0</v>
      </c>
      <c r="Z393" s="20">
        <v>1</v>
      </c>
      <c r="AH393" s="20">
        <f t="shared" si="29"/>
        <v>1</v>
      </c>
      <c r="AQ393" s="1">
        <f t="shared" si="30"/>
        <v>0</v>
      </c>
      <c r="AR393" s="1">
        <f t="shared" si="31"/>
        <v>1</v>
      </c>
    </row>
    <row r="394" spans="1:44" ht="24.9" customHeight="1" thickTop="1" thickBot="1">
      <c r="A394" s="206" t="s">
        <v>1592</v>
      </c>
      <c r="B394" s="206" t="s">
        <v>1674</v>
      </c>
      <c r="C394" s="206" t="s">
        <v>1676</v>
      </c>
      <c r="D394" s="475"/>
      <c r="E394" s="827" t="s">
        <v>179</v>
      </c>
      <c r="F394" s="476">
        <v>220000</v>
      </c>
      <c r="G394" s="476">
        <f>F394</f>
        <v>220000</v>
      </c>
      <c r="H394" s="477"/>
      <c r="I394" s="334">
        <v>11000</v>
      </c>
      <c r="J394" s="478"/>
      <c r="K394" s="478"/>
      <c r="L394" s="478">
        <v>209000</v>
      </c>
      <c r="M394" s="479"/>
      <c r="N394" s="479"/>
      <c r="O394" s="480"/>
      <c r="P394" s="481"/>
      <c r="Q394" s="486"/>
      <c r="R394" s="483">
        <f t="shared" si="38"/>
        <v>220000</v>
      </c>
      <c r="S394" s="334"/>
      <c r="T394" s="484"/>
      <c r="U394" s="334"/>
      <c r="V394" s="484"/>
      <c r="W394" s="334"/>
      <c r="X394" s="23">
        <f t="shared" si="32"/>
        <v>0</v>
      </c>
      <c r="Y394" s="23">
        <f t="shared" si="33"/>
        <v>0</v>
      </c>
      <c r="Z394" s="20">
        <v>1</v>
      </c>
      <c r="AH394" s="20">
        <f t="shared" ref="AH394:AH457" si="39">SUM(Z394:AG394)</f>
        <v>1</v>
      </c>
      <c r="AQ394" s="1">
        <f t="shared" ref="AQ394:AQ457" si="40">SUM(AI394:AP394)</f>
        <v>0</v>
      </c>
      <c r="AR394" s="1">
        <f t="shared" ref="AR394:AR457" si="41">AQ394+AH394</f>
        <v>1</v>
      </c>
    </row>
    <row r="395" spans="1:44" ht="24.9" customHeight="1" thickTop="1" thickBot="1">
      <c r="A395" s="206" t="s">
        <v>1592</v>
      </c>
      <c r="B395" s="206" t="s">
        <v>1674</v>
      </c>
      <c r="C395" s="206" t="s">
        <v>1677</v>
      </c>
      <c r="D395" s="475"/>
      <c r="E395" s="827" t="s">
        <v>179</v>
      </c>
      <c r="F395" s="476">
        <v>170000</v>
      </c>
      <c r="G395" s="476">
        <f>F395</f>
        <v>170000</v>
      </c>
      <c r="H395" s="477"/>
      <c r="I395" s="334">
        <f>G395</f>
        <v>170000</v>
      </c>
      <c r="J395" s="478"/>
      <c r="K395" s="478"/>
      <c r="L395" s="478"/>
      <c r="M395" s="479"/>
      <c r="N395" s="479"/>
      <c r="O395" s="480"/>
      <c r="P395" s="481"/>
      <c r="Q395" s="486"/>
      <c r="R395" s="483">
        <f t="shared" si="38"/>
        <v>170000</v>
      </c>
      <c r="S395" s="334"/>
      <c r="T395" s="484"/>
      <c r="U395" s="334"/>
      <c r="V395" s="484"/>
      <c r="W395" s="334"/>
      <c r="X395" s="23">
        <f t="shared" ref="X395:X459" si="42">G395-I395-J395-K395-L395-M395-N395</f>
        <v>0</v>
      </c>
      <c r="Y395" s="23">
        <f t="shared" ref="Y395:Y459" si="43">G395-Q395-R395-S395</f>
        <v>0</v>
      </c>
      <c r="Z395" s="20">
        <v>1</v>
      </c>
      <c r="AH395" s="20">
        <f t="shared" si="39"/>
        <v>1</v>
      </c>
      <c r="AQ395" s="1">
        <f t="shared" si="40"/>
        <v>0</v>
      </c>
      <c r="AR395" s="1">
        <f t="shared" si="41"/>
        <v>1</v>
      </c>
    </row>
    <row r="396" spans="1:44" ht="24.9" customHeight="1" thickTop="1" thickBot="1">
      <c r="A396" s="206" t="s">
        <v>1592</v>
      </c>
      <c r="B396" s="206" t="s">
        <v>1674</v>
      </c>
      <c r="C396" s="206" t="s">
        <v>1306</v>
      </c>
      <c r="D396" s="475"/>
      <c r="E396" s="827" t="s">
        <v>179</v>
      </c>
      <c r="F396" s="476">
        <v>120000</v>
      </c>
      <c r="G396" s="476">
        <f>F396</f>
        <v>120000</v>
      </c>
      <c r="H396" s="477"/>
      <c r="I396" s="334">
        <f>G396</f>
        <v>120000</v>
      </c>
      <c r="J396" s="478"/>
      <c r="K396" s="478"/>
      <c r="L396" s="478"/>
      <c r="M396" s="479"/>
      <c r="N396" s="479"/>
      <c r="O396" s="480"/>
      <c r="P396" s="481"/>
      <c r="Q396" s="486"/>
      <c r="R396" s="483">
        <f t="shared" si="38"/>
        <v>120000</v>
      </c>
      <c r="S396" s="334"/>
      <c r="T396" s="484"/>
      <c r="U396" s="334"/>
      <c r="V396" s="484"/>
      <c r="W396" s="334"/>
      <c r="X396" s="23">
        <f t="shared" si="42"/>
        <v>0</v>
      </c>
      <c r="Y396" s="23">
        <f t="shared" si="43"/>
        <v>0</v>
      </c>
      <c r="Z396" s="20">
        <v>1</v>
      </c>
      <c r="AH396" s="20">
        <f t="shared" si="39"/>
        <v>1</v>
      </c>
      <c r="AQ396" s="1">
        <f t="shared" si="40"/>
        <v>0</v>
      </c>
      <c r="AR396" s="1">
        <f t="shared" si="41"/>
        <v>1</v>
      </c>
    </row>
    <row r="397" spans="1:44" ht="24.9" customHeight="1" thickTop="1" thickBot="1">
      <c r="A397" s="206" t="s">
        <v>1592</v>
      </c>
      <c r="B397" s="206" t="s">
        <v>1674</v>
      </c>
      <c r="C397" s="206" t="s">
        <v>1463</v>
      </c>
      <c r="D397" s="475"/>
      <c r="E397" s="827" t="s">
        <v>179</v>
      </c>
      <c r="F397" s="476">
        <v>790000</v>
      </c>
      <c r="G397" s="476">
        <v>790000</v>
      </c>
      <c r="H397" s="477"/>
      <c r="I397" s="334"/>
      <c r="J397" s="478">
        <v>790000</v>
      </c>
      <c r="K397" s="478"/>
      <c r="L397" s="478"/>
      <c r="M397" s="479"/>
      <c r="N397" s="479"/>
      <c r="O397" s="480"/>
      <c r="P397" s="481"/>
      <c r="Q397" s="486"/>
      <c r="R397" s="483">
        <f t="shared" si="38"/>
        <v>790000</v>
      </c>
      <c r="S397" s="334"/>
      <c r="T397" s="484"/>
      <c r="U397" s="334"/>
      <c r="V397" s="484"/>
      <c r="W397" s="334"/>
      <c r="X397" s="23">
        <f t="shared" si="42"/>
        <v>0</v>
      </c>
      <c r="Y397" s="23">
        <f t="shared" si="43"/>
        <v>0</v>
      </c>
      <c r="Z397" s="20">
        <v>1</v>
      </c>
      <c r="AH397" s="20">
        <f t="shared" si="39"/>
        <v>1</v>
      </c>
      <c r="AQ397" s="1">
        <f t="shared" si="40"/>
        <v>0</v>
      </c>
      <c r="AR397" s="1">
        <f t="shared" si="41"/>
        <v>1</v>
      </c>
    </row>
    <row r="398" spans="1:44" ht="24.9" customHeight="1" thickTop="1" thickBot="1">
      <c r="A398" s="206" t="s">
        <v>1592</v>
      </c>
      <c r="B398" s="206" t="s">
        <v>1674</v>
      </c>
      <c r="C398" s="206" t="s">
        <v>1678</v>
      </c>
      <c r="D398" s="206"/>
      <c r="E398" s="827" t="s">
        <v>10</v>
      </c>
      <c r="F398" s="476">
        <v>1003120</v>
      </c>
      <c r="G398" s="476">
        <f t="shared" ref="G398:G415" si="44">F398</f>
        <v>1003120</v>
      </c>
      <c r="H398" s="206"/>
      <c r="I398" s="478">
        <v>413120</v>
      </c>
      <c r="J398" s="478">
        <v>590000</v>
      </c>
      <c r="K398" s="206"/>
      <c r="L398" s="478"/>
      <c r="M398" s="206"/>
      <c r="N398" s="206"/>
      <c r="O398" s="478"/>
      <c r="P398" s="206"/>
      <c r="Q398" s="353">
        <v>902810</v>
      </c>
      <c r="R398" s="478">
        <f>G398-Q398</f>
        <v>100310</v>
      </c>
      <c r="S398" s="478"/>
      <c r="T398" s="206"/>
      <c r="U398" s="206"/>
      <c r="V398" s="206"/>
      <c r="W398" s="206"/>
      <c r="X398" s="23">
        <f t="shared" si="42"/>
        <v>0</v>
      </c>
      <c r="Y398" s="23">
        <f t="shared" si="43"/>
        <v>0</v>
      </c>
      <c r="AH398" s="20">
        <f t="shared" si="39"/>
        <v>0</v>
      </c>
      <c r="AI398" s="20">
        <v>1</v>
      </c>
      <c r="AQ398" s="1">
        <f t="shared" si="40"/>
        <v>1</v>
      </c>
      <c r="AR398" s="1">
        <f t="shared" si="41"/>
        <v>1</v>
      </c>
    </row>
    <row r="399" spans="1:44" ht="24.9" customHeight="1" thickTop="1" thickBot="1">
      <c r="A399" s="206" t="s">
        <v>1592</v>
      </c>
      <c r="B399" s="206" t="s">
        <v>1674</v>
      </c>
      <c r="C399" s="206" t="s">
        <v>1679</v>
      </c>
      <c r="D399" s="475"/>
      <c r="E399" s="827" t="s">
        <v>10</v>
      </c>
      <c r="F399" s="476">
        <v>300000</v>
      </c>
      <c r="G399" s="476">
        <v>342000</v>
      </c>
      <c r="H399" s="477"/>
      <c r="I399" s="334">
        <f>G399</f>
        <v>342000</v>
      </c>
      <c r="J399" s="478"/>
      <c r="K399" s="478"/>
      <c r="L399" s="478"/>
      <c r="M399" s="479"/>
      <c r="N399" s="479"/>
      <c r="O399" s="480"/>
      <c r="P399" s="481"/>
      <c r="Q399" s="480">
        <v>301500</v>
      </c>
      <c r="R399" s="483">
        <v>40500</v>
      </c>
      <c r="S399" s="334"/>
      <c r="T399" s="484"/>
      <c r="U399" s="334"/>
      <c r="V399" s="484"/>
      <c r="W399" s="334"/>
      <c r="X399" s="23">
        <f t="shared" si="42"/>
        <v>0</v>
      </c>
      <c r="Y399" s="23">
        <f t="shared" si="43"/>
        <v>0</v>
      </c>
      <c r="AH399" s="20">
        <f t="shared" si="39"/>
        <v>0</v>
      </c>
      <c r="AI399" s="20">
        <v>1</v>
      </c>
      <c r="AQ399" s="1">
        <f t="shared" si="40"/>
        <v>1</v>
      </c>
      <c r="AR399" s="1">
        <f t="shared" si="41"/>
        <v>1</v>
      </c>
    </row>
    <row r="400" spans="1:44" ht="24.9" customHeight="1" thickTop="1" thickBot="1">
      <c r="A400" s="206" t="s">
        <v>1592</v>
      </c>
      <c r="B400" s="206" t="s">
        <v>1674</v>
      </c>
      <c r="C400" s="206" t="s">
        <v>377</v>
      </c>
      <c r="D400" s="206"/>
      <c r="E400" s="827" t="s">
        <v>53</v>
      </c>
      <c r="F400" s="476">
        <v>939600</v>
      </c>
      <c r="G400" s="476">
        <v>815000</v>
      </c>
      <c r="H400" s="206"/>
      <c r="I400" s="478">
        <f>G400-L400</f>
        <v>674000</v>
      </c>
      <c r="J400" s="478"/>
      <c r="K400" s="206"/>
      <c r="L400" s="478">
        <v>141000</v>
      </c>
      <c r="M400" s="478"/>
      <c r="N400" s="353"/>
      <c r="O400" s="478"/>
      <c r="P400" s="206"/>
      <c r="Q400" s="478">
        <v>551050</v>
      </c>
      <c r="R400" s="478">
        <v>263950</v>
      </c>
      <c r="S400" s="478"/>
      <c r="T400" s="206"/>
      <c r="U400" s="206"/>
      <c r="V400" s="206"/>
      <c r="W400" s="206"/>
      <c r="X400" s="23">
        <f t="shared" si="42"/>
        <v>0</v>
      </c>
      <c r="Y400" s="23">
        <f t="shared" si="43"/>
        <v>0</v>
      </c>
      <c r="AH400" s="20">
        <f t="shared" si="39"/>
        <v>0</v>
      </c>
      <c r="AI400" s="20">
        <v>1</v>
      </c>
      <c r="AQ400" s="1">
        <f t="shared" si="40"/>
        <v>1</v>
      </c>
      <c r="AR400" s="1">
        <f t="shared" si="41"/>
        <v>1</v>
      </c>
    </row>
    <row r="401" spans="1:44" ht="24.9" customHeight="1" thickTop="1" thickBot="1">
      <c r="A401" s="206" t="s">
        <v>1592</v>
      </c>
      <c r="B401" s="206" t="s">
        <v>1674</v>
      </c>
      <c r="C401" s="206" t="s">
        <v>1680</v>
      </c>
      <c r="D401" s="206"/>
      <c r="E401" s="827" t="s">
        <v>53</v>
      </c>
      <c r="F401" s="476">
        <v>366500</v>
      </c>
      <c r="G401" s="476">
        <v>366500</v>
      </c>
      <c r="H401" s="206"/>
      <c r="I401" s="478">
        <f>F401</f>
        <v>366500</v>
      </c>
      <c r="J401" s="478"/>
      <c r="K401" s="206"/>
      <c r="L401" s="478"/>
      <c r="M401" s="478"/>
      <c r="N401" s="353"/>
      <c r="O401" s="478"/>
      <c r="P401" s="206"/>
      <c r="Q401" s="478">
        <v>281250</v>
      </c>
      <c r="R401" s="478">
        <v>31250</v>
      </c>
      <c r="S401" s="478">
        <f>G401-Q401-R401</f>
        <v>54000</v>
      </c>
      <c r="T401" s="206"/>
      <c r="U401" s="206"/>
      <c r="V401" s="206"/>
      <c r="W401" s="206"/>
      <c r="X401" s="23">
        <f t="shared" si="42"/>
        <v>0</v>
      </c>
      <c r="Y401" s="23">
        <f t="shared" si="43"/>
        <v>0</v>
      </c>
      <c r="AH401" s="20">
        <f t="shared" si="39"/>
        <v>0</v>
      </c>
      <c r="AI401" s="20">
        <v>1</v>
      </c>
      <c r="AQ401" s="1">
        <f t="shared" si="40"/>
        <v>1</v>
      </c>
      <c r="AR401" s="1">
        <f t="shared" si="41"/>
        <v>1</v>
      </c>
    </row>
    <row r="402" spans="1:44" ht="24.9" customHeight="1" thickTop="1" thickBot="1">
      <c r="A402" s="206" t="s">
        <v>1592</v>
      </c>
      <c r="B402" s="206" t="s">
        <v>1674</v>
      </c>
      <c r="C402" s="206" t="s">
        <v>1681</v>
      </c>
      <c r="D402" s="475"/>
      <c r="E402" s="827" t="s">
        <v>53</v>
      </c>
      <c r="F402" s="476">
        <v>342500</v>
      </c>
      <c r="G402" s="476">
        <f>F402</f>
        <v>342500</v>
      </c>
      <c r="H402" s="477"/>
      <c r="I402" s="334">
        <f>G402</f>
        <v>342500</v>
      </c>
      <c r="J402" s="478"/>
      <c r="K402" s="478"/>
      <c r="L402" s="478"/>
      <c r="M402" s="479"/>
      <c r="N402" s="479"/>
      <c r="O402" s="480"/>
      <c r="P402" s="481"/>
      <c r="Q402" s="480"/>
      <c r="R402" s="483">
        <f>G402</f>
        <v>342500</v>
      </c>
      <c r="S402" s="334"/>
      <c r="T402" s="484"/>
      <c r="U402" s="334"/>
      <c r="V402" s="484"/>
      <c r="W402" s="334"/>
      <c r="X402" s="23">
        <f t="shared" si="42"/>
        <v>0</v>
      </c>
      <c r="Y402" s="23">
        <f t="shared" si="43"/>
        <v>0</v>
      </c>
      <c r="AH402" s="20">
        <f t="shared" si="39"/>
        <v>0</v>
      </c>
      <c r="AI402" s="20">
        <v>1</v>
      </c>
      <c r="AQ402" s="1">
        <f t="shared" si="40"/>
        <v>1</v>
      </c>
      <c r="AR402" s="1">
        <f t="shared" si="41"/>
        <v>1</v>
      </c>
    </row>
    <row r="403" spans="1:44" ht="24.9" customHeight="1" thickTop="1" thickBot="1">
      <c r="A403" s="206" t="s">
        <v>1592</v>
      </c>
      <c r="B403" s="206" t="s">
        <v>1674</v>
      </c>
      <c r="C403" s="206" t="s">
        <v>1682</v>
      </c>
      <c r="D403" s="475"/>
      <c r="E403" s="827" t="s">
        <v>53</v>
      </c>
      <c r="F403" s="476">
        <v>198500</v>
      </c>
      <c r="G403" s="476">
        <v>156500</v>
      </c>
      <c r="H403" s="477"/>
      <c r="I403" s="334">
        <f>G403</f>
        <v>156500</v>
      </c>
      <c r="J403" s="478"/>
      <c r="K403" s="478"/>
      <c r="L403" s="478"/>
      <c r="M403" s="479"/>
      <c r="N403" s="479"/>
      <c r="O403" s="480"/>
      <c r="P403" s="481"/>
      <c r="Q403" s="480">
        <v>140850</v>
      </c>
      <c r="R403" s="483">
        <v>15650</v>
      </c>
      <c r="S403" s="334"/>
      <c r="T403" s="484"/>
      <c r="U403" s="334"/>
      <c r="V403" s="484"/>
      <c r="W403" s="334"/>
      <c r="X403" s="23">
        <f t="shared" si="42"/>
        <v>0</v>
      </c>
      <c r="Y403" s="23">
        <f t="shared" si="43"/>
        <v>0</v>
      </c>
      <c r="AH403" s="20">
        <f t="shared" si="39"/>
        <v>0</v>
      </c>
      <c r="AI403" s="20">
        <v>1</v>
      </c>
      <c r="AQ403" s="1">
        <f t="shared" si="40"/>
        <v>1</v>
      </c>
      <c r="AR403" s="1">
        <f t="shared" si="41"/>
        <v>1</v>
      </c>
    </row>
    <row r="404" spans="1:44" ht="24.9" customHeight="1" thickTop="1" thickBot="1">
      <c r="A404" s="206" t="s">
        <v>1592</v>
      </c>
      <c r="B404" s="206" t="s">
        <v>1674</v>
      </c>
      <c r="C404" s="206" t="s">
        <v>58</v>
      </c>
      <c r="D404" s="475"/>
      <c r="E404" s="827" t="s">
        <v>53</v>
      </c>
      <c r="F404" s="476">
        <v>298000</v>
      </c>
      <c r="G404" s="476">
        <v>210150</v>
      </c>
      <c r="H404" s="477"/>
      <c r="I404" s="334">
        <f>G404</f>
        <v>210150</v>
      </c>
      <c r="J404" s="478"/>
      <c r="K404" s="478"/>
      <c r="L404" s="478"/>
      <c r="M404" s="479"/>
      <c r="N404" s="479"/>
      <c r="O404" s="480"/>
      <c r="P404" s="481"/>
      <c r="Q404" s="480"/>
      <c r="R404" s="483">
        <f>G404</f>
        <v>210150</v>
      </c>
      <c r="S404" s="334"/>
      <c r="T404" s="484"/>
      <c r="U404" s="334"/>
      <c r="V404" s="484"/>
      <c r="W404" s="334"/>
      <c r="X404" s="23">
        <f t="shared" si="42"/>
        <v>0</v>
      </c>
      <c r="Y404" s="23">
        <f t="shared" si="43"/>
        <v>0</v>
      </c>
      <c r="AH404" s="20">
        <f t="shared" si="39"/>
        <v>0</v>
      </c>
      <c r="AI404" s="20">
        <v>1</v>
      </c>
      <c r="AQ404" s="1">
        <f t="shared" si="40"/>
        <v>1</v>
      </c>
      <c r="AR404" s="1">
        <f t="shared" si="41"/>
        <v>1</v>
      </c>
    </row>
    <row r="405" spans="1:44" ht="24.9" customHeight="1" thickTop="1" thickBot="1">
      <c r="A405" s="206" t="s">
        <v>1592</v>
      </c>
      <c r="B405" s="206" t="s">
        <v>1674</v>
      </c>
      <c r="C405" s="206" t="s">
        <v>1683</v>
      </c>
      <c r="D405" s="475"/>
      <c r="E405" s="827" t="s">
        <v>53</v>
      </c>
      <c r="F405" s="476">
        <v>100000</v>
      </c>
      <c r="G405" s="476">
        <v>81184</v>
      </c>
      <c r="H405" s="477"/>
      <c r="I405" s="334">
        <f>G405</f>
        <v>81184</v>
      </c>
      <c r="J405" s="478"/>
      <c r="K405" s="478"/>
      <c r="L405" s="478"/>
      <c r="M405" s="479"/>
      <c r="N405" s="479"/>
      <c r="O405" s="480"/>
      <c r="P405" s="481"/>
      <c r="Q405" s="480">
        <v>73064</v>
      </c>
      <c r="R405" s="483">
        <f>G405-Q405</f>
        <v>8120</v>
      </c>
      <c r="S405" s="334"/>
      <c r="T405" s="484"/>
      <c r="U405" s="334"/>
      <c r="V405" s="484"/>
      <c r="W405" s="334"/>
      <c r="X405" s="23">
        <f t="shared" si="42"/>
        <v>0</v>
      </c>
      <c r="Y405" s="23">
        <f t="shared" si="43"/>
        <v>0</v>
      </c>
      <c r="AH405" s="20">
        <f t="shared" si="39"/>
        <v>0</v>
      </c>
      <c r="AI405" s="20">
        <v>1</v>
      </c>
      <c r="AQ405" s="1">
        <f t="shared" si="40"/>
        <v>1</v>
      </c>
      <c r="AR405" s="1">
        <f t="shared" si="41"/>
        <v>1</v>
      </c>
    </row>
    <row r="406" spans="1:44" ht="24.9" customHeight="1" thickTop="1" thickBot="1">
      <c r="A406" s="206" t="s">
        <v>1592</v>
      </c>
      <c r="B406" s="206" t="s">
        <v>1674</v>
      </c>
      <c r="C406" s="206" t="s">
        <v>450</v>
      </c>
      <c r="D406" s="475"/>
      <c r="E406" s="827" t="s">
        <v>1576</v>
      </c>
      <c r="F406" s="476">
        <v>82000</v>
      </c>
      <c r="G406" s="476">
        <f>F406</f>
        <v>82000</v>
      </c>
      <c r="H406" s="477"/>
      <c r="I406" s="334">
        <f>G406</f>
        <v>82000</v>
      </c>
      <c r="J406" s="478"/>
      <c r="K406" s="478"/>
      <c r="L406" s="478"/>
      <c r="M406" s="479"/>
      <c r="N406" s="479"/>
      <c r="O406" s="480"/>
      <c r="P406" s="481"/>
      <c r="Q406" s="480"/>
      <c r="R406" s="483">
        <f>G406</f>
        <v>82000</v>
      </c>
      <c r="S406" s="334"/>
      <c r="T406" s="484"/>
      <c r="U406" s="334"/>
      <c r="V406" s="484"/>
      <c r="W406" s="334"/>
      <c r="X406" s="23">
        <f t="shared" si="42"/>
        <v>0</v>
      </c>
      <c r="Y406" s="23">
        <f t="shared" si="43"/>
        <v>0</v>
      </c>
      <c r="AH406" s="20">
        <f t="shared" si="39"/>
        <v>0</v>
      </c>
      <c r="AI406" s="20">
        <v>1</v>
      </c>
      <c r="AQ406" s="1">
        <f t="shared" si="40"/>
        <v>1</v>
      </c>
      <c r="AR406" s="1">
        <f t="shared" si="41"/>
        <v>1</v>
      </c>
    </row>
    <row r="407" spans="1:44" ht="24.9" customHeight="1" thickTop="1" thickBot="1">
      <c r="A407" s="33" t="s">
        <v>1592</v>
      </c>
      <c r="B407" s="33" t="s">
        <v>1684</v>
      </c>
      <c r="C407" s="33" t="s">
        <v>41</v>
      </c>
      <c r="D407" s="35"/>
      <c r="E407" s="324" t="s">
        <v>179</v>
      </c>
      <c r="F407" s="454">
        <v>798923.95900000003</v>
      </c>
      <c r="G407" s="454">
        <f t="shared" si="44"/>
        <v>798923.95900000003</v>
      </c>
      <c r="H407" s="455"/>
      <c r="I407" s="39">
        <v>188923.959</v>
      </c>
      <c r="J407" s="40">
        <v>150000</v>
      </c>
      <c r="K407" s="40"/>
      <c r="L407" s="40">
        <v>460000</v>
      </c>
      <c r="M407" s="41"/>
      <c r="N407" s="41"/>
      <c r="O407" s="42"/>
      <c r="P407" s="456"/>
      <c r="Q407" s="457"/>
      <c r="R407" s="458">
        <v>250000</v>
      </c>
      <c r="S407" s="39">
        <v>548923.95900000003</v>
      </c>
      <c r="T407" s="46"/>
      <c r="U407" s="39"/>
      <c r="V407" s="46"/>
      <c r="W407" s="39"/>
      <c r="X407" s="23">
        <f t="shared" si="42"/>
        <v>0</v>
      </c>
      <c r="Y407" s="23">
        <f t="shared" si="43"/>
        <v>0</v>
      </c>
      <c r="Z407" s="20">
        <v>1</v>
      </c>
      <c r="AH407" s="20">
        <f t="shared" si="39"/>
        <v>1</v>
      </c>
      <c r="AQ407" s="1">
        <f t="shared" si="40"/>
        <v>0</v>
      </c>
      <c r="AR407" s="1">
        <f t="shared" si="41"/>
        <v>1</v>
      </c>
    </row>
    <row r="408" spans="1:44" ht="24.9" customHeight="1" thickTop="1" thickBot="1">
      <c r="A408" s="33" t="s">
        <v>1592</v>
      </c>
      <c r="B408" s="33" t="s">
        <v>1684</v>
      </c>
      <c r="C408" s="33" t="s">
        <v>1685</v>
      </c>
      <c r="D408" s="35"/>
      <c r="E408" s="324" t="s">
        <v>179</v>
      </c>
      <c r="F408" s="454">
        <v>70000</v>
      </c>
      <c r="G408" s="454">
        <f t="shared" si="44"/>
        <v>70000</v>
      </c>
      <c r="H408" s="455"/>
      <c r="I408" s="39">
        <f t="shared" ref="I408:I414" si="45">G408</f>
        <v>70000</v>
      </c>
      <c r="J408" s="40"/>
      <c r="K408" s="40"/>
      <c r="L408" s="40"/>
      <c r="M408" s="41"/>
      <c r="N408" s="41"/>
      <c r="O408" s="42"/>
      <c r="P408" s="456"/>
      <c r="Q408" s="457"/>
      <c r="R408" s="458">
        <f>G408</f>
        <v>70000</v>
      </c>
      <c r="S408" s="39"/>
      <c r="T408" s="46"/>
      <c r="U408" s="39"/>
      <c r="V408" s="46"/>
      <c r="W408" s="39"/>
      <c r="X408" s="23">
        <f t="shared" si="42"/>
        <v>0</v>
      </c>
      <c r="Y408" s="23">
        <f t="shared" si="43"/>
        <v>0</v>
      </c>
      <c r="Z408" s="20">
        <v>1</v>
      </c>
      <c r="AH408" s="20">
        <f t="shared" si="39"/>
        <v>1</v>
      </c>
      <c r="AQ408" s="1">
        <f t="shared" si="40"/>
        <v>0</v>
      </c>
      <c r="AR408" s="1">
        <f t="shared" si="41"/>
        <v>1</v>
      </c>
    </row>
    <row r="409" spans="1:44" ht="24.9" customHeight="1" thickTop="1" thickBot="1">
      <c r="A409" s="33" t="s">
        <v>1592</v>
      </c>
      <c r="B409" s="33" t="s">
        <v>1684</v>
      </c>
      <c r="C409" s="33" t="s">
        <v>1686</v>
      </c>
      <c r="D409" s="35"/>
      <c r="E409" s="324" t="s">
        <v>179</v>
      </c>
      <c r="F409" s="454">
        <v>40000</v>
      </c>
      <c r="G409" s="454">
        <f t="shared" si="44"/>
        <v>40000</v>
      </c>
      <c r="H409" s="455"/>
      <c r="I409" s="39">
        <f t="shared" si="45"/>
        <v>40000</v>
      </c>
      <c r="J409" s="40"/>
      <c r="K409" s="40"/>
      <c r="L409" s="40"/>
      <c r="M409" s="41"/>
      <c r="N409" s="41"/>
      <c r="O409" s="42"/>
      <c r="P409" s="456"/>
      <c r="Q409" s="457"/>
      <c r="R409" s="458">
        <f>G409</f>
        <v>40000</v>
      </c>
      <c r="S409" s="39"/>
      <c r="T409" s="46"/>
      <c r="U409" s="39"/>
      <c r="V409" s="46"/>
      <c r="W409" s="39"/>
      <c r="X409" s="23">
        <f t="shared" si="42"/>
        <v>0</v>
      </c>
      <c r="Y409" s="23">
        <f t="shared" si="43"/>
        <v>0</v>
      </c>
      <c r="Z409" s="20">
        <v>1</v>
      </c>
      <c r="AH409" s="20">
        <f t="shared" si="39"/>
        <v>1</v>
      </c>
      <c r="AQ409" s="1">
        <f t="shared" si="40"/>
        <v>0</v>
      </c>
      <c r="AR409" s="1">
        <f t="shared" si="41"/>
        <v>1</v>
      </c>
    </row>
    <row r="410" spans="1:44" ht="24.9" customHeight="1" thickTop="1" thickBot="1">
      <c r="A410" s="33" t="s">
        <v>1592</v>
      </c>
      <c r="B410" s="33" t="s">
        <v>1684</v>
      </c>
      <c r="C410" s="33" t="s">
        <v>284</v>
      </c>
      <c r="D410" s="35"/>
      <c r="E410" s="324" t="s">
        <v>179</v>
      </c>
      <c r="F410" s="454">
        <v>200000</v>
      </c>
      <c r="G410" s="454">
        <f t="shared" si="44"/>
        <v>200000</v>
      </c>
      <c r="H410" s="455"/>
      <c r="I410" s="39">
        <f t="shared" si="45"/>
        <v>200000</v>
      </c>
      <c r="J410" s="40"/>
      <c r="K410" s="40"/>
      <c r="L410" s="40"/>
      <c r="M410" s="41"/>
      <c r="N410" s="41"/>
      <c r="O410" s="42"/>
      <c r="P410" s="456"/>
      <c r="Q410" s="457"/>
      <c r="R410" s="458">
        <v>180000</v>
      </c>
      <c r="S410" s="39">
        <v>20000</v>
      </c>
      <c r="T410" s="46"/>
      <c r="U410" s="39"/>
      <c r="V410" s="46"/>
      <c r="W410" s="39"/>
      <c r="X410" s="23">
        <f t="shared" si="42"/>
        <v>0</v>
      </c>
      <c r="Y410" s="23">
        <f t="shared" si="43"/>
        <v>0</v>
      </c>
      <c r="Z410" s="20">
        <v>1</v>
      </c>
      <c r="AH410" s="20">
        <f t="shared" si="39"/>
        <v>1</v>
      </c>
      <c r="AQ410" s="1">
        <f t="shared" si="40"/>
        <v>0</v>
      </c>
      <c r="AR410" s="1">
        <f t="shared" si="41"/>
        <v>1</v>
      </c>
    </row>
    <row r="411" spans="1:44" ht="24.9" customHeight="1" thickTop="1" thickBot="1">
      <c r="A411" s="33" t="s">
        <v>1592</v>
      </c>
      <c r="B411" s="33" t="s">
        <v>1684</v>
      </c>
      <c r="C411" s="33" t="s">
        <v>45</v>
      </c>
      <c r="D411" s="35"/>
      <c r="E411" s="324" t="s">
        <v>179</v>
      </c>
      <c r="F411" s="454">
        <v>30000</v>
      </c>
      <c r="G411" s="454">
        <f t="shared" si="44"/>
        <v>30000</v>
      </c>
      <c r="H411" s="455"/>
      <c r="I411" s="39">
        <f t="shared" si="45"/>
        <v>30000</v>
      </c>
      <c r="J411" s="40"/>
      <c r="K411" s="40"/>
      <c r="L411" s="40"/>
      <c r="M411" s="41"/>
      <c r="N411" s="41"/>
      <c r="O411" s="42"/>
      <c r="P411" s="456"/>
      <c r="Q411" s="457"/>
      <c r="R411" s="458">
        <v>27000</v>
      </c>
      <c r="S411" s="39">
        <v>3000</v>
      </c>
      <c r="T411" s="46"/>
      <c r="U411" s="39"/>
      <c r="V411" s="46"/>
      <c r="W411" s="39"/>
      <c r="X411" s="23">
        <f t="shared" si="42"/>
        <v>0</v>
      </c>
      <c r="Y411" s="23">
        <f t="shared" si="43"/>
        <v>0</v>
      </c>
      <c r="Z411" s="20">
        <v>1</v>
      </c>
      <c r="AH411" s="20">
        <f t="shared" si="39"/>
        <v>1</v>
      </c>
      <c r="AQ411" s="1">
        <f t="shared" si="40"/>
        <v>0</v>
      </c>
      <c r="AR411" s="1">
        <f t="shared" si="41"/>
        <v>1</v>
      </c>
    </row>
    <row r="412" spans="1:44" ht="24.9" customHeight="1" thickTop="1" thickBot="1">
      <c r="A412" s="33" t="s">
        <v>1592</v>
      </c>
      <c r="B412" s="33" t="s">
        <v>1684</v>
      </c>
      <c r="C412" s="33" t="s">
        <v>1687</v>
      </c>
      <c r="D412" s="35"/>
      <c r="E412" s="324" t="s">
        <v>179</v>
      </c>
      <c r="F412" s="454">
        <v>21000</v>
      </c>
      <c r="G412" s="454">
        <f t="shared" si="44"/>
        <v>21000</v>
      </c>
      <c r="H412" s="455"/>
      <c r="I412" s="39">
        <f t="shared" si="45"/>
        <v>21000</v>
      </c>
      <c r="J412" s="40"/>
      <c r="K412" s="40"/>
      <c r="L412" s="40"/>
      <c r="M412" s="41"/>
      <c r="N412" s="41"/>
      <c r="O412" s="42"/>
      <c r="P412" s="456"/>
      <c r="Q412" s="457"/>
      <c r="R412" s="458">
        <f>G412</f>
        <v>21000</v>
      </c>
      <c r="S412" s="39"/>
      <c r="T412" s="46"/>
      <c r="U412" s="39"/>
      <c r="V412" s="46"/>
      <c r="W412" s="39"/>
      <c r="X412" s="23">
        <f t="shared" si="42"/>
        <v>0</v>
      </c>
      <c r="Y412" s="23">
        <f t="shared" si="43"/>
        <v>0</v>
      </c>
      <c r="Z412" s="20">
        <v>1</v>
      </c>
      <c r="AH412" s="20">
        <f t="shared" si="39"/>
        <v>1</v>
      </c>
      <c r="AQ412" s="1">
        <f t="shared" si="40"/>
        <v>0</v>
      </c>
      <c r="AR412" s="1">
        <f t="shared" si="41"/>
        <v>1</v>
      </c>
    </row>
    <row r="413" spans="1:44" ht="24.9" customHeight="1" thickTop="1" thickBot="1">
      <c r="A413" s="33" t="s">
        <v>1592</v>
      </c>
      <c r="B413" s="33" t="s">
        <v>1684</v>
      </c>
      <c r="C413" s="33" t="s">
        <v>1688</v>
      </c>
      <c r="D413" s="35"/>
      <c r="E413" s="324" t="s">
        <v>179</v>
      </c>
      <c r="F413" s="454">
        <v>61000</v>
      </c>
      <c r="G413" s="454">
        <f t="shared" si="44"/>
        <v>61000</v>
      </c>
      <c r="H413" s="455"/>
      <c r="I413" s="39">
        <f t="shared" si="45"/>
        <v>61000</v>
      </c>
      <c r="J413" s="40"/>
      <c r="K413" s="40"/>
      <c r="L413" s="40"/>
      <c r="M413" s="41"/>
      <c r="N413" s="41"/>
      <c r="O413" s="42"/>
      <c r="P413" s="456"/>
      <c r="Q413" s="457"/>
      <c r="R413" s="458">
        <f>G413</f>
        <v>61000</v>
      </c>
      <c r="S413" s="39"/>
      <c r="T413" s="46"/>
      <c r="U413" s="39"/>
      <c r="V413" s="46"/>
      <c r="W413" s="39"/>
      <c r="X413" s="23">
        <f t="shared" si="42"/>
        <v>0</v>
      </c>
      <c r="Y413" s="23">
        <f t="shared" si="43"/>
        <v>0</v>
      </c>
      <c r="Z413" s="20">
        <v>1</v>
      </c>
      <c r="AH413" s="20">
        <f t="shared" si="39"/>
        <v>1</v>
      </c>
      <c r="AQ413" s="1">
        <f t="shared" si="40"/>
        <v>0</v>
      </c>
      <c r="AR413" s="1">
        <f t="shared" si="41"/>
        <v>1</v>
      </c>
    </row>
    <row r="414" spans="1:44" ht="24.9" customHeight="1" thickTop="1" thickBot="1">
      <c r="A414" s="33" t="s">
        <v>1592</v>
      </c>
      <c r="B414" s="33" t="s">
        <v>1684</v>
      </c>
      <c r="C414" s="33" t="s">
        <v>486</v>
      </c>
      <c r="D414" s="35"/>
      <c r="E414" s="324" t="s">
        <v>179</v>
      </c>
      <c r="F414" s="454">
        <v>27771</v>
      </c>
      <c r="G414" s="454">
        <f t="shared" si="44"/>
        <v>27771</v>
      </c>
      <c r="H414" s="455"/>
      <c r="I414" s="39">
        <f t="shared" si="45"/>
        <v>27771</v>
      </c>
      <c r="J414" s="40"/>
      <c r="K414" s="40"/>
      <c r="L414" s="40"/>
      <c r="M414" s="41"/>
      <c r="N414" s="41"/>
      <c r="O414" s="42"/>
      <c r="P414" s="456"/>
      <c r="Q414" s="457"/>
      <c r="R414" s="458">
        <v>27771</v>
      </c>
      <c r="S414" s="39"/>
      <c r="T414" s="46"/>
      <c r="U414" s="39"/>
      <c r="V414" s="46"/>
      <c r="W414" s="39"/>
      <c r="X414" s="23">
        <f t="shared" si="42"/>
        <v>0</v>
      </c>
      <c r="Y414" s="23">
        <f t="shared" si="43"/>
        <v>0</v>
      </c>
      <c r="Z414" s="20">
        <v>1</v>
      </c>
      <c r="AH414" s="20">
        <f t="shared" si="39"/>
        <v>1</v>
      </c>
      <c r="AQ414" s="1">
        <f t="shared" si="40"/>
        <v>0</v>
      </c>
      <c r="AR414" s="1">
        <f t="shared" si="41"/>
        <v>1</v>
      </c>
    </row>
    <row r="415" spans="1:44" ht="24.9" customHeight="1" thickTop="1" thickBot="1">
      <c r="A415" s="33" t="s">
        <v>1592</v>
      </c>
      <c r="B415" s="33" t="s">
        <v>1684</v>
      </c>
      <c r="C415" s="33" t="s">
        <v>1689</v>
      </c>
      <c r="D415" s="35"/>
      <c r="E415" s="324" t="s">
        <v>53</v>
      </c>
      <c r="F415" s="454">
        <v>1030267.476</v>
      </c>
      <c r="G415" s="454">
        <f t="shared" si="44"/>
        <v>1030267.476</v>
      </c>
      <c r="H415" s="455"/>
      <c r="I415" s="39">
        <v>586267.47600000002</v>
      </c>
      <c r="J415" s="40"/>
      <c r="K415" s="40"/>
      <c r="L415" s="40">
        <v>144000</v>
      </c>
      <c r="M415" s="41"/>
      <c r="N415" s="41">
        <v>300000</v>
      </c>
      <c r="O415" s="42" t="s">
        <v>156</v>
      </c>
      <c r="P415" s="456"/>
      <c r="Q415" s="41">
        <v>814482.11199999996</v>
      </c>
      <c r="R415" s="458">
        <v>112758.617</v>
      </c>
      <c r="S415" s="39">
        <v>103026.747</v>
      </c>
      <c r="T415" s="46"/>
      <c r="U415" s="39"/>
      <c r="V415" s="46"/>
      <c r="W415" s="39"/>
      <c r="X415" s="23">
        <f t="shared" si="42"/>
        <v>0</v>
      </c>
      <c r="Y415" s="23">
        <f t="shared" si="43"/>
        <v>0</v>
      </c>
      <c r="AH415" s="20">
        <f t="shared" si="39"/>
        <v>0</v>
      </c>
      <c r="AI415" s="20">
        <v>1</v>
      </c>
      <c r="AQ415" s="1">
        <f t="shared" si="40"/>
        <v>1</v>
      </c>
      <c r="AR415" s="1">
        <f t="shared" si="41"/>
        <v>1</v>
      </c>
    </row>
    <row r="416" spans="1:44" ht="24.9" customHeight="1" thickTop="1" thickBot="1">
      <c r="A416" s="33" t="s">
        <v>1592</v>
      </c>
      <c r="B416" s="33" t="s">
        <v>1684</v>
      </c>
      <c r="C416" s="33" t="s">
        <v>1690</v>
      </c>
      <c r="D416" s="35"/>
      <c r="E416" s="324" t="s">
        <v>145</v>
      </c>
      <c r="F416" s="454">
        <v>500000</v>
      </c>
      <c r="G416" s="454">
        <v>473118</v>
      </c>
      <c r="H416" s="455"/>
      <c r="I416" s="39">
        <f>G416-J416-L416</f>
        <v>239118</v>
      </c>
      <c r="J416" s="40">
        <v>90000</v>
      </c>
      <c r="K416" s="40"/>
      <c r="L416" s="40">
        <v>144000</v>
      </c>
      <c r="M416" s="41"/>
      <c r="N416" s="41"/>
      <c r="O416" s="42"/>
      <c r="P416" s="456"/>
      <c r="Q416" s="41">
        <v>266774</v>
      </c>
      <c r="R416" s="458">
        <v>159032</v>
      </c>
      <c r="S416" s="39">
        <v>47312</v>
      </c>
      <c r="T416" s="46"/>
      <c r="U416" s="39"/>
      <c r="V416" s="46"/>
      <c r="W416" s="39"/>
      <c r="X416" s="23">
        <f t="shared" si="42"/>
        <v>0</v>
      </c>
      <c r="Y416" s="23">
        <f t="shared" si="43"/>
        <v>0</v>
      </c>
      <c r="AH416" s="20">
        <f t="shared" si="39"/>
        <v>0</v>
      </c>
      <c r="AI416" s="20">
        <v>1</v>
      </c>
      <c r="AQ416" s="1">
        <f t="shared" si="40"/>
        <v>1</v>
      </c>
      <c r="AR416" s="1">
        <f t="shared" si="41"/>
        <v>1</v>
      </c>
    </row>
    <row r="417" spans="1:44" ht="24.9" customHeight="1" thickTop="1" thickBot="1">
      <c r="A417" s="33" t="s">
        <v>1592</v>
      </c>
      <c r="B417" s="33" t="s">
        <v>1684</v>
      </c>
      <c r="C417" s="33" t="s">
        <v>58</v>
      </c>
      <c r="D417" s="35"/>
      <c r="E417" s="324" t="s">
        <v>145</v>
      </c>
      <c r="F417" s="454">
        <v>315352.402</v>
      </c>
      <c r="G417" s="454">
        <v>309136.94500000001</v>
      </c>
      <c r="H417" s="455"/>
      <c r="I417" s="39">
        <v>165136.94500000001</v>
      </c>
      <c r="J417" s="40"/>
      <c r="K417" s="40"/>
      <c r="L417" s="40">
        <v>144000</v>
      </c>
      <c r="M417" s="41"/>
      <c r="N417" s="41"/>
      <c r="O417" s="42"/>
      <c r="P417" s="456"/>
      <c r="Q417" s="41">
        <v>303886.05200000003</v>
      </c>
      <c r="R417" s="458">
        <v>5250.893</v>
      </c>
      <c r="S417" s="327"/>
      <c r="T417" s="46"/>
      <c r="U417" s="39"/>
      <c r="V417" s="46"/>
      <c r="W417" s="39"/>
      <c r="X417" s="23">
        <f t="shared" si="42"/>
        <v>0</v>
      </c>
      <c r="Y417" s="23">
        <f t="shared" si="43"/>
        <v>-1.8189894035458565E-11</v>
      </c>
      <c r="AH417" s="20">
        <f t="shared" si="39"/>
        <v>0</v>
      </c>
      <c r="AI417" s="20">
        <v>1</v>
      </c>
      <c r="AQ417" s="1">
        <f t="shared" si="40"/>
        <v>1</v>
      </c>
      <c r="AR417" s="1">
        <f t="shared" si="41"/>
        <v>1</v>
      </c>
    </row>
    <row r="418" spans="1:44" ht="24.9" customHeight="1" thickTop="1" thickBot="1">
      <c r="A418" s="33" t="s">
        <v>1592</v>
      </c>
      <c r="B418" s="33" t="s">
        <v>1684</v>
      </c>
      <c r="C418" s="33" t="s">
        <v>1691</v>
      </c>
      <c r="D418" s="35"/>
      <c r="E418" s="324" t="s">
        <v>145</v>
      </c>
      <c r="F418" s="454">
        <v>44670.574999999997</v>
      </c>
      <c r="G418" s="454">
        <v>41185.851999999999</v>
      </c>
      <c r="H418" s="455"/>
      <c r="I418" s="39">
        <f t="shared" ref="I418:I424" si="46">G418</f>
        <v>41185.851999999999</v>
      </c>
      <c r="J418" s="40"/>
      <c r="K418" s="40"/>
      <c r="L418" s="40"/>
      <c r="M418" s="41"/>
      <c r="N418" s="41"/>
      <c r="O418" s="42"/>
      <c r="P418" s="456"/>
      <c r="Q418" s="41"/>
      <c r="R418" s="458">
        <v>37067.267</v>
      </c>
      <c r="S418" s="327">
        <v>4118.585</v>
      </c>
      <c r="T418" s="46"/>
      <c r="U418" s="39"/>
      <c r="V418" s="46"/>
      <c r="W418" s="39"/>
      <c r="X418" s="23">
        <f t="shared" si="42"/>
        <v>0</v>
      </c>
      <c r="Y418" s="23">
        <f t="shared" si="43"/>
        <v>0</v>
      </c>
      <c r="AH418" s="20">
        <f t="shared" si="39"/>
        <v>0</v>
      </c>
      <c r="AI418" s="20">
        <v>1</v>
      </c>
      <c r="AQ418" s="1">
        <f t="shared" si="40"/>
        <v>1</v>
      </c>
      <c r="AR418" s="1">
        <f t="shared" si="41"/>
        <v>1</v>
      </c>
    </row>
    <row r="419" spans="1:44" ht="24.9" customHeight="1" thickTop="1" thickBot="1">
      <c r="A419" s="33" t="s">
        <v>1592</v>
      </c>
      <c r="B419" s="33" t="s">
        <v>1684</v>
      </c>
      <c r="C419" s="33" t="s">
        <v>1692</v>
      </c>
      <c r="D419" s="35"/>
      <c r="E419" s="324" t="s">
        <v>53</v>
      </c>
      <c r="F419" s="454">
        <v>118976.3</v>
      </c>
      <c r="G419" s="454">
        <f>F419</f>
        <v>118976.3</v>
      </c>
      <c r="H419" s="455"/>
      <c r="I419" s="39">
        <f t="shared" si="46"/>
        <v>118976.3</v>
      </c>
      <c r="J419" s="40"/>
      <c r="K419" s="40"/>
      <c r="L419" s="40"/>
      <c r="M419" s="41"/>
      <c r="N419" s="41"/>
      <c r="O419" s="42"/>
      <c r="P419" s="456"/>
      <c r="Q419" s="42">
        <v>94643.895000000004</v>
      </c>
      <c r="R419" s="458">
        <v>12434.775</v>
      </c>
      <c r="S419" s="39">
        <v>11897.63</v>
      </c>
      <c r="T419" s="46">
        <v>11897.63</v>
      </c>
      <c r="U419" s="39"/>
      <c r="V419" s="46"/>
      <c r="W419" s="39"/>
      <c r="X419" s="23">
        <f t="shared" si="42"/>
        <v>0</v>
      </c>
      <c r="Y419" s="23">
        <f t="shared" si="43"/>
        <v>0</v>
      </c>
      <c r="AH419" s="20">
        <f t="shared" si="39"/>
        <v>0</v>
      </c>
      <c r="AI419" s="20">
        <v>1</v>
      </c>
      <c r="AQ419" s="1">
        <f t="shared" si="40"/>
        <v>1</v>
      </c>
      <c r="AR419" s="1">
        <f t="shared" si="41"/>
        <v>1</v>
      </c>
    </row>
    <row r="420" spans="1:44" ht="24.9" customHeight="1" thickTop="1" thickBot="1">
      <c r="A420" s="33" t="s">
        <v>1592</v>
      </c>
      <c r="B420" s="33" t="s">
        <v>1684</v>
      </c>
      <c r="C420" s="33" t="s">
        <v>495</v>
      </c>
      <c r="D420" s="35"/>
      <c r="E420" s="324" t="s">
        <v>53</v>
      </c>
      <c r="F420" s="454">
        <v>15000</v>
      </c>
      <c r="G420" s="454">
        <f>F420</f>
        <v>15000</v>
      </c>
      <c r="H420" s="455"/>
      <c r="I420" s="39">
        <f t="shared" si="46"/>
        <v>15000</v>
      </c>
      <c r="J420" s="40"/>
      <c r="K420" s="40"/>
      <c r="L420" s="40"/>
      <c r="M420" s="41"/>
      <c r="N420" s="41"/>
      <c r="O420" s="42"/>
      <c r="P420" s="456"/>
      <c r="Q420" s="42"/>
      <c r="R420" s="458">
        <v>2957.9749999999999</v>
      </c>
      <c r="S420" s="39">
        <v>12042.025</v>
      </c>
      <c r="T420" s="46">
        <v>11897.63</v>
      </c>
      <c r="U420" s="39"/>
      <c r="V420" s="46"/>
      <c r="W420" s="39"/>
      <c r="X420" s="23">
        <f t="shared" si="42"/>
        <v>0</v>
      </c>
      <c r="Y420" s="23">
        <f t="shared" si="43"/>
        <v>0</v>
      </c>
      <c r="AH420" s="20">
        <f t="shared" si="39"/>
        <v>0</v>
      </c>
      <c r="AI420" s="20">
        <v>1</v>
      </c>
      <c r="AQ420" s="1">
        <f t="shared" si="40"/>
        <v>1</v>
      </c>
      <c r="AR420" s="1">
        <f t="shared" si="41"/>
        <v>1</v>
      </c>
    </row>
    <row r="421" spans="1:44" ht="24.9" customHeight="1" thickTop="1" thickBot="1">
      <c r="A421" s="33" t="s">
        <v>1592</v>
      </c>
      <c r="B421" s="33" t="s">
        <v>1684</v>
      </c>
      <c r="C421" s="33" t="s">
        <v>486</v>
      </c>
      <c r="D421" s="35"/>
      <c r="E421" s="324" t="s">
        <v>145</v>
      </c>
      <c r="F421" s="454">
        <v>13140</v>
      </c>
      <c r="G421" s="454">
        <f>F421</f>
        <v>13140</v>
      </c>
      <c r="H421" s="455"/>
      <c r="I421" s="39">
        <f t="shared" si="46"/>
        <v>13140</v>
      </c>
      <c r="J421" s="40"/>
      <c r="K421" s="40"/>
      <c r="L421" s="40"/>
      <c r="M421" s="41"/>
      <c r="N421" s="41"/>
      <c r="O421" s="42"/>
      <c r="P421" s="456"/>
      <c r="Q421" s="41"/>
      <c r="R421" s="458">
        <v>13140</v>
      </c>
      <c r="S421" s="327"/>
      <c r="T421" s="46">
        <v>11897.63</v>
      </c>
      <c r="U421" s="39"/>
      <c r="V421" s="46"/>
      <c r="W421" s="39"/>
      <c r="X421" s="23">
        <f t="shared" si="42"/>
        <v>0</v>
      </c>
      <c r="Y421" s="23">
        <f t="shared" si="43"/>
        <v>0</v>
      </c>
      <c r="AH421" s="20">
        <f t="shared" si="39"/>
        <v>0</v>
      </c>
      <c r="AI421" s="20">
        <v>1</v>
      </c>
      <c r="AQ421" s="1">
        <f t="shared" si="40"/>
        <v>1</v>
      </c>
      <c r="AR421" s="1">
        <f t="shared" si="41"/>
        <v>1</v>
      </c>
    </row>
    <row r="422" spans="1:44" s="940" customFormat="1" ht="24.9" customHeight="1" thickTop="1" thickBot="1">
      <c r="A422" s="933" t="s">
        <v>1592</v>
      </c>
      <c r="B422" s="933" t="s">
        <v>1684</v>
      </c>
      <c r="C422" s="933" t="s">
        <v>2609</v>
      </c>
      <c r="D422" s="934"/>
      <c r="E422" s="926" t="s">
        <v>10</v>
      </c>
      <c r="F422" s="937">
        <v>861000</v>
      </c>
      <c r="G422" s="937">
        <v>882000</v>
      </c>
      <c r="H422" s="942"/>
      <c r="I422" s="936"/>
      <c r="J422" s="943"/>
      <c r="K422" s="943"/>
      <c r="L422" s="943"/>
      <c r="M422" s="944">
        <v>882000</v>
      </c>
      <c r="N422" s="944"/>
      <c r="O422" s="935"/>
      <c r="P422" s="945"/>
      <c r="Q422" s="944">
        <v>396245.891</v>
      </c>
      <c r="R422" s="936"/>
      <c r="S422" s="936">
        <f>G422-Q422-R422</f>
        <v>485754.109</v>
      </c>
      <c r="T422" s="946"/>
      <c r="U422" s="936"/>
      <c r="V422" s="946"/>
      <c r="W422" s="936"/>
      <c r="X422" s="941">
        <f>G422-I422-J422-K422-L422-M422-N422</f>
        <v>0</v>
      </c>
      <c r="Y422" s="941">
        <f>G422-Q422-R422-S422</f>
        <v>0</v>
      </c>
      <c r="Z422" s="947"/>
      <c r="AA422" s="947"/>
      <c r="AB422" s="947"/>
      <c r="AC422" s="947"/>
      <c r="AD422" s="947"/>
      <c r="AE422" s="947"/>
      <c r="AF422" s="947"/>
      <c r="AG422" s="947"/>
      <c r="AH422" s="947">
        <f t="shared" si="39"/>
        <v>0</v>
      </c>
      <c r="AI422" s="947"/>
      <c r="AJ422" s="947"/>
      <c r="AK422" s="947"/>
      <c r="AL422" s="947"/>
      <c r="AM422" s="947"/>
      <c r="AN422" s="947"/>
      <c r="AO422" s="947">
        <v>1</v>
      </c>
      <c r="AP422" s="947"/>
      <c r="AQ422" s="940">
        <f t="shared" si="40"/>
        <v>1</v>
      </c>
      <c r="AR422" s="940">
        <f t="shared" si="41"/>
        <v>1</v>
      </c>
    </row>
    <row r="423" spans="1:44" ht="24.9" customHeight="1" thickTop="1" thickBot="1">
      <c r="A423" s="206" t="s">
        <v>1592</v>
      </c>
      <c r="B423" s="206" t="s">
        <v>1693</v>
      </c>
      <c r="C423" s="206" t="s">
        <v>36</v>
      </c>
      <c r="D423" s="475"/>
      <c r="E423" s="827" t="s">
        <v>179</v>
      </c>
      <c r="F423" s="476">
        <v>10800</v>
      </c>
      <c r="G423" s="476">
        <f t="shared" ref="G423:G458" si="47">F423</f>
        <v>10800</v>
      </c>
      <c r="H423" s="477"/>
      <c r="I423" s="334">
        <f t="shared" si="46"/>
        <v>10800</v>
      </c>
      <c r="J423" s="478"/>
      <c r="K423" s="478"/>
      <c r="L423" s="478"/>
      <c r="M423" s="479"/>
      <c r="N423" s="479"/>
      <c r="O423" s="480"/>
      <c r="P423" s="481"/>
      <c r="Q423" s="486"/>
      <c r="R423" s="483">
        <v>10800</v>
      </c>
      <c r="S423" s="334"/>
      <c r="T423" s="484"/>
      <c r="U423" s="334"/>
      <c r="V423" s="484"/>
      <c r="W423" s="334"/>
      <c r="X423" s="23">
        <f t="shared" si="42"/>
        <v>0</v>
      </c>
      <c r="Y423" s="23">
        <f t="shared" si="43"/>
        <v>0</v>
      </c>
      <c r="Z423" s="20">
        <v>1</v>
      </c>
      <c r="AH423" s="20">
        <f t="shared" si="39"/>
        <v>1</v>
      </c>
      <c r="AQ423" s="1">
        <f t="shared" si="40"/>
        <v>0</v>
      </c>
      <c r="AR423" s="1">
        <f t="shared" si="41"/>
        <v>1</v>
      </c>
    </row>
    <row r="424" spans="1:44" ht="24.9" customHeight="1" thickTop="1" thickBot="1">
      <c r="A424" s="206" t="s">
        <v>1592</v>
      </c>
      <c r="B424" s="206" t="s">
        <v>1693</v>
      </c>
      <c r="C424" s="206" t="s">
        <v>1694</v>
      </c>
      <c r="D424" s="475"/>
      <c r="E424" s="827" t="s">
        <v>179</v>
      </c>
      <c r="F424" s="476">
        <v>8255</v>
      </c>
      <c r="G424" s="476">
        <f t="shared" si="47"/>
        <v>8255</v>
      </c>
      <c r="H424" s="477"/>
      <c r="I424" s="334">
        <f t="shared" si="46"/>
        <v>8255</v>
      </c>
      <c r="J424" s="478"/>
      <c r="K424" s="478"/>
      <c r="L424" s="478"/>
      <c r="M424" s="479"/>
      <c r="N424" s="479"/>
      <c r="O424" s="480"/>
      <c r="P424" s="481"/>
      <c r="Q424" s="486"/>
      <c r="R424" s="483">
        <v>8255</v>
      </c>
      <c r="S424" s="334"/>
      <c r="T424" s="484"/>
      <c r="U424" s="334"/>
      <c r="V424" s="484"/>
      <c r="W424" s="334"/>
      <c r="X424" s="23">
        <f t="shared" si="42"/>
        <v>0</v>
      </c>
      <c r="Y424" s="23">
        <f t="shared" si="43"/>
        <v>0</v>
      </c>
      <c r="Z424" s="20">
        <v>1</v>
      </c>
      <c r="AH424" s="20">
        <f t="shared" si="39"/>
        <v>1</v>
      </c>
      <c r="AQ424" s="1">
        <f t="shared" si="40"/>
        <v>0</v>
      </c>
      <c r="AR424" s="1">
        <f t="shared" si="41"/>
        <v>1</v>
      </c>
    </row>
    <row r="425" spans="1:44" ht="24.9" customHeight="1" thickTop="1" thickBot="1">
      <c r="A425" s="206" t="s">
        <v>1592</v>
      </c>
      <c r="B425" s="206" t="s">
        <v>1693</v>
      </c>
      <c r="C425" s="206" t="s">
        <v>1463</v>
      </c>
      <c r="D425" s="475"/>
      <c r="E425" s="827" t="s">
        <v>179</v>
      </c>
      <c r="F425" s="476">
        <v>330000</v>
      </c>
      <c r="G425" s="476">
        <f t="shared" si="47"/>
        <v>330000</v>
      </c>
      <c r="H425" s="477"/>
      <c r="I425" s="334"/>
      <c r="J425" s="478">
        <v>100000</v>
      </c>
      <c r="K425" s="478">
        <v>130000</v>
      </c>
      <c r="L425" s="478">
        <v>100000</v>
      </c>
      <c r="M425" s="479"/>
      <c r="N425" s="479"/>
      <c r="O425" s="480"/>
      <c r="P425" s="481"/>
      <c r="Q425" s="486"/>
      <c r="R425" s="483">
        <v>330000</v>
      </c>
      <c r="S425" s="334"/>
      <c r="T425" s="484"/>
      <c r="U425" s="334"/>
      <c r="V425" s="484"/>
      <c r="W425" s="334"/>
      <c r="X425" s="23">
        <f t="shared" si="42"/>
        <v>0</v>
      </c>
      <c r="Y425" s="23">
        <f t="shared" si="43"/>
        <v>0</v>
      </c>
      <c r="Z425" s="20">
        <v>1</v>
      </c>
      <c r="AH425" s="20">
        <f t="shared" si="39"/>
        <v>1</v>
      </c>
      <c r="AQ425" s="1">
        <f t="shared" si="40"/>
        <v>0</v>
      </c>
      <c r="AR425" s="1">
        <f t="shared" si="41"/>
        <v>1</v>
      </c>
    </row>
    <row r="426" spans="1:44" ht="24.9" customHeight="1" thickTop="1" thickBot="1">
      <c r="A426" s="206" t="s">
        <v>1592</v>
      </c>
      <c r="B426" s="206" t="s">
        <v>1693</v>
      </c>
      <c r="C426" s="206" t="s">
        <v>1577</v>
      </c>
      <c r="D426" s="475"/>
      <c r="E426" s="827" t="s">
        <v>179</v>
      </c>
      <c r="F426" s="476">
        <v>10000</v>
      </c>
      <c r="G426" s="476">
        <f t="shared" si="47"/>
        <v>10000</v>
      </c>
      <c r="H426" s="477"/>
      <c r="I426" s="334">
        <f>G426</f>
        <v>10000</v>
      </c>
      <c r="J426" s="478"/>
      <c r="K426" s="478"/>
      <c r="L426" s="478"/>
      <c r="M426" s="479"/>
      <c r="N426" s="479"/>
      <c r="O426" s="480"/>
      <c r="P426" s="481"/>
      <c r="Q426" s="486"/>
      <c r="R426" s="483">
        <f t="shared" ref="R426:R436" si="48">G426</f>
        <v>10000</v>
      </c>
      <c r="S426" s="334"/>
      <c r="T426" s="484"/>
      <c r="U426" s="334"/>
      <c r="V426" s="484"/>
      <c r="W426" s="334"/>
      <c r="X426" s="23">
        <f t="shared" si="42"/>
        <v>0</v>
      </c>
      <c r="Y426" s="23">
        <f t="shared" si="43"/>
        <v>0</v>
      </c>
      <c r="Z426" s="20">
        <v>1</v>
      </c>
      <c r="AH426" s="20">
        <f t="shared" si="39"/>
        <v>1</v>
      </c>
      <c r="AQ426" s="1">
        <f t="shared" si="40"/>
        <v>0</v>
      </c>
      <c r="AR426" s="1">
        <f t="shared" si="41"/>
        <v>1</v>
      </c>
    </row>
    <row r="427" spans="1:44" ht="24.9" customHeight="1" thickTop="1" thickBot="1">
      <c r="A427" s="206" t="s">
        <v>1592</v>
      </c>
      <c r="B427" s="206" t="s">
        <v>1693</v>
      </c>
      <c r="C427" s="206" t="s">
        <v>665</v>
      </c>
      <c r="D427" s="475"/>
      <c r="E427" s="827" t="s">
        <v>179</v>
      </c>
      <c r="F427" s="476">
        <v>75000</v>
      </c>
      <c r="G427" s="476">
        <f t="shared" si="47"/>
        <v>75000</v>
      </c>
      <c r="H427" s="477"/>
      <c r="I427" s="334">
        <f>G427</f>
        <v>75000</v>
      </c>
      <c r="J427" s="478"/>
      <c r="K427" s="478"/>
      <c r="L427" s="478"/>
      <c r="M427" s="479"/>
      <c r="N427" s="479"/>
      <c r="O427" s="480"/>
      <c r="P427" s="481"/>
      <c r="Q427" s="486"/>
      <c r="R427" s="483">
        <f t="shared" si="48"/>
        <v>75000</v>
      </c>
      <c r="S427" s="334"/>
      <c r="T427" s="484"/>
      <c r="U427" s="334"/>
      <c r="V427" s="484"/>
      <c r="W427" s="334"/>
      <c r="X427" s="23">
        <f t="shared" si="42"/>
        <v>0</v>
      </c>
      <c r="Y427" s="23">
        <f t="shared" si="43"/>
        <v>0</v>
      </c>
      <c r="Z427" s="20">
        <v>1</v>
      </c>
      <c r="AH427" s="20">
        <f t="shared" si="39"/>
        <v>1</v>
      </c>
      <c r="AQ427" s="1">
        <f t="shared" si="40"/>
        <v>0</v>
      </c>
      <c r="AR427" s="1">
        <f t="shared" si="41"/>
        <v>1</v>
      </c>
    </row>
    <row r="428" spans="1:44" ht="24.9" customHeight="1" thickTop="1" thickBot="1">
      <c r="A428" s="206" t="s">
        <v>1592</v>
      </c>
      <c r="B428" s="206" t="s">
        <v>1693</v>
      </c>
      <c r="C428" s="206" t="s">
        <v>58</v>
      </c>
      <c r="D428" s="475"/>
      <c r="E428" s="827" t="s">
        <v>179</v>
      </c>
      <c r="F428" s="476">
        <v>100000</v>
      </c>
      <c r="G428" s="476">
        <f t="shared" si="47"/>
        <v>100000</v>
      </c>
      <c r="H428" s="477"/>
      <c r="I428" s="334"/>
      <c r="J428" s="478"/>
      <c r="K428" s="478"/>
      <c r="L428" s="478">
        <f t="shared" ref="L428:L434" si="49">G428</f>
        <v>100000</v>
      </c>
      <c r="M428" s="479"/>
      <c r="N428" s="479"/>
      <c r="O428" s="480"/>
      <c r="P428" s="481"/>
      <c r="Q428" s="486"/>
      <c r="R428" s="483">
        <f t="shared" si="48"/>
        <v>100000</v>
      </c>
      <c r="S428" s="334"/>
      <c r="T428" s="484"/>
      <c r="U428" s="334"/>
      <c r="V428" s="484"/>
      <c r="W428" s="334"/>
      <c r="X428" s="23">
        <f t="shared" si="42"/>
        <v>0</v>
      </c>
      <c r="Y428" s="23">
        <f t="shared" si="43"/>
        <v>0</v>
      </c>
      <c r="Z428" s="20">
        <v>1</v>
      </c>
      <c r="AH428" s="20">
        <f t="shared" si="39"/>
        <v>1</v>
      </c>
      <c r="AQ428" s="1">
        <f t="shared" si="40"/>
        <v>0</v>
      </c>
      <c r="AR428" s="1">
        <f t="shared" si="41"/>
        <v>1</v>
      </c>
    </row>
    <row r="429" spans="1:44" ht="24.9" customHeight="1" thickTop="1" thickBot="1">
      <c r="A429" s="206" t="s">
        <v>1592</v>
      </c>
      <c r="B429" s="206" t="s">
        <v>1693</v>
      </c>
      <c r="C429" s="206" t="s">
        <v>360</v>
      </c>
      <c r="D429" s="475"/>
      <c r="E429" s="827" t="s">
        <v>179</v>
      </c>
      <c r="F429" s="476">
        <v>10000</v>
      </c>
      <c r="G429" s="476">
        <f t="shared" si="47"/>
        <v>10000</v>
      </c>
      <c r="H429" s="477"/>
      <c r="I429" s="334"/>
      <c r="J429" s="478"/>
      <c r="K429" s="478"/>
      <c r="L429" s="478">
        <f t="shared" si="49"/>
        <v>10000</v>
      </c>
      <c r="M429" s="479"/>
      <c r="N429" s="479"/>
      <c r="O429" s="480"/>
      <c r="P429" s="481"/>
      <c r="Q429" s="486"/>
      <c r="R429" s="483">
        <f t="shared" si="48"/>
        <v>10000</v>
      </c>
      <c r="S429" s="334"/>
      <c r="T429" s="484"/>
      <c r="U429" s="334"/>
      <c r="V429" s="484"/>
      <c r="W429" s="334"/>
      <c r="X429" s="23">
        <f t="shared" si="42"/>
        <v>0</v>
      </c>
      <c r="Y429" s="23">
        <f t="shared" si="43"/>
        <v>0</v>
      </c>
      <c r="Z429" s="20">
        <v>1</v>
      </c>
      <c r="AH429" s="20">
        <f t="shared" si="39"/>
        <v>1</v>
      </c>
      <c r="AQ429" s="1">
        <f t="shared" si="40"/>
        <v>0</v>
      </c>
      <c r="AR429" s="1">
        <f t="shared" si="41"/>
        <v>1</v>
      </c>
    </row>
    <row r="430" spans="1:44" ht="24.9" customHeight="1" thickTop="1" thickBot="1">
      <c r="A430" s="206" t="s">
        <v>1592</v>
      </c>
      <c r="B430" s="206" t="s">
        <v>1693</v>
      </c>
      <c r="C430" s="206" t="s">
        <v>41</v>
      </c>
      <c r="D430" s="475"/>
      <c r="E430" s="827" t="s">
        <v>179</v>
      </c>
      <c r="F430" s="476">
        <v>30000</v>
      </c>
      <c r="G430" s="476">
        <f t="shared" si="47"/>
        <v>30000</v>
      </c>
      <c r="H430" s="477"/>
      <c r="I430" s="334"/>
      <c r="J430" s="478"/>
      <c r="K430" s="478"/>
      <c r="L430" s="478">
        <f t="shared" si="49"/>
        <v>30000</v>
      </c>
      <c r="M430" s="479"/>
      <c r="N430" s="479"/>
      <c r="O430" s="480"/>
      <c r="P430" s="481"/>
      <c r="Q430" s="486"/>
      <c r="R430" s="483">
        <f t="shared" si="48"/>
        <v>30000</v>
      </c>
      <c r="S430" s="334"/>
      <c r="T430" s="484"/>
      <c r="U430" s="334"/>
      <c r="V430" s="484"/>
      <c r="W430" s="334"/>
      <c r="X430" s="23">
        <f t="shared" si="42"/>
        <v>0</v>
      </c>
      <c r="Y430" s="23">
        <f t="shared" si="43"/>
        <v>0</v>
      </c>
      <c r="Z430" s="20">
        <v>1</v>
      </c>
      <c r="AH430" s="20">
        <f t="shared" si="39"/>
        <v>1</v>
      </c>
      <c r="AQ430" s="1">
        <f t="shared" si="40"/>
        <v>0</v>
      </c>
      <c r="AR430" s="1">
        <f t="shared" si="41"/>
        <v>1</v>
      </c>
    </row>
    <row r="431" spans="1:44" ht="24.9" customHeight="1" thickTop="1" thickBot="1">
      <c r="A431" s="206" t="s">
        <v>1592</v>
      </c>
      <c r="B431" s="206" t="s">
        <v>1693</v>
      </c>
      <c r="C431" s="206" t="s">
        <v>51</v>
      </c>
      <c r="D431" s="475"/>
      <c r="E431" s="827" t="s">
        <v>179</v>
      </c>
      <c r="F431" s="476">
        <v>100000</v>
      </c>
      <c r="G431" s="476">
        <f t="shared" si="47"/>
        <v>100000</v>
      </c>
      <c r="H431" s="477"/>
      <c r="I431" s="334"/>
      <c r="J431" s="478"/>
      <c r="K431" s="478"/>
      <c r="L431" s="478">
        <f t="shared" si="49"/>
        <v>100000</v>
      </c>
      <c r="M431" s="479"/>
      <c r="N431" s="479"/>
      <c r="O431" s="480"/>
      <c r="P431" s="481"/>
      <c r="Q431" s="486"/>
      <c r="R431" s="483">
        <f t="shared" si="48"/>
        <v>100000</v>
      </c>
      <c r="S431" s="334"/>
      <c r="T431" s="484"/>
      <c r="U431" s="334"/>
      <c r="V431" s="484"/>
      <c r="W431" s="334"/>
      <c r="X431" s="23">
        <f t="shared" si="42"/>
        <v>0</v>
      </c>
      <c r="Y431" s="23">
        <f t="shared" si="43"/>
        <v>0</v>
      </c>
      <c r="Z431" s="20">
        <v>1</v>
      </c>
      <c r="AH431" s="20">
        <f t="shared" si="39"/>
        <v>1</v>
      </c>
      <c r="AQ431" s="1">
        <f t="shared" si="40"/>
        <v>0</v>
      </c>
      <c r="AR431" s="1">
        <f t="shared" si="41"/>
        <v>1</v>
      </c>
    </row>
    <row r="432" spans="1:44" ht="24.9" customHeight="1" thickTop="1" thickBot="1">
      <c r="A432" s="206" t="s">
        <v>1592</v>
      </c>
      <c r="B432" s="206" t="s">
        <v>1693</v>
      </c>
      <c r="C432" s="206" t="s">
        <v>491</v>
      </c>
      <c r="D432" s="475"/>
      <c r="E432" s="827" t="s">
        <v>179</v>
      </c>
      <c r="F432" s="476">
        <v>10000</v>
      </c>
      <c r="G432" s="476">
        <f t="shared" si="47"/>
        <v>10000</v>
      </c>
      <c r="H432" s="477"/>
      <c r="I432" s="334"/>
      <c r="J432" s="478"/>
      <c r="K432" s="478"/>
      <c r="L432" s="478">
        <f t="shared" si="49"/>
        <v>10000</v>
      </c>
      <c r="M432" s="479"/>
      <c r="N432" s="479"/>
      <c r="O432" s="480"/>
      <c r="P432" s="481"/>
      <c r="Q432" s="486"/>
      <c r="R432" s="483">
        <f t="shared" si="48"/>
        <v>10000</v>
      </c>
      <c r="S432" s="334"/>
      <c r="T432" s="484"/>
      <c r="U432" s="334"/>
      <c r="V432" s="484"/>
      <c r="W432" s="334"/>
      <c r="X432" s="23">
        <f t="shared" si="42"/>
        <v>0</v>
      </c>
      <c r="Y432" s="23">
        <f t="shared" si="43"/>
        <v>0</v>
      </c>
      <c r="Z432" s="20">
        <v>1</v>
      </c>
      <c r="AH432" s="20">
        <f t="shared" si="39"/>
        <v>1</v>
      </c>
      <c r="AQ432" s="1">
        <f t="shared" si="40"/>
        <v>0</v>
      </c>
      <c r="AR432" s="1">
        <f t="shared" si="41"/>
        <v>1</v>
      </c>
    </row>
    <row r="433" spans="1:44" ht="24.9" customHeight="1" thickTop="1" thickBot="1">
      <c r="A433" s="206" t="s">
        <v>1592</v>
      </c>
      <c r="B433" s="206" t="s">
        <v>1693</v>
      </c>
      <c r="C433" s="206" t="s">
        <v>450</v>
      </c>
      <c r="D433" s="475"/>
      <c r="E433" s="827" t="s">
        <v>179</v>
      </c>
      <c r="F433" s="476">
        <v>10000</v>
      </c>
      <c r="G433" s="476">
        <f t="shared" si="47"/>
        <v>10000</v>
      </c>
      <c r="H433" s="477"/>
      <c r="I433" s="334"/>
      <c r="J433" s="478"/>
      <c r="K433" s="478"/>
      <c r="L433" s="478">
        <f t="shared" si="49"/>
        <v>10000</v>
      </c>
      <c r="M433" s="479"/>
      <c r="N433" s="479"/>
      <c r="O433" s="480"/>
      <c r="P433" s="481"/>
      <c r="Q433" s="486"/>
      <c r="R433" s="483">
        <f t="shared" si="48"/>
        <v>10000</v>
      </c>
      <c r="S433" s="334"/>
      <c r="T433" s="484"/>
      <c r="U433" s="334"/>
      <c r="V433" s="484"/>
      <c r="W433" s="334"/>
      <c r="X433" s="23">
        <f t="shared" si="42"/>
        <v>0</v>
      </c>
      <c r="Y433" s="23">
        <f t="shared" si="43"/>
        <v>0</v>
      </c>
      <c r="Z433" s="20">
        <v>1</v>
      </c>
      <c r="AH433" s="20">
        <f t="shared" si="39"/>
        <v>1</v>
      </c>
      <c r="AQ433" s="1">
        <f t="shared" si="40"/>
        <v>0</v>
      </c>
      <c r="AR433" s="1">
        <f t="shared" si="41"/>
        <v>1</v>
      </c>
    </row>
    <row r="434" spans="1:44" ht="24.9" customHeight="1" thickTop="1" thickBot="1">
      <c r="A434" s="206" t="s">
        <v>1592</v>
      </c>
      <c r="B434" s="206" t="s">
        <v>1693</v>
      </c>
      <c r="C434" s="206" t="s">
        <v>542</v>
      </c>
      <c r="D434" s="475"/>
      <c r="E434" s="827" t="s">
        <v>179</v>
      </c>
      <c r="F434" s="476">
        <v>20000</v>
      </c>
      <c r="G434" s="476">
        <f t="shared" si="47"/>
        <v>20000</v>
      </c>
      <c r="H434" s="477"/>
      <c r="I434" s="334"/>
      <c r="J434" s="478"/>
      <c r="K434" s="478"/>
      <c r="L434" s="478">
        <f t="shared" si="49"/>
        <v>20000</v>
      </c>
      <c r="M434" s="479"/>
      <c r="N434" s="479"/>
      <c r="O434" s="480"/>
      <c r="P434" s="481"/>
      <c r="Q434" s="486"/>
      <c r="R434" s="483">
        <f t="shared" si="48"/>
        <v>20000</v>
      </c>
      <c r="S434" s="334"/>
      <c r="T434" s="484"/>
      <c r="U434" s="334"/>
      <c r="V434" s="484"/>
      <c r="W434" s="334"/>
      <c r="X434" s="23">
        <f t="shared" si="42"/>
        <v>0</v>
      </c>
      <c r="Y434" s="23">
        <f t="shared" si="43"/>
        <v>0</v>
      </c>
      <c r="Z434" s="20">
        <v>1</v>
      </c>
      <c r="AH434" s="20">
        <f t="shared" si="39"/>
        <v>1</v>
      </c>
      <c r="AQ434" s="1">
        <f t="shared" si="40"/>
        <v>0</v>
      </c>
      <c r="AR434" s="1">
        <f t="shared" si="41"/>
        <v>1</v>
      </c>
    </row>
    <row r="435" spans="1:44" ht="24.9" customHeight="1" thickTop="1" thickBot="1">
      <c r="A435" s="206" t="s">
        <v>1592</v>
      </c>
      <c r="B435" s="206" t="s">
        <v>1693</v>
      </c>
      <c r="C435" s="206" t="s">
        <v>48</v>
      </c>
      <c r="D435" s="475"/>
      <c r="E435" s="827" t="s">
        <v>179</v>
      </c>
      <c r="F435" s="476">
        <v>100000</v>
      </c>
      <c r="G435" s="476">
        <f t="shared" si="47"/>
        <v>100000</v>
      </c>
      <c r="H435" s="477"/>
      <c r="I435" s="334">
        <v>92000</v>
      </c>
      <c r="J435" s="478"/>
      <c r="K435" s="478"/>
      <c r="L435" s="478">
        <v>8000</v>
      </c>
      <c r="M435" s="479"/>
      <c r="N435" s="479"/>
      <c r="O435" s="480"/>
      <c r="P435" s="481"/>
      <c r="Q435" s="486"/>
      <c r="R435" s="483">
        <f t="shared" si="48"/>
        <v>100000</v>
      </c>
      <c r="S435" s="334"/>
      <c r="T435" s="484"/>
      <c r="U435" s="334"/>
      <c r="V435" s="484"/>
      <c r="W435" s="334"/>
      <c r="X435" s="23">
        <f t="shared" si="42"/>
        <v>0</v>
      </c>
      <c r="Y435" s="23">
        <f t="shared" si="43"/>
        <v>0</v>
      </c>
      <c r="Z435" s="20">
        <v>1</v>
      </c>
      <c r="AH435" s="20">
        <f t="shared" si="39"/>
        <v>1</v>
      </c>
      <c r="AQ435" s="1">
        <f t="shared" si="40"/>
        <v>0</v>
      </c>
      <c r="AR435" s="1">
        <f t="shared" si="41"/>
        <v>1</v>
      </c>
    </row>
    <row r="436" spans="1:44" ht="24.9" customHeight="1" thickTop="1" thickBot="1">
      <c r="A436" s="206" t="s">
        <v>1592</v>
      </c>
      <c r="B436" s="206" t="s">
        <v>1693</v>
      </c>
      <c r="C436" s="206" t="s">
        <v>1695</v>
      </c>
      <c r="D436" s="475"/>
      <c r="E436" s="827" t="s">
        <v>179</v>
      </c>
      <c r="F436" s="476">
        <v>10000</v>
      </c>
      <c r="G436" s="476">
        <f t="shared" si="47"/>
        <v>10000</v>
      </c>
      <c r="H436" s="477"/>
      <c r="I436" s="334"/>
      <c r="J436" s="478"/>
      <c r="K436" s="478"/>
      <c r="L436" s="478">
        <v>10000</v>
      </c>
      <c r="M436" s="479"/>
      <c r="N436" s="479"/>
      <c r="O436" s="480"/>
      <c r="P436" s="481"/>
      <c r="Q436" s="486"/>
      <c r="R436" s="483">
        <f t="shared" si="48"/>
        <v>10000</v>
      </c>
      <c r="S436" s="334"/>
      <c r="T436" s="484"/>
      <c r="U436" s="334"/>
      <c r="V436" s="484"/>
      <c r="W436" s="334"/>
      <c r="X436" s="23">
        <f t="shared" si="42"/>
        <v>0</v>
      </c>
      <c r="Y436" s="23">
        <f t="shared" si="43"/>
        <v>0</v>
      </c>
      <c r="Z436" s="20">
        <v>1</v>
      </c>
      <c r="AH436" s="20">
        <f t="shared" si="39"/>
        <v>1</v>
      </c>
      <c r="AQ436" s="1">
        <f t="shared" si="40"/>
        <v>0</v>
      </c>
      <c r="AR436" s="1">
        <f t="shared" si="41"/>
        <v>1</v>
      </c>
    </row>
    <row r="437" spans="1:44" ht="24.9" customHeight="1" thickTop="1" thickBot="1">
      <c r="A437" s="206" t="s">
        <v>1592</v>
      </c>
      <c r="B437" s="206" t="s">
        <v>1693</v>
      </c>
      <c r="C437" s="206" t="s">
        <v>1696</v>
      </c>
      <c r="D437" s="475"/>
      <c r="E437" s="827" t="s">
        <v>179</v>
      </c>
      <c r="F437" s="476">
        <v>2300000</v>
      </c>
      <c r="G437" s="476">
        <f t="shared" si="47"/>
        <v>2300000</v>
      </c>
      <c r="H437" s="477"/>
      <c r="I437" s="334"/>
      <c r="J437" s="478"/>
      <c r="K437" s="478"/>
      <c r="L437" s="478">
        <v>60000</v>
      </c>
      <c r="M437" s="479">
        <v>2240000</v>
      </c>
      <c r="N437" s="479"/>
      <c r="O437" s="480"/>
      <c r="P437" s="481"/>
      <c r="Q437" s="486"/>
      <c r="R437" s="483">
        <v>25000</v>
      </c>
      <c r="S437" s="334">
        <v>2275000</v>
      </c>
      <c r="T437" s="484"/>
      <c r="U437" s="334"/>
      <c r="V437" s="484"/>
      <c r="W437" s="334"/>
      <c r="X437" s="23">
        <f t="shared" si="42"/>
        <v>0</v>
      </c>
      <c r="Y437" s="23">
        <f t="shared" si="43"/>
        <v>0</v>
      </c>
      <c r="AF437" s="20">
        <v>1</v>
      </c>
      <c r="AH437" s="20">
        <f t="shared" si="39"/>
        <v>1</v>
      </c>
      <c r="AQ437" s="1">
        <f t="shared" si="40"/>
        <v>0</v>
      </c>
      <c r="AR437" s="1">
        <f t="shared" si="41"/>
        <v>1</v>
      </c>
    </row>
    <row r="438" spans="1:44" ht="24.9" customHeight="1" thickTop="1" thickBot="1">
      <c r="A438" s="206" t="s">
        <v>1592</v>
      </c>
      <c r="B438" s="206" t="s">
        <v>1693</v>
      </c>
      <c r="C438" s="206" t="s">
        <v>36</v>
      </c>
      <c r="D438" s="475"/>
      <c r="E438" s="827" t="s">
        <v>1697</v>
      </c>
      <c r="F438" s="476">
        <v>12027</v>
      </c>
      <c r="G438" s="476">
        <f t="shared" si="47"/>
        <v>12027</v>
      </c>
      <c r="H438" s="477"/>
      <c r="I438" s="334">
        <f t="shared" ref="I438:I445" si="50">G438</f>
        <v>12027</v>
      </c>
      <c r="J438" s="478"/>
      <c r="K438" s="478"/>
      <c r="L438" s="478"/>
      <c r="M438" s="479"/>
      <c r="N438" s="479"/>
      <c r="O438" s="480"/>
      <c r="P438" s="481"/>
      <c r="Q438" s="480"/>
      <c r="R438" s="483">
        <f>G438</f>
        <v>12027</v>
      </c>
      <c r="S438" s="334"/>
      <c r="T438" s="484"/>
      <c r="U438" s="334"/>
      <c r="V438" s="484"/>
      <c r="W438" s="334"/>
      <c r="X438" s="23">
        <f t="shared" si="42"/>
        <v>0</v>
      </c>
      <c r="Y438" s="23">
        <f t="shared" si="43"/>
        <v>0</v>
      </c>
      <c r="AH438" s="20">
        <f t="shared" si="39"/>
        <v>0</v>
      </c>
      <c r="AI438" s="20">
        <v>1</v>
      </c>
      <c r="AQ438" s="1">
        <f t="shared" si="40"/>
        <v>1</v>
      </c>
      <c r="AR438" s="1">
        <f t="shared" si="41"/>
        <v>1</v>
      </c>
    </row>
    <row r="439" spans="1:44" ht="24.9" customHeight="1" thickTop="1" thickBot="1">
      <c r="A439" s="206" t="s">
        <v>1592</v>
      </c>
      <c r="B439" s="206" t="s">
        <v>1693</v>
      </c>
      <c r="C439" s="206" t="s">
        <v>61</v>
      </c>
      <c r="D439" s="475"/>
      <c r="E439" s="827" t="s">
        <v>10</v>
      </c>
      <c r="F439" s="476">
        <v>20179</v>
      </c>
      <c r="G439" s="476">
        <f t="shared" si="47"/>
        <v>20179</v>
      </c>
      <c r="H439" s="477"/>
      <c r="I439" s="334">
        <f t="shared" si="50"/>
        <v>20179</v>
      </c>
      <c r="J439" s="478"/>
      <c r="K439" s="478"/>
      <c r="L439" s="478"/>
      <c r="M439" s="479"/>
      <c r="N439" s="479"/>
      <c r="O439" s="480"/>
      <c r="P439" s="481"/>
      <c r="Q439" s="480"/>
      <c r="R439" s="483">
        <f>G439</f>
        <v>20179</v>
      </c>
      <c r="S439" s="334"/>
      <c r="T439" s="484"/>
      <c r="U439" s="334"/>
      <c r="V439" s="484"/>
      <c r="W439" s="334"/>
      <c r="X439" s="23">
        <f t="shared" si="42"/>
        <v>0</v>
      </c>
      <c r="Y439" s="23">
        <f t="shared" si="43"/>
        <v>0</v>
      </c>
      <c r="AH439" s="20">
        <f t="shared" si="39"/>
        <v>0</v>
      </c>
      <c r="AI439" s="20">
        <v>1</v>
      </c>
      <c r="AQ439" s="1">
        <f t="shared" si="40"/>
        <v>1</v>
      </c>
      <c r="AR439" s="1">
        <f t="shared" si="41"/>
        <v>1</v>
      </c>
    </row>
    <row r="440" spans="1:44" ht="24.9" customHeight="1" thickTop="1" thickBot="1">
      <c r="A440" s="206" t="s">
        <v>1592</v>
      </c>
      <c r="B440" s="206" t="s">
        <v>1693</v>
      </c>
      <c r="C440" s="206" t="s">
        <v>58</v>
      </c>
      <c r="D440" s="475"/>
      <c r="E440" s="827" t="s">
        <v>145</v>
      </c>
      <c r="F440" s="476">
        <v>30000</v>
      </c>
      <c r="G440" s="476">
        <f t="shared" si="47"/>
        <v>30000</v>
      </c>
      <c r="H440" s="477"/>
      <c r="I440" s="334">
        <f t="shared" si="50"/>
        <v>30000</v>
      </c>
      <c r="J440" s="478"/>
      <c r="K440" s="478"/>
      <c r="L440" s="478"/>
      <c r="M440" s="479"/>
      <c r="N440" s="479"/>
      <c r="O440" s="480"/>
      <c r="P440" s="481"/>
      <c r="Q440" s="480"/>
      <c r="R440" s="483">
        <v>27000</v>
      </c>
      <c r="S440" s="334">
        <f>G440-R440</f>
        <v>3000</v>
      </c>
      <c r="T440" s="484"/>
      <c r="U440" s="334"/>
      <c r="V440" s="484"/>
      <c r="W440" s="334"/>
      <c r="X440" s="23">
        <f t="shared" si="42"/>
        <v>0</v>
      </c>
      <c r="Y440" s="23">
        <f t="shared" si="43"/>
        <v>0</v>
      </c>
      <c r="AH440" s="20">
        <f t="shared" si="39"/>
        <v>0</v>
      </c>
      <c r="AI440" s="20">
        <v>1</v>
      </c>
      <c r="AQ440" s="1">
        <f t="shared" si="40"/>
        <v>1</v>
      </c>
      <c r="AR440" s="1">
        <f t="shared" si="41"/>
        <v>1</v>
      </c>
    </row>
    <row r="441" spans="1:44" ht="24.9" customHeight="1" thickTop="1" thickBot="1">
      <c r="A441" s="206" t="s">
        <v>1592</v>
      </c>
      <c r="B441" s="206" t="s">
        <v>1693</v>
      </c>
      <c r="C441" s="206" t="s">
        <v>172</v>
      </c>
      <c r="D441" s="475"/>
      <c r="E441" s="827" t="s">
        <v>145</v>
      </c>
      <c r="F441" s="476">
        <v>8000</v>
      </c>
      <c r="G441" s="476">
        <f t="shared" si="47"/>
        <v>8000</v>
      </c>
      <c r="H441" s="477"/>
      <c r="I441" s="334">
        <f t="shared" si="50"/>
        <v>8000</v>
      </c>
      <c r="J441" s="478"/>
      <c r="K441" s="478"/>
      <c r="L441" s="478"/>
      <c r="M441" s="479"/>
      <c r="N441" s="479"/>
      <c r="O441" s="480"/>
      <c r="P441" s="481"/>
      <c r="Q441" s="480"/>
      <c r="R441" s="483">
        <f>G441</f>
        <v>8000</v>
      </c>
      <c r="S441" s="334"/>
      <c r="T441" s="484"/>
      <c r="U441" s="334"/>
      <c r="V441" s="484"/>
      <c r="W441" s="334"/>
      <c r="X441" s="23">
        <f t="shared" si="42"/>
        <v>0</v>
      </c>
      <c r="Y441" s="23">
        <f t="shared" si="43"/>
        <v>0</v>
      </c>
      <c r="AH441" s="20">
        <f t="shared" si="39"/>
        <v>0</v>
      </c>
      <c r="AI441" s="20">
        <v>1</v>
      </c>
      <c r="AQ441" s="1">
        <f t="shared" si="40"/>
        <v>1</v>
      </c>
      <c r="AR441" s="1">
        <f t="shared" si="41"/>
        <v>1</v>
      </c>
    </row>
    <row r="442" spans="1:44" ht="24.9" customHeight="1" thickTop="1" thickBot="1">
      <c r="A442" s="206" t="s">
        <v>1592</v>
      </c>
      <c r="B442" s="206" t="s">
        <v>1693</v>
      </c>
      <c r="C442" s="206" t="s">
        <v>1137</v>
      </c>
      <c r="D442" s="475"/>
      <c r="E442" s="827" t="s">
        <v>10</v>
      </c>
      <c r="F442" s="476">
        <v>6000</v>
      </c>
      <c r="G442" s="476">
        <f t="shared" si="47"/>
        <v>6000</v>
      </c>
      <c r="H442" s="477"/>
      <c r="I442" s="334">
        <f t="shared" si="50"/>
        <v>6000</v>
      </c>
      <c r="J442" s="478"/>
      <c r="K442" s="478"/>
      <c r="L442" s="478"/>
      <c r="M442" s="479"/>
      <c r="N442" s="479"/>
      <c r="O442" s="480"/>
      <c r="P442" s="481"/>
      <c r="Q442" s="480"/>
      <c r="R442" s="483">
        <f>G442</f>
        <v>6000</v>
      </c>
      <c r="S442" s="334"/>
      <c r="T442" s="484"/>
      <c r="U442" s="334"/>
      <c r="V442" s="484"/>
      <c r="W442" s="334"/>
      <c r="X442" s="23">
        <f t="shared" si="42"/>
        <v>0</v>
      </c>
      <c r="Y442" s="23">
        <f t="shared" si="43"/>
        <v>0</v>
      </c>
      <c r="AH442" s="20">
        <f t="shared" si="39"/>
        <v>0</v>
      </c>
      <c r="AI442" s="20">
        <v>1</v>
      </c>
      <c r="AQ442" s="1">
        <f t="shared" si="40"/>
        <v>1</v>
      </c>
      <c r="AR442" s="1">
        <f t="shared" si="41"/>
        <v>1</v>
      </c>
    </row>
    <row r="443" spans="1:44" ht="24.9" customHeight="1" thickTop="1" thickBot="1">
      <c r="A443" s="33" t="s">
        <v>1592</v>
      </c>
      <c r="B443" s="33" t="s">
        <v>1698</v>
      </c>
      <c r="C443" s="33" t="s">
        <v>619</v>
      </c>
      <c r="D443" s="35"/>
      <c r="E443" s="324" t="s">
        <v>179</v>
      </c>
      <c r="F443" s="454">
        <v>100000</v>
      </c>
      <c r="G443" s="454">
        <f t="shared" si="47"/>
        <v>100000</v>
      </c>
      <c r="H443" s="455"/>
      <c r="I443" s="39">
        <f t="shared" si="50"/>
        <v>100000</v>
      </c>
      <c r="J443" s="40"/>
      <c r="K443" s="40"/>
      <c r="L443" s="40"/>
      <c r="M443" s="41"/>
      <c r="N443" s="41"/>
      <c r="O443" s="42"/>
      <c r="P443" s="456"/>
      <c r="Q443" s="457"/>
      <c r="R443" s="458">
        <f>G443</f>
        <v>100000</v>
      </c>
      <c r="S443" s="39"/>
      <c r="T443" s="46"/>
      <c r="U443" s="39"/>
      <c r="V443" s="46"/>
      <c r="W443" s="39"/>
      <c r="X443" s="23">
        <f t="shared" si="42"/>
        <v>0</v>
      </c>
      <c r="Y443" s="23">
        <f t="shared" si="43"/>
        <v>0</v>
      </c>
      <c r="Z443" s="20">
        <v>1</v>
      </c>
      <c r="AH443" s="20">
        <f t="shared" si="39"/>
        <v>1</v>
      </c>
      <c r="AQ443" s="1">
        <f t="shared" si="40"/>
        <v>0</v>
      </c>
      <c r="AR443" s="1">
        <f t="shared" si="41"/>
        <v>1</v>
      </c>
    </row>
    <row r="444" spans="1:44" ht="24.9" customHeight="1" thickTop="1" thickBot="1">
      <c r="A444" s="33" t="s">
        <v>1592</v>
      </c>
      <c r="B444" s="33" t="s">
        <v>1698</v>
      </c>
      <c r="C444" s="33" t="s">
        <v>1699</v>
      </c>
      <c r="D444" s="35"/>
      <c r="E444" s="324" t="s">
        <v>179</v>
      </c>
      <c r="F444" s="454">
        <v>199000</v>
      </c>
      <c r="G444" s="454">
        <f t="shared" si="47"/>
        <v>199000</v>
      </c>
      <c r="H444" s="455"/>
      <c r="I444" s="39">
        <f t="shared" si="50"/>
        <v>199000</v>
      </c>
      <c r="J444" s="40"/>
      <c r="K444" s="40"/>
      <c r="L444" s="40"/>
      <c r="M444" s="41"/>
      <c r="N444" s="41"/>
      <c r="O444" s="42"/>
      <c r="P444" s="456"/>
      <c r="Q444" s="457"/>
      <c r="R444" s="458">
        <f>G444</f>
        <v>199000</v>
      </c>
      <c r="S444" s="39"/>
      <c r="T444" s="46"/>
      <c r="U444" s="39"/>
      <c r="V444" s="46"/>
      <c r="W444" s="39"/>
      <c r="X444" s="23">
        <f t="shared" si="42"/>
        <v>0</v>
      </c>
      <c r="Y444" s="23">
        <f t="shared" si="43"/>
        <v>0</v>
      </c>
      <c r="Z444" s="20">
        <v>1</v>
      </c>
      <c r="AH444" s="20">
        <f t="shared" si="39"/>
        <v>1</v>
      </c>
      <c r="AQ444" s="1">
        <f t="shared" si="40"/>
        <v>0</v>
      </c>
      <c r="AR444" s="1">
        <f t="shared" si="41"/>
        <v>1</v>
      </c>
    </row>
    <row r="445" spans="1:44" ht="24.9" customHeight="1" thickTop="1" thickBot="1">
      <c r="A445" s="33" t="s">
        <v>1592</v>
      </c>
      <c r="B445" s="33" t="s">
        <v>1698</v>
      </c>
      <c r="C445" s="33" t="s">
        <v>45</v>
      </c>
      <c r="D445" s="35"/>
      <c r="E445" s="324" t="s">
        <v>179</v>
      </c>
      <c r="F445" s="454">
        <v>250000</v>
      </c>
      <c r="G445" s="454">
        <f t="shared" si="47"/>
        <v>250000</v>
      </c>
      <c r="H445" s="455"/>
      <c r="I445" s="39">
        <f t="shared" si="50"/>
        <v>250000</v>
      </c>
      <c r="J445" s="40"/>
      <c r="K445" s="40"/>
      <c r="L445" s="40"/>
      <c r="M445" s="41"/>
      <c r="N445" s="41"/>
      <c r="O445" s="42"/>
      <c r="P445" s="456"/>
      <c r="Q445" s="457"/>
      <c r="R445" s="458">
        <v>150000</v>
      </c>
      <c r="S445" s="39">
        <v>100000</v>
      </c>
      <c r="T445" s="46"/>
      <c r="U445" s="39"/>
      <c r="V445" s="46"/>
      <c r="W445" s="39"/>
      <c r="X445" s="23">
        <f t="shared" si="42"/>
        <v>0</v>
      </c>
      <c r="Y445" s="23">
        <f t="shared" si="43"/>
        <v>0</v>
      </c>
      <c r="Z445" s="20">
        <v>1</v>
      </c>
      <c r="AH445" s="20">
        <f t="shared" si="39"/>
        <v>1</v>
      </c>
      <c r="AQ445" s="1">
        <f t="shared" si="40"/>
        <v>0</v>
      </c>
      <c r="AR445" s="1">
        <f t="shared" si="41"/>
        <v>1</v>
      </c>
    </row>
    <row r="446" spans="1:44" ht="24.9" customHeight="1" thickTop="1" thickBot="1">
      <c r="A446" s="33" t="s">
        <v>1592</v>
      </c>
      <c r="B446" s="33" t="s">
        <v>1698</v>
      </c>
      <c r="C446" s="33" t="s">
        <v>140</v>
      </c>
      <c r="D446" s="35"/>
      <c r="E446" s="324" t="s">
        <v>179</v>
      </c>
      <c r="F446" s="454">
        <v>170000</v>
      </c>
      <c r="G446" s="454">
        <f t="shared" si="47"/>
        <v>170000</v>
      </c>
      <c r="H446" s="455"/>
      <c r="I446" s="39">
        <v>161000</v>
      </c>
      <c r="J446" s="40"/>
      <c r="K446" s="40"/>
      <c r="L446" s="40">
        <v>9000</v>
      </c>
      <c r="M446" s="41"/>
      <c r="N446" s="41"/>
      <c r="O446" s="42"/>
      <c r="P446" s="456"/>
      <c r="Q446" s="457"/>
      <c r="R446" s="458">
        <f>G446</f>
        <v>170000</v>
      </c>
      <c r="S446" s="39"/>
      <c r="T446" s="46"/>
      <c r="U446" s="39"/>
      <c r="V446" s="46"/>
      <c r="W446" s="39"/>
      <c r="X446" s="23">
        <f t="shared" si="42"/>
        <v>0</v>
      </c>
      <c r="Y446" s="23">
        <f t="shared" si="43"/>
        <v>0</v>
      </c>
      <c r="Z446" s="20">
        <v>1</v>
      </c>
      <c r="AH446" s="20">
        <f t="shared" si="39"/>
        <v>1</v>
      </c>
      <c r="AQ446" s="1">
        <f t="shared" si="40"/>
        <v>0</v>
      </c>
      <c r="AR446" s="1">
        <f t="shared" si="41"/>
        <v>1</v>
      </c>
    </row>
    <row r="447" spans="1:44" ht="24.9" customHeight="1" thickTop="1" thickBot="1">
      <c r="A447" s="33" t="s">
        <v>1592</v>
      </c>
      <c r="B447" s="33" t="s">
        <v>1698</v>
      </c>
      <c r="C447" s="33" t="s">
        <v>336</v>
      </c>
      <c r="D447" s="35"/>
      <c r="E447" s="324" t="s">
        <v>179</v>
      </c>
      <c r="F447" s="454">
        <v>2110000</v>
      </c>
      <c r="G447" s="454">
        <f t="shared" si="47"/>
        <v>2110000</v>
      </c>
      <c r="H447" s="455"/>
      <c r="I447" s="39">
        <v>450000</v>
      </c>
      <c r="J447" s="40">
        <v>1660000</v>
      </c>
      <c r="K447" s="40"/>
      <c r="L447" s="40"/>
      <c r="M447" s="41"/>
      <c r="N447" s="41"/>
      <c r="O447" s="42"/>
      <c r="P447" s="456"/>
      <c r="Q447" s="457"/>
      <c r="R447" s="458">
        <f>G447</f>
        <v>2110000</v>
      </c>
      <c r="S447" s="39"/>
      <c r="T447" s="46"/>
      <c r="U447" s="39"/>
      <c r="V447" s="46"/>
      <c r="W447" s="39"/>
      <c r="X447" s="23">
        <f t="shared" si="42"/>
        <v>0</v>
      </c>
      <c r="Y447" s="23">
        <f t="shared" si="43"/>
        <v>0</v>
      </c>
      <c r="Z447" s="20">
        <v>1</v>
      </c>
      <c r="AH447" s="20">
        <f t="shared" si="39"/>
        <v>1</v>
      </c>
      <c r="AQ447" s="1">
        <f t="shared" si="40"/>
        <v>0</v>
      </c>
      <c r="AR447" s="1">
        <f t="shared" si="41"/>
        <v>1</v>
      </c>
    </row>
    <row r="448" spans="1:44" ht="24.9" customHeight="1" thickTop="1" thickBot="1">
      <c r="A448" s="33" t="s">
        <v>1592</v>
      </c>
      <c r="B448" s="33" t="s">
        <v>1698</v>
      </c>
      <c r="C448" s="33" t="s">
        <v>1700</v>
      </c>
      <c r="D448" s="35"/>
      <c r="E448" s="324" t="s">
        <v>179</v>
      </c>
      <c r="F448" s="454">
        <v>100000</v>
      </c>
      <c r="G448" s="454">
        <f t="shared" si="47"/>
        <v>100000</v>
      </c>
      <c r="H448" s="455"/>
      <c r="I448" s="39">
        <f>G448</f>
        <v>100000</v>
      </c>
      <c r="J448" s="40"/>
      <c r="K448" s="40"/>
      <c r="L448" s="40"/>
      <c r="M448" s="41"/>
      <c r="N448" s="41"/>
      <c r="O448" s="42"/>
      <c r="P448" s="456"/>
      <c r="Q448" s="457"/>
      <c r="R448" s="458">
        <f>G448</f>
        <v>100000</v>
      </c>
      <c r="S448" s="39"/>
      <c r="T448" s="46"/>
      <c r="U448" s="39"/>
      <c r="V448" s="46"/>
      <c r="W448" s="39"/>
      <c r="X448" s="23">
        <f t="shared" si="42"/>
        <v>0</v>
      </c>
      <c r="Y448" s="23">
        <f t="shared" si="43"/>
        <v>0</v>
      </c>
      <c r="Z448" s="20">
        <v>1</v>
      </c>
      <c r="AH448" s="20">
        <f t="shared" si="39"/>
        <v>1</v>
      </c>
      <c r="AQ448" s="1">
        <f t="shared" si="40"/>
        <v>0</v>
      </c>
      <c r="AR448" s="1">
        <f t="shared" si="41"/>
        <v>1</v>
      </c>
    </row>
    <row r="449" spans="1:44" ht="24.9" customHeight="1" thickTop="1" thickBot="1">
      <c r="A449" s="33" t="s">
        <v>1592</v>
      </c>
      <c r="B449" s="33" t="s">
        <v>1698</v>
      </c>
      <c r="C449" s="33" t="s">
        <v>406</v>
      </c>
      <c r="D449" s="35"/>
      <c r="E449" s="324" t="s">
        <v>179</v>
      </c>
      <c r="F449" s="454">
        <v>77324</v>
      </c>
      <c r="G449" s="454">
        <f t="shared" si="47"/>
        <v>77324</v>
      </c>
      <c r="H449" s="455"/>
      <c r="I449" s="39">
        <f>G449</f>
        <v>77324</v>
      </c>
      <c r="J449" s="40"/>
      <c r="K449" s="40"/>
      <c r="L449" s="40"/>
      <c r="M449" s="41"/>
      <c r="N449" s="41"/>
      <c r="O449" s="42"/>
      <c r="P449" s="456"/>
      <c r="Q449" s="457"/>
      <c r="R449" s="458">
        <f>G449</f>
        <v>77324</v>
      </c>
      <c r="S449" s="39"/>
      <c r="T449" s="46"/>
      <c r="U449" s="39"/>
      <c r="V449" s="46"/>
      <c r="W449" s="39"/>
      <c r="X449" s="23">
        <f t="shared" si="42"/>
        <v>0</v>
      </c>
      <c r="Y449" s="23">
        <f t="shared" si="43"/>
        <v>0</v>
      </c>
      <c r="Z449" s="20">
        <v>1</v>
      </c>
      <c r="AH449" s="20">
        <f t="shared" si="39"/>
        <v>1</v>
      </c>
      <c r="AQ449" s="1">
        <f t="shared" si="40"/>
        <v>0</v>
      </c>
      <c r="AR449" s="1">
        <f t="shared" si="41"/>
        <v>1</v>
      </c>
    </row>
    <row r="450" spans="1:44" ht="24.9" customHeight="1" thickTop="1" thickBot="1">
      <c r="A450" s="33" t="s">
        <v>1592</v>
      </c>
      <c r="B450" s="33" t="s">
        <v>1698</v>
      </c>
      <c r="C450" s="33" t="s">
        <v>489</v>
      </c>
      <c r="D450" s="35"/>
      <c r="E450" s="324" t="s">
        <v>179</v>
      </c>
      <c r="F450" s="454">
        <v>150000</v>
      </c>
      <c r="G450" s="454">
        <f t="shared" si="47"/>
        <v>150000</v>
      </c>
      <c r="H450" s="455"/>
      <c r="I450" s="39"/>
      <c r="J450" s="40"/>
      <c r="K450" s="40"/>
      <c r="L450" s="40">
        <f>G450</f>
        <v>150000</v>
      </c>
      <c r="M450" s="41"/>
      <c r="N450" s="41"/>
      <c r="O450" s="42"/>
      <c r="P450" s="456"/>
      <c r="Q450" s="457"/>
      <c r="R450" s="458">
        <f>G450</f>
        <v>150000</v>
      </c>
      <c r="S450" s="39"/>
      <c r="T450" s="46"/>
      <c r="U450" s="39"/>
      <c r="V450" s="46"/>
      <c r="W450" s="39"/>
      <c r="X450" s="23">
        <f t="shared" si="42"/>
        <v>0</v>
      </c>
      <c r="Y450" s="23">
        <f t="shared" si="43"/>
        <v>0</v>
      </c>
      <c r="Z450" s="20">
        <v>1</v>
      </c>
      <c r="AH450" s="20">
        <f t="shared" si="39"/>
        <v>1</v>
      </c>
      <c r="AQ450" s="1">
        <f t="shared" si="40"/>
        <v>0</v>
      </c>
      <c r="AR450" s="1">
        <f t="shared" si="41"/>
        <v>1</v>
      </c>
    </row>
    <row r="451" spans="1:44" ht="24.9" customHeight="1" thickTop="1" thickBot="1">
      <c r="A451" s="33" t="s">
        <v>1592</v>
      </c>
      <c r="B451" s="33" t="s">
        <v>1698</v>
      </c>
      <c r="C451" s="33" t="s">
        <v>1701</v>
      </c>
      <c r="D451" s="35"/>
      <c r="E451" s="324" t="s">
        <v>179</v>
      </c>
      <c r="F451" s="454">
        <v>500000</v>
      </c>
      <c r="G451" s="454">
        <f t="shared" si="47"/>
        <v>500000</v>
      </c>
      <c r="H451" s="455"/>
      <c r="I451" s="39"/>
      <c r="J451" s="40"/>
      <c r="K451" s="40"/>
      <c r="L451" s="40">
        <f>G451</f>
        <v>500000</v>
      </c>
      <c r="M451" s="41"/>
      <c r="N451" s="41"/>
      <c r="O451" s="42"/>
      <c r="P451" s="456"/>
      <c r="Q451" s="457"/>
      <c r="R451" s="458">
        <v>300000</v>
      </c>
      <c r="S451" s="39">
        <v>200000</v>
      </c>
      <c r="T451" s="46"/>
      <c r="U451" s="39"/>
      <c r="V451" s="46"/>
      <c r="W451" s="39"/>
      <c r="X451" s="23">
        <f t="shared" si="42"/>
        <v>0</v>
      </c>
      <c r="Y451" s="23">
        <f t="shared" si="43"/>
        <v>0</v>
      </c>
      <c r="Z451" s="20">
        <v>1</v>
      </c>
      <c r="AH451" s="20">
        <f t="shared" si="39"/>
        <v>1</v>
      </c>
      <c r="AQ451" s="1">
        <f t="shared" si="40"/>
        <v>0</v>
      </c>
      <c r="AR451" s="1">
        <f t="shared" si="41"/>
        <v>1</v>
      </c>
    </row>
    <row r="452" spans="1:44" ht="24.9" customHeight="1" thickTop="1" thickBot="1">
      <c r="A452" s="33" t="s">
        <v>1592</v>
      </c>
      <c r="B452" s="33" t="s">
        <v>1698</v>
      </c>
      <c r="C452" s="33" t="s">
        <v>360</v>
      </c>
      <c r="D452" s="35"/>
      <c r="E452" s="324" t="s">
        <v>179</v>
      </c>
      <c r="F452" s="454">
        <v>350000</v>
      </c>
      <c r="G452" s="454">
        <f t="shared" si="47"/>
        <v>350000</v>
      </c>
      <c r="H452" s="455"/>
      <c r="I452" s="39">
        <f>G452</f>
        <v>350000</v>
      </c>
      <c r="J452" s="40"/>
      <c r="K452" s="40"/>
      <c r="L452" s="40"/>
      <c r="M452" s="41"/>
      <c r="N452" s="41"/>
      <c r="O452" s="42"/>
      <c r="P452" s="456"/>
      <c r="Q452" s="457"/>
      <c r="R452" s="458">
        <v>200000</v>
      </c>
      <c r="S452" s="39">
        <v>150000</v>
      </c>
      <c r="T452" s="46"/>
      <c r="U452" s="39"/>
      <c r="V452" s="46"/>
      <c r="W452" s="39"/>
      <c r="X452" s="23">
        <f t="shared" si="42"/>
        <v>0</v>
      </c>
      <c r="Y452" s="23">
        <f t="shared" si="43"/>
        <v>0</v>
      </c>
      <c r="Z452" s="20">
        <v>1</v>
      </c>
      <c r="AH452" s="20">
        <f t="shared" si="39"/>
        <v>1</v>
      </c>
      <c r="AQ452" s="1">
        <f t="shared" si="40"/>
        <v>0</v>
      </c>
      <c r="AR452" s="1">
        <f t="shared" si="41"/>
        <v>1</v>
      </c>
    </row>
    <row r="453" spans="1:44" ht="24.9" customHeight="1" thickTop="1" thickBot="1">
      <c r="A453" s="33" t="s">
        <v>1592</v>
      </c>
      <c r="B453" s="33" t="s">
        <v>1698</v>
      </c>
      <c r="C453" s="33" t="s">
        <v>41</v>
      </c>
      <c r="D453" s="35"/>
      <c r="E453" s="324" t="s">
        <v>179</v>
      </c>
      <c r="F453" s="454">
        <v>1150000</v>
      </c>
      <c r="G453" s="454">
        <f t="shared" si="47"/>
        <v>1150000</v>
      </c>
      <c r="H453" s="455"/>
      <c r="I453" s="39">
        <v>150000</v>
      </c>
      <c r="J453" s="40">
        <v>1000000</v>
      </c>
      <c r="K453" s="40"/>
      <c r="L453" s="40"/>
      <c r="M453" s="41"/>
      <c r="N453" s="41"/>
      <c r="O453" s="42"/>
      <c r="P453" s="456"/>
      <c r="Q453" s="457"/>
      <c r="R453" s="458">
        <v>250000</v>
      </c>
      <c r="S453" s="39">
        <v>900000</v>
      </c>
      <c r="T453" s="46"/>
      <c r="U453" s="39"/>
      <c r="V453" s="46"/>
      <c r="W453" s="39"/>
      <c r="X453" s="23">
        <f t="shared" si="42"/>
        <v>0</v>
      </c>
      <c r="Y453" s="23">
        <f t="shared" si="43"/>
        <v>0</v>
      </c>
      <c r="Z453" s="20">
        <v>1</v>
      </c>
      <c r="AH453" s="20">
        <f t="shared" si="39"/>
        <v>1</v>
      </c>
      <c r="AQ453" s="1">
        <f t="shared" si="40"/>
        <v>0</v>
      </c>
      <c r="AR453" s="1">
        <f t="shared" si="41"/>
        <v>1</v>
      </c>
    </row>
    <row r="454" spans="1:44" ht="24.9" customHeight="1" thickTop="1" thickBot="1">
      <c r="A454" s="33" t="s">
        <v>1592</v>
      </c>
      <c r="B454" s="33" t="s">
        <v>1698</v>
      </c>
      <c r="C454" s="33" t="s">
        <v>1702</v>
      </c>
      <c r="D454" s="35"/>
      <c r="E454" s="324" t="s">
        <v>179</v>
      </c>
      <c r="F454" s="454">
        <v>200000</v>
      </c>
      <c r="G454" s="454">
        <f t="shared" si="47"/>
        <v>200000</v>
      </c>
      <c r="H454" s="455"/>
      <c r="I454" s="39">
        <f t="shared" ref="I454:I463" si="51">G454</f>
        <v>200000</v>
      </c>
      <c r="J454" s="40"/>
      <c r="K454" s="40"/>
      <c r="L454" s="40"/>
      <c r="M454" s="41"/>
      <c r="N454" s="41"/>
      <c r="O454" s="42"/>
      <c r="P454" s="456"/>
      <c r="Q454" s="457"/>
      <c r="R454" s="458">
        <f>G454</f>
        <v>200000</v>
      </c>
      <c r="S454" s="39"/>
      <c r="T454" s="46"/>
      <c r="U454" s="39"/>
      <c r="V454" s="46"/>
      <c r="W454" s="39"/>
      <c r="X454" s="23">
        <f t="shared" si="42"/>
        <v>0</v>
      </c>
      <c r="Y454" s="23">
        <f t="shared" si="43"/>
        <v>0</v>
      </c>
      <c r="Z454" s="20">
        <v>1</v>
      </c>
      <c r="AH454" s="20">
        <f t="shared" si="39"/>
        <v>1</v>
      </c>
      <c r="AQ454" s="1">
        <f t="shared" si="40"/>
        <v>0</v>
      </c>
      <c r="AR454" s="1">
        <f t="shared" si="41"/>
        <v>1</v>
      </c>
    </row>
    <row r="455" spans="1:44" ht="24.9" customHeight="1" thickTop="1" thickBot="1">
      <c r="A455" s="33" t="s">
        <v>1592</v>
      </c>
      <c r="B455" s="33" t="s">
        <v>1698</v>
      </c>
      <c r="C455" s="33" t="s">
        <v>1703</v>
      </c>
      <c r="D455" s="35"/>
      <c r="E455" s="324" t="s">
        <v>179</v>
      </c>
      <c r="F455" s="454">
        <v>150000</v>
      </c>
      <c r="G455" s="454">
        <f t="shared" si="47"/>
        <v>150000</v>
      </c>
      <c r="H455" s="455"/>
      <c r="I455" s="39">
        <f t="shared" si="51"/>
        <v>150000</v>
      </c>
      <c r="J455" s="40"/>
      <c r="K455" s="40"/>
      <c r="L455" s="40"/>
      <c r="M455" s="41"/>
      <c r="N455" s="41"/>
      <c r="O455" s="42"/>
      <c r="P455" s="456"/>
      <c r="Q455" s="457"/>
      <c r="R455" s="458">
        <f>G455</f>
        <v>150000</v>
      </c>
      <c r="S455" s="39"/>
      <c r="T455" s="46"/>
      <c r="U455" s="39"/>
      <c r="V455" s="46"/>
      <c r="W455" s="39"/>
      <c r="X455" s="23">
        <f t="shared" si="42"/>
        <v>0</v>
      </c>
      <c r="Y455" s="23">
        <f t="shared" si="43"/>
        <v>0</v>
      </c>
      <c r="Z455" s="20">
        <v>1</v>
      </c>
      <c r="AH455" s="20">
        <f t="shared" si="39"/>
        <v>1</v>
      </c>
      <c r="AQ455" s="1">
        <f t="shared" si="40"/>
        <v>0</v>
      </c>
      <c r="AR455" s="1">
        <f t="shared" si="41"/>
        <v>1</v>
      </c>
    </row>
    <row r="456" spans="1:44" ht="24.9" customHeight="1" thickTop="1" thickBot="1">
      <c r="A456" s="33" t="s">
        <v>1592</v>
      </c>
      <c r="B456" s="33" t="s">
        <v>1698</v>
      </c>
      <c r="C456" s="33" t="s">
        <v>491</v>
      </c>
      <c r="D456" s="35"/>
      <c r="E456" s="324" t="s">
        <v>179</v>
      </c>
      <c r="F456" s="454">
        <v>284000</v>
      </c>
      <c r="G456" s="454">
        <f t="shared" si="47"/>
        <v>284000</v>
      </c>
      <c r="H456" s="455"/>
      <c r="I456" s="39">
        <f t="shared" si="51"/>
        <v>284000</v>
      </c>
      <c r="J456" s="40"/>
      <c r="K456" s="40"/>
      <c r="L456" s="40"/>
      <c r="M456" s="41"/>
      <c r="N456" s="41"/>
      <c r="O456" s="42"/>
      <c r="P456" s="456"/>
      <c r="Q456" s="457"/>
      <c r="R456" s="458">
        <v>150000</v>
      </c>
      <c r="S456" s="39">
        <v>134000</v>
      </c>
      <c r="T456" s="46"/>
      <c r="U456" s="39"/>
      <c r="V456" s="46"/>
      <c r="W456" s="39"/>
      <c r="X456" s="23">
        <f t="shared" si="42"/>
        <v>0</v>
      </c>
      <c r="Y456" s="23">
        <f t="shared" si="43"/>
        <v>0</v>
      </c>
      <c r="Z456" s="20">
        <v>1</v>
      </c>
      <c r="AH456" s="20">
        <f t="shared" si="39"/>
        <v>1</v>
      </c>
      <c r="AQ456" s="1">
        <f t="shared" si="40"/>
        <v>0</v>
      </c>
      <c r="AR456" s="1">
        <f t="shared" si="41"/>
        <v>1</v>
      </c>
    </row>
    <row r="457" spans="1:44" ht="24.9" customHeight="1" thickTop="1" thickBot="1">
      <c r="A457" s="33" t="s">
        <v>1592</v>
      </c>
      <c r="B457" s="33" t="s">
        <v>1698</v>
      </c>
      <c r="C457" s="33" t="s">
        <v>75</v>
      </c>
      <c r="D457" s="35"/>
      <c r="E457" s="324" t="s">
        <v>145</v>
      </c>
      <c r="F457" s="454">
        <v>50000</v>
      </c>
      <c r="G457" s="454">
        <f t="shared" si="47"/>
        <v>50000</v>
      </c>
      <c r="H457" s="455"/>
      <c r="I457" s="39">
        <f t="shared" si="51"/>
        <v>50000</v>
      </c>
      <c r="J457" s="40"/>
      <c r="K457" s="40"/>
      <c r="L457" s="40"/>
      <c r="M457" s="41"/>
      <c r="N457" s="41"/>
      <c r="O457" s="42"/>
      <c r="P457" s="456"/>
      <c r="Q457" s="41"/>
      <c r="R457" s="458">
        <v>50000</v>
      </c>
      <c r="S457" s="39"/>
      <c r="T457" s="46"/>
      <c r="U457" s="39"/>
      <c r="V457" s="46"/>
      <c r="W457" s="39"/>
      <c r="X457" s="23">
        <f t="shared" si="42"/>
        <v>0</v>
      </c>
      <c r="Y457" s="23">
        <f t="shared" si="43"/>
        <v>0</v>
      </c>
      <c r="AH457" s="20">
        <f t="shared" si="39"/>
        <v>0</v>
      </c>
      <c r="AI457" s="20">
        <v>1</v>
      </c>
      <c r="AQ457" s="1">
        <f t="shared" si="40"/>
        <v>1</v>
      </c>
      <c r="AR457" s="1">
        <f t="shared" si="41"/>
        <v>1</v>
      </c>
    </row>
    <row r="458" spans="1:44" ht="24.9" customHeight="1" thickTop="1" thickBot="1">
      <c r="A458" s="33" t="s">
        <v>1592</v>
      </c>
      <c r="B458" s="33" t="s">
        <v>1698</v>
      </c>
      <c r="C458" s="33" t="s">
        <v>47</v>
      </c>
      <c r="D458" s="35"/>
      <c r="E458" s="324" t="s">
        <v>145</v>
      </c>
      <c r="F458" s="454">
        <v>300000</v>
      </c>
      <c r="G458" s="454">
        <f t="shared" si="47"/>
        <v>300000</v>
      </c>
      <c r="H458" s="455"/>
      <c r="I458" s="39">
        <f t="shared" si="51"/>
        <v>300000</v>
      </c>
      <c r="J458" s="40"/>
      <c r="K458" s="40"/>
      <c r="L458" s="40"/>
      <c r="M458" s="41"/>
      <c r="N458" s="41"/>
      <c r="O458" s="42"/>
      <c r="P458" s="456"/>
      <c r="Q458" s="41"/>
      <c r="R458" s="458">
        <f>G458</f>
        <v>300000</v>
      </c>
      <c r="S458" s="39"/>
      <c r="T458" s="46"/>
      <c r="U458" s="39"/>
      <c r="V458" s="46"/>
      <c r="W458" s="39"/>
      <c r="X458" s="23">
        <f t="shared" si="42"/>
        <v>0</v>
      </c>
      <c r="Y458" s="23">
        <f t="shared" si="43"/>
        <v>0</v>
      </c>
      <c r="AH458" s="20">
        <f t="shared" ref="AH458:AH521" si="52">SUM(Z458:AG458)</f>
        <v>0</v>
      </c>
      <c r="AI458" s="20">
        <v>1</v>
      </c>
      <c r="AQ458" s="1">
        <f t="shared" ref="AQ458:AQ521" si="53">SUM(AI458:AP458)</f>
        <v>1</v>
      </c>
      <c r="AR458" s="1">
        <f t="shared" ref="AR458:AR521" si="54">AQ458+AH458</f>
        <v>1</v>
      </c>
    </row>
    <row r="459" spans="1:44" ht="24.9" customHeight="1" thickTop="1" thickBot="1">
      <c r="A459" s="33" t="s">
        <v>1592</v>
      </c>
      <c r="B459" s="33" t="s">
        <v>1698</v>
      </c>
      <c r="C459" s="33" t="s">
        <v>1155</v>
      </c>
      <c r="D459" s="35"/>
      <c r="E459" s="324" t="s">
        <v>145</v>
      </c>
      <c r="F459" s="454">
        <v>363000</v>
      </c>
      <c r="G459" s="454">
        <v>499000</v>
      </c>
      <c r="H459" s="455"/>
      <c r="I459" s="39">
        <f t="shared" si="51"/>
        <v>499000</v>
      </c>
      <c r="J459" s="40"/>
      <c r="K459" s="40"/>
      <c r="L459" s="40"/>
      <c r="M459" s="41"/>
      <c r="N459" s="41"/>
      <c r="O459" s="42"/>
      <c r="P459" s="456"/>
      <c r="Q459" s="41">
        <v>348100</v>
      </c>
      <c r="R459" s="458">
        <v>150900</v>
      </c>
      <c r="S459" s="39"/>
      <c r="T459" s="46"/>
      <c r="U459" s="39"/>
      <c r="V459" s="46"/>
      <c r="W459" s="39"/>
      <c r="X459" s="23">
        <f t="shared" si="42"/>
        <v>0</v>
      </c>
      <c r="Y459" s="23">
        <f t="shared" si="43"/>
        <v>0</v>
      </c>
      <c r="AH459" s="20">
        <f t="shared" si="52"/>
        <v>0</v>
      </c>
      <c r="AI459" s="20">
        <v>1</v>
      </c>
      <c r="AQ459" s="1">
        <f t="shared" si="53"/>
        <v>1</v>
      </c>
      <c r="AR459" s="1">
        <f t="shared" si="54"/>
        <v>1</v>
      </c>
    </row>
    <row r="460" spans="1:44" ht="24.9" customHeight="1" thickTop="1" thickBot="1">
      <c r="A460" s="33" t="s">
        <v>1592</v>
      </c>
      <c r="B460" s="33" t="s">
        <v>1698</v>
      </c>
      <c r="C460" s="33" t="s">
        <v>1704</v>
      </c>
      <c r="D460" s="35"/>
      <c r="E460" s="324" t="s">
        <v>145</v>
      </c>
      <c r="F460" s="454">
        <v>200000</v>
      </c>
      <c r="G460" s="454">
        <f>F460</f>
        <v>200000</v>
      </c>
      <c r="H460" s="455"/>
      <c r="I460" s="39">
        <f t="shared" si="51"/>
        <v>200000</v>
      </c>
      <c r="J460" s="40"/>
      <c r="K460" s="40"/>
      <c r="L460" s="40"/>
      <c r="M460" s="41"/>
      <c r="N460" s="41"/>
      <c r="O460" s="42"/>
      <c r="P460" s="456"/>
      <c r="Q460" s="41">
        <v>48000</v>
      </c>
      <c r="R460" s="458">
        <v>152000</v>
      </c>
      <c r="S460" s="39"/>
      <c r="T460" s="46"/>
      <c r="U460" s="39"/>
      <c r="V460" s="46"/>
      <c r="W460" s="39"/>
      <c r="X460" s="23">
        <f t="shared" ref="X460:X523" si="55">G460-I460-J460-K460-L460-M460-N460</f>
        <v>0</v>
      </c>
      <c r="Y460" s="23">
        <f t="shared" ref="Y460:Y523" si="56">G460-Q460-R460-S460</f>
        <v>0</v>
      </c>
      <c r="AH460" s="20">
        <f t="shared" si="52"/>
        <v>0</v>
      </c>
      <c r="AI460" s="20">
        <v>1</v>
      </c>
      <c r="AQ460" s="1">
        <f t="shared" si="53"/>
        <v>1</v>
      </c>
      <c r="AR460" s="1">
        <f t="shared" si="54"/>
        <v>1</v>
      </c>
    </row>
    <row r="461" spans="1:44" ht="24.9" customHeight="1" thickTop="1" thickBot="1">
      <c r="A461" s="33" t="s">
        <v>1592</v>
      </c>
      <c r="B461" s="33" t="s">
        <v>1698</v>
      </c>
      <c r="C461" s="33" t="s">
        <v>288</v>
      </c>
      <c r="D461" s="35"/>
      <c r="E461" s="324" t="s">
        <v>145</v>
      </c>
      <c r="F461" s="454">
        <v>550000</v>
      </c>
      <c r="G461" s="454">
        <f>F461</f>
        <v>550000</v>
      </c>
      <c r="H461" s="455"/>
      <c r="I461" s="39">
        <f t="shared" si="51"/>
        <v>550000</v>
      </c>
      <c r="J461" s="40"/>
      <c r="K461" s="40"/>
      <c r="L461" s="40"/>
      <c r="M461" s="41"/>
      <c r="N461" s="41"/>
      <c r="O461" s="42"/>
      <c r="P461" s="456"/>
      <c r="Q461" s="41">
        <v>407131</v>
      </c>
      <c r="R461" s="458">
        <v>142869</v>
      </c>
      <c r="S461" s="39"/>
      <c r="T461" s="46"/>
      <c r="U461" s="39"/>
      <c r="V461" s="46"/>
      <c r="W461" s="39"/>
      <c r="X461" s="23">
        <f t="shared" si="55"/>
        <v>0</v>
      </c>
      <c r="Y461" s="23">
        <f t="shared" si="56"/>
        <v>0</v>
      </c>
      <c r="AH461" s="20">
        <f t="shared" si="52"/>
        <v>0</v>
      </c>
      <c r="AI461" s="20">
        <v>1</v>
      </c>
      <c r="AQ461" s="1">
        <f t="shared" si="53"/>
        <v>1</v>
      </c>
      <c r="AR461" s="1">
        <f t="shared" si="54"/>
        <v>1</v>
      </c>
    </row>
    <row r="462" spans="1:44" ht="24.9" customHeight="1" thickTop="1" thickBot="1">
      <c r="A462" s="33" t="s">
        <v>1592</v>
      </c>
      <c r="B462" s="33" t="s">
        <v>1698</v>
      </c>
      <c r="C462" s="33" t="s">
        <v>406</v>
      </c>
      <c r="D462" s="35"/>
      <c r="E462" s="324" t="s">
        <v>145</v>
      </c>
      <c r="F462" s="454">
        <v>120000</v>
      </c>
      <c r="G462" s="454">
        <v>200000</v>
      </c>
      <c r="H462" s="455"/>
      <c r="I462" s="39">
        <f t="shared" si="51"/>
        <v>200000</v>
      </c>
      <c r="J462" s="40"/>
      <c r="K462" s="40"/>
      <c r="L462" s="40"/>
      <c r="M462" s="41"/>
      <c r="N462" s="41"/>
      <c r="O462" s="42"/>
      <c r="P462" s="456"/>
      <c r="Q462" s="41">
        <v>97324</v>
      </c>
      <c r="R462" s="458">
        <v>102676</v>
      </c>
      <c r="S462" s="39"/>
      <c r="T462" s="46"/>
      <c r="U462" s="39"/>
      <c r="V462" s="46"/>
      <c r="W462" s="39"/>
      <c r="X462" s="23">
        <f t="shared" si="55"/>
        <v>0</v>
      </c>
      <c r="Y462" s="23">
        <f t="shared" si="56"/>
        <v>0</v>
      </c>
      <c r="AH462" s="20">
        <f t="shared" si="52"/>
        <v>0</v>
      </c>
      <c r="AI462" s="20">
        <v>1</v>
      </c>
      <c r="AQ462" s="1">
        <f t="shared" si="53"/>
        <v>1</v>
      </c>
      <c r="AR462" s="1">
        <f t="shared" si="54"/>
        <v>1</v>
      </c>
    </row>
    <row r="463" spans="1:44" ht="24.9" customHeight="1" thickTop="1" thickBot="1">
      <c r="A463" s="33" t="s">
        <v>1592</v>
      </c>
      <c r="B463" s="33" t="s">
        <v>1698</v>
      </c>
      <c r="C463" s="33" t="s">
        <v>489</v>
      </c>
      <c r="D463" s="35"/>
      <c r="E463" s="324" t="s">
        <v>145</v>
      </c>
      <c r="F463" s="454">
        <v>406000</v>
      </c>
      <c r="G463" s="454">
        <f>F463</f>
        <v>406000</v>
      </c>
      <c r="H463" s="455"/>
      <c r="I463" s="39">
        <f t="shared" si="51"/>
        <v>406000</v>
      </c>
      <c r="J463" s="40"/>
      <c r="K463" s="40"/>
      <c r="L463" s="40"/>
      <c r="M463" s="41"/>
      <c r="N463" s="41"/>
      <c r="O463" s="42"/>
      <c r="P463" s="456"/>
      <c r="Q463" s="41"/>
      <c r="R463" s="458">
        <f>G463</f>
        <v>406000</v>
      </c>
      <c r="S463" s="39"/>
      <c r="T463" s="46"/>
      <c r="U463" s="39"/>
      <c r="V463" s="46"/>
      <c r="W463" s="39"/>
      <c r="X463" s="23">
        <f t="shared" si="55"/>
        <v>0</v>
      </c>
      <c r="Y463" s="23">
        <f t="shared" si="56"/>
        <v>0</v>
      </c>
      <c r="AH463" s="20">
        <f t="shared" si="52"/>
        <v>0</v>
      </c>
      <c r="AI463" s="20">
        <v>1</v>
      </c>
      <c r="AQ463" s="1">
        <f t="shared" si="53"/>
        <v>1</v>
      </c>
      <c r="AR463" s="1">
        <f t="shared" si="54"/>
        <v>1</v>
      </c>
    </row>
    <row r="464" spans="1:44" ht="24.9" customHeight="1" thickTop="1" thickBot="1">
      <c r="A464" s="33" t="s">
        <v>1592</v>
      </c>
      <c r="B464" s="33" t="s">
        <v>1698</v>
      </c>
      <c r="C464" s="33" t="s">
        <v>1705</v>
      </c>
      <c r="D464" s="35"/>
      <c r="E464" s="324" t="s">
        <v>145</v>
      </c>
      <c r="F464" s="454">
        <v>2470000</v>
      </c>
      <c r="G464" s="454">
        <v>2652551</v>
      </c>
      <c r="H464" s="455"/>
      <c r="I464" s="39">
        <f>G464-N464</f>
        <v>1552551</v>
      </c>
      <c r="J464" s="40"/>
      <c r="K464" s="40"/>
      <c r="L464" s="40"/>
      <c r="M464" s="41"/>
      <c r="N464" s="41">
        <v>1100000</v>
      </c>
      <c r="O464" s="42" t="s">
        <v>1706</v>
      </c>
      <c r="P464" s="456"/>
      <c r="Q464" s="41">
        <v>2069896</v>
      </c>
      <c r="R464" s="458">
        <v>582655</v>
      </c>
      <c r="S464" s="39"/>
      <c r="T464" s="46"/>
      <c r="U464" s="39"/>
      <c r="V464" s="46"/>
      <c r="W464" s="39"/>
      <c r="X464" s="23">
        <f t="shared" si="55"/>
        <v>0</v>
      </c>
      <c r="Y464" s="23">
        <f t="shared" si="56"/>
        <v>0</v>
      </c>
      <c r="AH464" s="20">
        <f t="shared" si="52"/>
        <v>0</v>
      </c>
      <c r="AL464" s="20">
        <v>1</v>
      </c>
      <c r="AQ464" s="1">
        <f t="shared" si="53"/>
        <v>1</v>
      </c>
      <c r="AR464" s="1">
        <f t="shared" si="54"/>
        <v>1</v>
      </c>
    </row>
    <row r="465" spans="1:44" ht="24.9" customHeight="1" thickTop="1" thickBot="1">
      <c r="A465" s="33" t="s">
        <v>1592</v>
      </c>
      <c r="B465" s="33" t="s">
        <v>1698</v>
      </c>
      <c r="C465" s="33" t="s">
        <v>360</v>
      </c>
      <c r="D465" s="35"/>
      <c r="E465" s="324" t="s">
        <v>1576</v>
      </c>
      <c r="F465" s="454">
        <v>1400000</v>
      </c>
      <c r="G465" s="454">
        <f>F465</f>
        <v>1400000</v>
      </c>
      <c r="H465" s="455"/>
      <c r="I465" s="39">
        <v>800000</v>
      </c>
      <c r="J465" s="40">
        <v>600000</v>
      </c>
      <c r="K465" s="40"/>
      <c r="L465" s="40"/>
      <c r="M465" s="41"/>
      <c r="N465" s="41"/>
      <c r="O465" s="42"/>
      <c r="P465" s="456"/>
      <c r="Q465" s="41">
        <v>492206</v>
      </c>
      <c r="R465" s="458">
        <v>907794</v>
      </c>
      <c r="S465" s="39"/>
      <c r="T465" s="46"/>
      <c r="U465" s="39"/>
      <c r="V465" s="46"/>
      <c r="W465" s="39"/>
      <c r="X465" s="23">
        <f t="shared" si="55"/>
        <v>0</v>
      </c>
      <c r="Y465" s="23">
        <f t="shared" si="56"/>
        <v>0</v>
      </c>
      <c r="AH465" s="20">
        <f t="shared" si="52"/>
        <v>0</v>
      </c>
      <c r="AI465" s="20">
        <v>1</v>
      </c>
      <c r="AQ465" s="1">
        <f t="shared" si="53"/>
        <v>1</v>
      </c>
      <c r="AR465" s="1">
        <f t="shared" si="54"/>
        <v>1</v>
      </c>
    </row>
    <row r="466" spans="1:44" ht="24.9" customHeight="1" thickTop="1" thickBot="1">
      <c r="A466" s="33" t="s">
        <v>1592</v>
      </c>
      <c r="B466" s="33" t="s">
        <v>1698</v>
      </c>
      <c r="C466" s="33" t="s">
        <v>41</v>
      </c>
      <c r="D466" s="35"/>
      <c r="E466" s="324" t="s">
        <v>1576</v>
      </c>
      <c r="F466" s="454">
        <v>4152000</v>
      </c>
      <c r="G466" s="454">
        <f>F466</f>
        <v>4152000</v>
      </c>
      <c r="H466" s="455"/>
      <c r="I466" s="39">
        <v>1531000</v>
      </c>
      <c r="J466" s="40">
        <v>2000000</v>
      </c>
      <c r="K466" s="40"/>
      <c r="L466" s="40">
        <v>621000</v>
      </c>
      <c r="M466" s="41"/>
      <c r="N466" s="41"/>
      <c r="O466" s="42"/>
      <c r="P466" s="456"/>
      <c r="Q466" s="41">
        <v>549731</v>
      </c>
      <c r="R466" s="458">
        <v>3602269</v>
      </c>
      <c r="S466" s="39"/>
      <c r="T466" s="46"/>
      <c r="U466" s="39"/>
      <c r="V466" s="46"/>
      <c r="W466" s="39"/>
      <c r="X466" s="23">
        <f t="shared" si="55"/>
        <v>0</v>
      </c>
      <c r="Y466" s="23">
        <f t="shared" si="56"/>
        <v>0</v>
      </c>
      <c r="AH466" s="20">
        <f t="shared" si="52"/>
        <v>0</v>
      </c>
      <c r="AI466" s="20">
        <v>1</v>
      </c>
      <c r="AQ466" s="1">
        <f t="shared" si="53"/>
        <v>1</v>
      </c>
      <c r="AR466" s="1">
        <f t="shared" si="54"/>
        <v>1</v>
      </c>
    </row>
    <row r="467" spans="1:44" ht="24.9" customHeight="1" thickTop="1" thickBot="1">
      <c r="A467" s="33" t="s">
        <v>1592</v>
      </c>
      <c r="B467" s="33" t="s">
        <v>1698</v>
      </c>
      <c r="C467" s="33" t="s">
        <v>491</v>
      </c>
      <c r="D467" s="35"/>
      <c r="E467" s="324" t="s">
        <v>1576</v>
      </c>
      <c r="F467" s="454">
        <v>900000</v>
      </c>
      <c r="G467" s="454">
        <f>F467</f>
        <v>900000</v>
      </c>
      <c r="H467" s="455"/>
      <c r="I467" s="39">
        <f>G467</f>
        <v>900000</v>
      </c>
      <c r="J467" s="40"/>
      <c r="K467" s="40"/>
      <c r="L467" s="40"/>
      <c r="M467" s="41"/>
      <c r="N467" s="41"/>
      <c r="O467" s="42"/>
      <c r="P467" s="456"/>
      <c r="Q467" s="41"/>
      <c r="R467" s="458">
        <f>G467</f>
        <v>900000</v>
      </c>
      <c r="S467" s="39"/>
      <c r="T467" s="46"/>
      <c r="U467" s="39"/>
      <c r="V467" s="46"/>
      <c r="W467" s="39"/>
      <c r="X467" s="23">
        <f t="shared" si="55"/>
        <v>0</v>
      </c>
      <c r="Y467" s="23">
        <f t="shared" si="56"/>
        <v>0</v>
      </c>
      <c r="AH467" s="20">
        <f t="shared" si="52"/>
        <v>0</v>
      </c>
      <c r="AI467" s="20">
        <v>1</v>
      </c>
      <c r="AQ467" s="1">
        <f t="shared" si="53"/>
        <v>1</v>
      </c>
      <c r="AR467" s="1">
        <f t="shared" si="54"/>
        <v>1</v>
      </c>
    </row>
    <row r="468" spans="1:44" ht="24.9" customHeight="1" thickTop="1" thickBot="1">
      <c r="A468" s="33" t="s">
        <v>1592</v>
      </c>
      <c r="B468" s="33" t="s">
        <v>1698</v>
      </c>
      <c r="C468" s="33" t="s">
        <v>1707</v>
      </c>
      <c r="D468" s="35"/>
      <c r="E468" s="324" t="s">
        <v>145</v>
      </c>
      <c r="F468" s="454">
        <v>100000</v>
      </c>
      <c r="G468" s="454">
        <f>F468</f>
        <v>100000</v>
      </c>
      <c r="H468" s="455"/>
      <c r="I468" s="39">
        <f>G468</f>
        <v>100000</v>
      </c>
      <c r="J468" s="40"/>
      <c r="K468" s="40"/>
      <c r="L468" s="40"/>
      <c r="M468" s="41"/>
      <c r="N468" s="41"/>
      <c r="O468" s="42"/>
      <c r="P468" s="456"/>
      <c r="Q468" s="41">
        <v>52360</v>
      </c>
      <c r="R468" s="458">
        <f>G468-Q468</f>
        <v>47640</v>
      </c>
      <c r="S468" s="39"/>
      <c r="T468" s="46"/>
      <c r="U468" s="39"/>
      <c r="V468" s="46"/>
      <c r="W468" s="39"/>
      <c r="X468" s="23">
        <f t="shared" si="55"/>
        <v>0</v>
      </c>
      <c r="Y468" s="23">
        <f t="shared" si="56"/>
        <v>0</v>
      </c>
      <c r="AH468" s="20">
        <f t="shared" si="52"/>
        <v>0</v>
      </c>
      <c r="AI468" s="20">
        <v>1</v>
      </c>
      <c r="AQ468" s="1">
        <f t="shared" si="53"/>
        <v>1</v>
      </c>
      <c r="AR468" s="1">
        <f t="shared" si="54"/>
        <v>1</v>
      </c>
    </row>
    <row r="469" spans="1:44" ht="24.9" customHeight="1" thickTop="1" thickBot="1">
      <c r="A469" s="206" t="s">
        <v>1592</v>
      </c>
      <c r="B469" s="206" t="s">
        <v>1708</v>
      </c>
      <c r="C469" s="206" t="s">
        <v>61</v>
      </c>
      <c r="D469" s="475"/>
      <c r="E469" s="827" t="s">
        <v>179</v>
      </c>
      <c r="F469" s="476">
        <v>30000</v>
      </c>
      <c r="G469" s="476">
        <f t="shared" ref="G469:G476" si="57">F469</f>
        <v>30000</v>
      </c>
      <c r="H469" s="477"/>
      <c r="I469" s="334"/>
      <c r="J469" s="478"/>
      <c r="K469" s="478"/>
      <c r="L469" s="478">
        <v>30000</v>
      </c>
      <c r="M469" s="479"/>
      <c r="N469" s="479"/>
      <c r="O469" s="480"/>
      <c r="P469" s="481"/>
      <c r="Q469" s="486"/>
      <c r="R469" s="483">
        <f t="shared" ref="R469:R475" si="58">G469</f>
        <v>30000</v>
      </c>
      <c r="S469" s="334"/>
      <c r="T469" s="484"/>
      <c r="U469" s="334"/>
      <c r="V469" s="484"/>
      <c r="W469" s="334"/>
      <c r="X469" s="23">
        <f t="shared" si="55"/>
        <v>0</v>
      </c>
      <c r="Y469" s="23">
        <f t="shared" si="56"/>
        <v>0</v>
      </c>
      <c r="Z469" s="20">
        <v>1</v>
      </c>
      <c r="AH469" s="20">
        <f t="shared" si="52"/>
        <v>1</v>
      </c>
      <c r="AQ469" s="1">
        <f t="shared" si="53"/>
        <v>0</v>
      </c>
      <c r="AR469" s="1">
        <f t="shared" si="54"/>
        <v>1</v>
      </c>
    </row>
    <row r="470" spans="1:44" ht="24.9" customHeight="1" thickTop="1" thickBot="1">
      <c r="A470" s="206" t="s">
        <v>1592</v>
      </c>
      <c r="B470" s="206" t="s">
        <v>1708</v>
      </c>
      <c r="C470" s="206" t="s">
        <v>1709</v>
      </c>
      <c r="D470" s="475"/>
      <c r="E470" s="827" t="s">
        <v>179</v>
      </c>
      <c r="F470" s="476">
        <v>81000</v>
      </c>
      <c r="G470" s="476">
        <f t="shared" si="57"/>
        <v>81000</v>
      </c>
      <c r="H470" s="477"/>
      <c r="I470" s="334"/>
      <c r="J470" s="478">
        <f>G470</f>
        <v>81000</v>
      </c>
      <c r="K470" s="478"/>
      <c r="L470" s="478"/>
      <c r="M470" s="479"/>
      <c r="N470" s="479"/>
      <c r="O470" s="480"/>
      <c r="P470" s="481"/>
      <c r="Q470" s="486"/>
      <c r="R470" s="483">
        <f t="shared" si="58"/>
        <v>81000</v>
      </c>
      <c r="S470" s="334"/>
      <c r="T470" s="484"/>
      <c r="U470" s="334"/>
      <c r="V470" s="484"/>
      <c r="W470" s="334"/>
      <c r="X470" s="23">
        <f t="shared" si="55"/>
        <v>0</v>
      </c>
      <c r="Y470" s="23">
        <f t="shared" si="56"/>
        <v>0</v>
      </c>
      <c r="Z470" s="20">
        <v>1</v>
      </c>
      <c r="AH470" s="20">
        <f t="shared" si="52"/>
        <v>1</v>
      </c>
      <c r="AQ470" s="1">
        <f t="shared" si="53"/>
        <v>0</v>
      </c>
      <c r="AR470" s="1">
        <f t="shared" si="54"/>
        <v>1</v>
      </c>
    </row>
    <row r="471" spans="1:44" ht="24.9" customHeight="1" thickTop="1" thickBot="1">
      <c r="A471" s="206" t="s">
        <v>1592</v>
      </c>
      <c r="B471" s="206" t="s">
        <v>1708</v>
      </c>
      <c r="C471" s="206" t="s">
        <v>406</v>
      </c>
      <c r="D471" s="475"/>
      <c r="E471" s="827" t="s">
        <v>179</v>
      </c>
      <c r="F471" s="476">
        <v>65000</v>
      </c>
      <c r="G471" s="476">
        <f t="shared" si="57"/>
        <v>65000</v>
      </c>
      <c r="H471" s="477"/>
      <c r="I471" s="334">
        <f>G471</f>
        <v>65000</v>
      </c>
      <c r="J471" s="478"/>
      <c r="K471" s="478"/>
      <c r="L471" s="478"/>
      <c r="M471" s="479"/>
      <c r="N471" s="479"/>
      <c r="O471" s="480"/>
      <c r="P471" s="481"/>
      <c r="Q471" s="486"/>
      <c r="R471" s="483">
        <f t="shared" si="58"/>
        <v>65000</v>
      </c>
      <c r="S471" s="334"/>
      <c r="T471" s="484"/>
      <c r="U471" s="334"/>
      <c r="V471" s="484"/>
      <c r="W471" s="334"/>
      <c r="X471" s="23">
        <f t="shared" si="55"/>
        <v>0</v>
      </c>
      <c r="Y471" s="23">
        <f t="shared" si="56"/>
        <v>0</v>
      </c>
      <c r="Z471" s="20">
        <v>1</v>
      </c>
      <c r="AH471" s="20">
        <f t="shared" si="52"/>
        <v>1</v>
      </c>
      <c r="AQ471" s="1">
        <f t="shared" si="53"/>
        <v>0</v>
      </c>
      <c r="AR471" s="1">
        <f t="shared" si="54"/>
        <v>1</v>
      </c>
    </row>
    <row r="472" spans="1:44" ht="24.9" customHeight="1" thickTop="1" thickBot="1">
      <c r="A472" s="206" t="s">
        <v>1592</v>
      </c>
      <c r="B472" s="206" t="s">
        <v>1708</v>
      </c>
      <c r="C472" s="206" t="s">
        <v>489</v>
      </c>
      <c r="D472" s="475"/>
      <c r="E472" s="827" t="s">
        <v>179</v>
      </c>
      <c r="F472" s="476">
        <v>60000</v>
      </c>
      <c r="G472" s="476">
        <f t="shared" si="57"/>
        <v>60000</v>
      </c>
      <c r="H472" s="477"/>
      <c r="I472" s="334"/>
      <c r="J472" s="478"/>
      <c r="K472" s="478"/>
      <c r="L472" s="478">
        <f>G472</f>
        <v>60000</v>
      </c>
      <c r="M472" s="479"/>
      <c r="N472" s="479"/>
      <c r="O472" s="480"/>
      <c r="P472" s="481"/>
      <c r="Q472" s="486"/>
      <c r="R472" s="483">
        <f t="shared" si="58"/>
        <v>60000</v>
      </c>
      <c r="S472" s="334"/>
      <c r="T472" s="484"/>
      <c r="U472" s="334"/>
      <c r="V472" s="484"/>
      <c r="W472" s="334"/>
      <c r="X472" s="23">
        <f t="shared" si="55"/>
        <v>0</v>
      </c>
      <c r="Y472" s="23">
        <f t="shared" si="56"/>
        <v>0</v>
      </c>
      <c r="Z472" s="20">
        <v>1</v>
      </c>
      <c r="AH472" s="20">
        <f t="shared" si="52"/>
        <v>1</v>
      </c>
      <c r="AQ472" s="1">
        <f t="shared" si="53"/>
        <v>0</v>
      </c>
      <c r="AR472" s="1">
        <f t="shared" si="54"/>
        <v>1</v>
      </c>
    </row>
    <row r="473" spans="1:44" ht="24.9" customHeight="1" thickTop="1" thickBot="1">
      <c r="A473" s="206" t="s">
        <v>1592</v>
      </c>
      <c r="B473" s="206" t="s">
        <v>1708</v>
      </c>
      <c r="C473" s="206" t="s">
        <v>1710</v>
      </c>
      <c r="D473" s="475"/>
      <c r="E473" s="827" t="s">
        <v>179</v>
      </c>
      <c r="F473" s="476">
        <v>30000</v>
      </c>
      <c r="G473" s="476">
        <f t="shared" si="57"/>
        <v>30000</v>
      </c>
      <c r="H473" s="477"/>
      <c r="I473" s="334"/>
      <c r="J473" s="478"/>
      <c r="K473" s="478"/>
      <c r="L473" s="478">
        <f>G473</f>
        <v>30000</v>
      </c>
      <c r="M473" s="479"/>
      <c r="N473" s="479"/>
      <c r="O473" s="480"/>
      <c r="P473" s="481"/>
      <c r="Q473" s="486"/>
      <c r="R473" s="483">
        <f t="shared" si="58"/>
        <v>30000</v>
      </c>
      <c r="S473" s="334"/>
      <c r="T473" s="484"/>
      <c r="U473" s="334"/>
      <c r="V473" s="484"/>
      <c r="W473" s="334"/>
      <c r="X473" s="23">
        <f t="shared" si="55"/>
        <v>0</v>
      </c>
      <c r="Y473" s="23">
        <f t="shared" si="56"/>
        <v>0</v>
      </c>
      <c r="Z473" s="20">
        <v>1</v>
      </c>
      <c r="AH473" s="20">
        <f t="shared" si="52"/>
        <v>1</v>
      </c>
      <c r="AQ473" s="1">
        <f t="shared" si="53"/>
        <v>0</v>
      </c>
      <c r="AR473" s="1">
        <f t="shared" si="54"/>
        <v>1</v>
      </c>
    </row>
    <row r="474" spans="1:44" ht="24.9" customHeight="1" thickTop="1" thickBot="1">
      <c r="A474" s="206" t="s">
        <v>1592</v>
      </c>
      <c r="B474" s="206" t="s">
        <v>1708</v>
      </c>
      <c r="C474" s="206" t="s">
        <v>41</v>
      </c>
      <c r="D474" s="475"/>
      <c r="E474" s="827" t="s">
        <v>179</v>
      </c>
      <c r="F474" s="476">
        <v>142000</v>
      </c>
      <c r="G474" s="476">
        <f t="shared" si="57"/>
        <v>142000</v>
      </c>
      <c r="H474" s="477"/>
      <c r="I474" s="334"/>
      <c r="J474" s="478">
        <v>40000</v>
      </c>
      <c r="K474" s="478"/>
      <c r="L474" s="478">
        <v>102000</v>
      </c>
      <c r="M474" s="479"/>
      <c r="N474" s="479"/>
      <c r="O474" s="480"/>
      <c r="P474" s="481"/>
      <c r="Q474" s="486"/>
      <c r="R474" s="483">
        <f t="shared" si="58"/>
        <v>142000</v>
      </c>
      <c r="S474" s="334"/>
      <c r="T474" s="484"/>
      <c r="U474" s="334"/>
      <c r="V474" s="484"/>
      <c r="W474" s="334"/>
      <c r="X474" s="23">
        <f t="shared" si="55"/>
        <v>0</v>
      </c>
      <c r="Y474" s="23">
        <f t="shared" si="56"/>
        <v>0</v>
      </c>
      <c r="Z474" s="20">
        <v>1</v>
      </c>
      <c r="AH474" s="20">
        <f t="shared" si="52"/>
        <v>1</v>
      </c>
      <c r="AQ474" s="1">
        <f t="shared" si="53"/>
        <v>0</v>
      </c>
      <c r="AR474" s="1">
        <f t="shared" si="54"/>
        <v>1</v>
      </c>
    </row>
    <row r="475" spans="1:44" ht="24.9" customHeight="1" thickTop="1" thickBot="1">
      <c r="A475" s="206" t="s">
        <v>1592</v>
      </c>
      <c r="B475" s="206" t="s">
        <v>1708</v>
      </c>
      <c r="C475" s="206" t="s">
        <v>1711</v>
      </c>
      <c r="D475" s="475"/>
      <c r="E475" s="827" t="s">
        <v>179</v>
      </c>
      <c r="F475" s="476">
        <v>30000</v>
      </c>
      <c r="G475" s="476">
        <f t="shared" si="57"/>
        <v>30000</v>
      </c>
      <c r="H475" s="477"/>
      <c r="I475" s="334">
        <v>10000</v>
      </c>
      <c r="J475" s="478"/>
      <c r="K475" s="478"/>
      <c r="L475" s="478">
        <v>20000</v>
      </c>
      <c r="M475" s="479"/>
      <c r="N475" s="479"/>
      <c r="O475" s="480"/>
      <c r="P475" s="481"/>
      <c r="Q475" s="486"/>
      <c r="R475" s="483">
        <f t="shared" si="58"/>
        <v>30000</v>
      </c>
      <c r="S475" s="334"/>
      <c r="T475" s="484"/>
      <c r="U475" s="334"/>
      <c r="V475" s="484"/>
      <c r="W475" s="334"/>
      <c r="X475" s="23">
        <f t="shared" si="55"/>
        <v>0</v>
      </c>
      <c r="Y475" s="23">
        <f t="shared" si="56"/>
        <v>0</v>
      </c>
      <c r="Z475" s="20">
        <v>1</v>
      </c>
      <c r="AH475" s="20">
        <f t="shared" si="52"/>
        <v>1</v>
      </c>
      <c r="AQ475" s="1">
        <f t="shared" si="53"/>
        <v>0</v>
      </c>
      <c r="AR475" s="1">
        <f t="shared" si="54"/>
        <v>1</v>
      </c>
    </row>
    <row r="476" spans="1:44" ht="24.9" customHeight="1" thickTop="1" thickBot="1">
      <c r="A476" s="206" t="s">
        <v>1592</v>
      </c>
      <c r="B476" s="206" t="s">
        <v>1708</v>
      </c>
      <c r="C476" s="206" t="s">
        <v>1712</v>
      </c>
      <c r="D476" s="206"/>
      <c r="E476" s="827" t="s">
        <v>179</v>
      </c>
      <c r="F476" s="476">
        <v>2600000</v>
      </c>
      <c r="G476" s="476">
        <f t="shared" si="57"/>
        <v>2600000</v>
      </c>
      <c r="H476" s="206"/>
      <c r="I476" s="478"/>
      <c r="J476" s="478"/>
      <c r="K476" s="206"/>
      <c r="L476" s="478">
        <v>260000</v>
      </c>
      <c r="M476" s="478">
        <v>2340000</v>
      </c>
      <c r="N476" s="353"/>
      <c r="O476" s="478"/>
      <c r="P476" s="496"/>
      <c r="Q476" s="486"/>
      <c r="R476" s="497">
        <v>50000</v>
      </c>
      <c r="S476" s="497">
        <f>G476-R476</f>
        <v>2550000</v>
      </c>
      <c r="T476" s="496"/>
      <c r="U476" s="496"/>
      <c r="V476" s="496"/>
      <c r="W476" s="496"/>
      <c r="X476" s="23">
        <f t="shared" si="55"/>
        <v>0</v>
      </c>
      <c r="Y476" s="23">
        <f t="shared" si="56"/>
        <v>0</v>
      </c>
      <c r="AF476" s="20">
        <v>1</v>
      </c>
      <c r="AH476" s="20">
        <f t="shared" si="52"/>
        <v>1</v>
      </c>
      <c r="AQ476" s="1">
        <f t="shared" si="53"/>
        <v>0</v>
      </c>
      <c r="AR476" s="1">
        <f t="shared" si="54"/>
        <v>1</v>
      </c>
    </row>
    <row r="477" spans="1:44" ht="24.9" customHeight="1" thickTop="1" thickBot="1">
      <c r="A477" s="206" t="s">
        <v>1592</v>
      </c>
      <c r="B477" s="206" t="s">
        <v>1708</v>
      </c>
      <c r="C477" s="206" t="s">
        <v>495</v>
      </c>
      <c r="D477" s="475"/>
      <c r="E477" s="827" t="s">
        <v>1563</v>
      </c>
      <c r="F477" s="476">
        <v>100000</v>
      </c>
      <c r="G477" s="476">
        <v>40000</v>
      </c>
      <c r="H477" s="477"/>
      <c r="I477" s="334">
        <f>G477</f>
        <v>40000</v>
      </c>
      <c r="J477" s="478"/>
      <c r="K477" s="478"/>
      <c r="L477" s="478"/>
      <c r="M477" s="479"/>
      <c r="N477" s="479"/>
      <c r="O477" s="480"/>
      <c r="P477" s="481"/>
      <c r="Q477" s="479">
        <v>14000</v>
      </c>
      <c r="R477" s="483">
        <v>16000</v>
      </c>
      <c r="S477" s="334">
        <v>10000</v>
      </c>
      <c r="T477" s="484"/>
      <c r="U477" s="334"/>
      <c r="V477" s="484"/>
      <c r="W477" s="334"/>
      <c r="X477" s="23">
        <f t="shared" si="55"/>
        <v>0</v>
      </c>
      <c r="Y477" s="23">
        <f t="shared" si="56"/>
        <v>0</v>
      </c>
      <c r="AH477" s="20">
        <f t="shared" si="52"/>
        <v>0</v>
      </c>
      <c r="AI477" s="20">
        <v>1</v>
      </c>
      <c r="AQ477" s="1">
        <f t="shared" si="53"/>
        <v>1</v>
      </c>
      <c r="AR477" s="1">
        <f t="shared" si="54"/>
        <v>1</v>
      </c>
    </row>
    <row r="478" spans="1:44" ht="24.9" customHeight="1" thickTop="1" thickBot="1">
      <c r="A478" s="206" t="s">
        <v>1592</v>
      </c>
      <c r="B478" s="206" t="s">
        <v>1708</v>
      </c>
      <c r="C478" s="206" t="s">
        <v>1713</v>
      </c>
      <c r="D478" s="475"/>
      <c r="E478" s="827" t="s">
        <v>1714</v>
      </c>
      <c r="F478" s="476">
        <v>97000</v>
      </c>
      <c r="G478" s="476">
        <v>120000</v>
      </c>
      <c r="H478" s="477"/>
      <c r="I478" s="334">
        <v>70000</v>
      </c>
      <c r="J478" s="478">
        <v>10000</v>
      </c>
      <c r="K478" s="478"/>
      <c r="L478" s="478"/>
      <c r="M478" s="479"/>
      <c r="N478" s="479">
        <v>40000</v>
      </c>
      <c r="O478" s="480" t="s">
        <v>793</v>
      </c>
      <c r="P478" s="481"/>
      <c r="Q478" s="479">
        <v>110000</v>
      </c>
      <c r="R478" s="483">
        <v>10000</v>
      </c>
      <c r="S478" s="334"/>
      <c r="T478" s="484"/>
      <c r="U478" s="334"/>
      <c r="V478" s="484"/>
      <c r="W478" s="334"/>
      <c r="X478" s="23">
        <f t="shared" si="55"/>
        <v>0</v>
      </c>
      <c r="Y478" s="23">
        <f t="shared" si="56"/>
        <v>0</v>
      </c>
      <c r="AH478" s="20">
        <f t="shared" si="52"/>
        <v>0</v>
      </c>
      <c r="AL478" s="20">
        <v>1</v>
      </c>
      <c r="AQ478" s="1">
        <f t="shared" si="53"/>
        <v>1</v>
      </c>
      <c r="AR478" s="1">
        <f t="shared" si="54"/>
        <v>1</v>
      </c>
    </row>
    <row r="479" spans="1:44" ht="24.9" customHeight="1" thickTop="1" thickBot="1">
      <c r="A479" s="206" t="s">
        <v>1592</v>
      </c>
      <c r="B479" s="206" t="s">
        <v>1708</v>
      </c>
      <c r="C479" s="206" t="s">
        <v>47</v>
      </c>
      <c r="D479" s="475"/>
      <c r="E479" s="827" t="s">
        <v>1485</v>
      </c>
      <c r="F479" s="476">
        <v>200000</v>
      </c>
      <c r="G479" s="476">
        <f>F479</f>
        <v>200000</v>
      </c>
      <c r="H479" s="477"/>
      <c r="I479" s="334"/>
      <c r="J479" s="478"/>
      <c r="K479" s="478"/>
      <c r="L479" s="478">
        <f>G479</f>
        <v>200000</v>
      </c>
      <c r="M479" s="479"/>
      <c r="N479" s="479"/>
      <c r="O479" s="480"/>
      <c r="P479" s="481"/>
      <c r="Q479" s="479"/>
      <c r="R479" s="483">
        <v>200000</v>
      </c>
      <c r="S479" s="334"/>
      <c r="T479" s="484"/>
      <c r="U479" s="334"/>
      <c r="V479" s="484"/>
      <c r="W479" s="334"/>
      <c r="X479" s="23">
        <f t="shared" si="55"/>
        <v>0</v>
      </c>
      <c r="Y479" s="23">
        <f t="shared" si="56"/>
        <v>0</v>
      </c>
      <c r="AH479" s="20">
        <f t="shared" si="52"/>
        <v>0</v>
      </c>
      <c r="AI479" s="20">
        <v>1</v>
      </c>
      <c r="AQ479" s="1">
        <f t="shared" si="53"/>
        <v>1</v>
      </c>
      <c r="AR479" s="1">
        <f t="shared" si="54"/>
        <v>1</v>
      </c>
    </row>
    <row r="480" spans="1:44" ht="24.9" customHeight="1" thickTop="1" thickBot="1">
      <c r="A480" s="206" t="s">
        <v>1592</v>
      </c>
      <c r="B480" s="206" t="s">
        <v>1708</v>
      </c>
      <c r="C480" s="206" t="s">
        <v>1715</v>
      </c>
      <c r="D480" s="206"/>
      <c r="E480" s="827" t="s">
        <v>1485</v>
      </c>
      <c r="F480" s="476">
        <v>48000</v>
      </c>
      <c r="G480" s="476">
        <v>37069</v>
      </c>
      <c r="H480" s="206"/>
      <c r="I480" s="478">
        <v>37069</v>
      </c>
      <c r="J480" s="478"/>
      <c r="K480" s="498"/>
      <c r="L480" s="478"/>
      <c r="M480" s="206"/>
      <c r="N480" s="353"/>
      <c r="O480" s="478"/>
      <c r="P480" s="206"/>
      <c r="Q480" s="498"/>
      <c r="R480" s="478">
        <v>37069</v>
      </c>
      <c r="S480" s="478"/>
      <c r="T480" s="206"/>
      <c r="U480" s="206"/>
      <c r="V480" s="206"/>
      <c r="W480" s="206"/>
      <c r="X480" s="23">
        <f t="shared" si="55"/>
        <v>0</v>
      </c>
      <c r="Y480" s="23">
        <f t="shared" si="56"/>
        <v>0</v>
      </c>
      <c r="AH480" s="20">
        <f t="shared" si="52"/>
        <v>0</v>
      </c>
      <c r="AI480" s="20">
        <v>1</v>
      </c>
      <c r="AQ480" s="1">
        <f t="shared" si="53"/>
        <v>1</v>
      </c>
      <c r="AR480" s="1">
        <f t="shared" si="54"/>
        <v>1</v>
      </c>
    </row>
    <row r="481" spans="1:44" ht="24.9" customHeight="1" thickTop="1" thickBot="1">
      <c r="A481" s="206" t="s">
        <v>1592</v>
      </c>
      <c r="B481" s="206" t="s">
        <v>1708</v>
      </c>
      <c r="C481" s="206" t="s">
        <v>1716</v>
      </c>
      <c r="D481" s="475"/>
      <c r="E481" s="827" t="s">
        <v>1485</v>
      </c>
      <c r="F481" s="476">
        <v>12000</v>
      </c>
      <c r="G481" s="476">
        <f>F481</f>
        <v>12000</v>
      </c>
      <c r="H481" s="477"/>
      <c r="I481" s="334"/>
      <c r="J481" s="478"/>
      <c r="K481" s="478"/>
      <c r="L481" s="478">
        <f>G481</f>
        <v>12000</v>
      </c>
      <c r="M481" s="479"/>
      <c r="N481" s="479"/>
      <c r="O481" s="480"/>
      <c r="P481" s="481"/>
      <c r="Q481" s="479">
        <v>3051</v>
      </c>
      <c r="R481" s="483">
        <v>8949</v>
      </c>
      <c r="S481" s="334"/>
      <c r="T481" s="484"/>
      <c r="U481" s="334"/>
      <c r="V481" s="484"/>
      <c r="W481" s="334"/>
      <c r="X481" s="23">
        <f t="shared" si="55"/>
        <v>0</v>
      </c>
      <c r="Y481" s="23">
        <f t="shared" si="56"/>
        <v>0</v>
      </c>
      <c r="AH481" s="20">
        <f t="shared" si="52"/>
        <v>0</v>
      </c>
      <c r="AI481" s="20">
        <v>1</v>
      </c>
      <c r="AQ481" s="1">
        <f t="shared" si="53"/>
        <v>1</v>
      </c>
      <c r="AR481" s="1">
        <f t="shared" si="54"/>
        <v>1</v>
      </c>
    </row>
    <row r="482" spans="1:44" ht="24.9" customHeight="1" thickTop="1" thickBot="1">
      <c r="A482" s="206" t="s">
        <v>1592</v>
      </c>
      <c r="B482" s="206" t="s">
        <v>1708</v>
      </c>
      <c r="C482" s="206" t="s">
        <v>489</v>
      </c>
      <c r="D482" s="475"/>
      <c r="E482" s="827" t="s">
        <v>1576</v>
      </c>
      <c r="F482" s="476">
        <v>160000</v>
      </c>
      <c r="G482" s="476">
        <v>98715.05</v>
      </c>
      <c r="H482" s="477"/>
      <c r="I482" s="334"/>
      <c r="J482" s="478">
        <v>40500</v>
      </c>
      <c r="K482" s="478"/>
      <c r="L482" s="478">
        <f>G482-J482</f>
        <v>58215.05</v>
      </c>
      <c r="M482" s="479"/>
      <c r="N482" s="479"/>
      <c r="O482" s="480"/>
      <c r="P482" s="481"/>
      <c r="Q482" s="479">
        <v>93779.297999999995</v>
      </c>
      <c r="R482" s="483">
        <f>G482-Q482</f>
        <v>4935.7520000000077</v>
      </c>
      <c r="S482" s="334"/>
      <c r="T482" s="484"/>
      <c r="U482" s="334"/>
      <c r="V482" s="484"/>
      <c r="W482" s="334"/>
      <c r="X482" s="23">
        <f t="shared" si="55"/>
        <v>0</v>
      </c>
      <c r="Y482" s="23">
        <f t="shared" si="56"/>
        <v>0</v>
      </c>
      <c r="AH482" s="20">
        <f t="shared" si="52"/>
        <v>0</v>
      </c>
      <c r="AI482" s="20">
        <v>1</v>
      </c>
      <c r="AQ482" s="1">
        <f t="shared" si="53"/>
        <v>1</v>
      </c>
      <c r="AR482" s="1">
        <f t="shared" si="54"/>
        <v>1</v>
      </c>
    </row>
    <row r="483" spans="1:44" ht="24.9" customHeight="1" thickTop="1" thickBot="1">
      <c r="A483" s="206" t="s">
        <v>1592</v>
      </c>
      <c r="B483" s="206" t="s">
        <v>1708</v>
      </c>
      <c r="C483" s="206" t="s">
        <v>1717</v>
      </c>
      <c r="D483" s="475"/>
      <c r="E483" s="827" t="s">
        <v>1485</v>
      </c>
      <c r="F483" s="476">
        <v>150000</v>
      </c>
      <c r="G483" s="476">
        <v>149651.997</v>
      </c>
      <c r="H483" s="477"/>
      <c r="I483" s="334"/>
      <c r="J483" s="478"/>
      <c r="K483" s="478"/>
      <c r="L483" s="478"/>
      <c r="M483" s="479"/>
      <c r="N483" s="479">
        <f>G483</f>
        <v>149651.997</v>
      </c>
      <c r="O483" s="499" t="s">
        <v>1718</v>
      </c>
      <c r="P483" s="481"/>
      <c r="Q483" s="479">
        <v>142169.397</v>
      </c>
      <c r="R483" s="483">
        <f>G483-Q483</f>
        <v>7482.6000000000058</v>
      </c>
      <c r="S483" s="334"/>
      <c r="T483" s="484"/>
      <c r="U483" s="334"/>
      <c r="V483" s="484"/>
      <c r="W483" s="334"/>
      <c r="X483" s="23">
        <f t="shared" si="55"/>
        <v>0</v>
      </c>
      <c r="Y483" s="23">
        <f t="shared" si="56"/>
        <v>0</v>
      </c>
      <c r="AH483" s="20">
        <f t="shared" si="52"/>
        <v>0</v>
      </c>
      <c r="AI483" s="20">
        <v>1</v>
      </c>
      <c r="AQ483" s="1">
        <f t="shared" si="53"/>
        <v>1</v>
      </c>
      <c r="AR483" s="1">
        <f t="shared" si="54"/>
        <v>1</v>
      </c>
    </row>
    <row r="484" spans="1:44" ht="24.9" customHeight="1" thickTop="1" thickBot="1">
      <c r="A484" s="206" t="s">
        <v>1592</v>
      </c>
      <c r="B484" s="206" t="s">
        <v>1708</v>
      </c>
      <c r="C484" s="206" t="s">
        <v>41</v>
      </c>
      <c r="D484" s="475"/>
      <c r="E484" s="827" t="s">
        <v>1573</v>
      </c>
      <c r="F484" s="476">
        <v>385000</v>
      </c>
      <c r="G484" s="476">
        <v>315843.89600000001</v>
      </c>
      <c r="H484" s="477"/>
      <c r="I484" s="334"/>
      <c r="J484" s="478">
        <v>188000</v>
      </c>
      <c r="K484" s="478"/>
      <c r="L484" s="478">
        <f>G484-J484</f>
        <v>127843.89600000001</v>
      </c>
      <c r="M484" s="479"/>
      <c r="N484" s="479"/>
      <c r="O484" s="480"/>
      <c r="P484" s="481"/>
      <c r="Q484" s="480">
        <v>284259.50599999999</v>
      </c>
      <c r="R484" s="483">
        <f>G484-Q484</f>
        <v>31584.390000000014</v>
      </c>
      <c r="S484" s="334"/>
      <c r="T484" s="484"/>
      <c r="U484" s="334"/>
      <c r="V484" s="484"/>
      <c r="W484" s="334"/>
      <c r="X484" s="23">
        <f t="shared" si="55"/>
        <v>0</v>
      </c>
      <c r="Y484" s="23">
        <f t="shared" si="56"/>
        <v>0</v>
      </c>
      <c r="AH484" s="20">
        <f t="shared" si="52"/>
        <v>0</v>
      </c>
      <c r="AI484" s="20">
        <v>1</v>
      </c>
      <c r="AQ484" s="1">
        <f t="shared" si="53"/>
        <v>1</v>
      </c>
      <c r="AR484" s="1">
        <f t="shared" si="54"/>
        <v>1</v>
      </c>
    </row>
    <row r="485" spans="1:44" ht="24.9" customHeight="1" thickTop="1" thickBot="1">
      <c r="A485" s="206" t="s">
        <v>1592</v>
      </c>
      <c r="B485" s="206" t="s">
        <v>1708</v>
      </c>
      <c r="C485" s="206" t="s">
        <v>41</v>
      </c>
      <c r="D485" s="475"/>
      <c r="E485" s="827" t="s">
        <v>1485</v>
      </c>
      <c r="F485" s="476">
        <v>380000</v>
      </c>
      <c r="G485" s="476">
        <v>357060</v>
      </c>
      <c r="H485" s="477"/>
      <c r="I485" s="334"/>
      <c r="J485" s="478">
        <v>150000</v>
      </c>
      <c r="K485" s="478"/>
      <c r="L485" s="478">
        <v>53000</v>
      </c>
      <c r="M485" s="479"/>
      <c r="N485" s="479">
        <f>G485-L485-J485</f>
        <v>154060</v>
      </c>
      <c r="O485" s="499" t="s">
        <v>1718</v>
      </c>
      <c r="P485" s="481"/>
      <c r="Q485" s="479"/>
      <c r="R485" s="483">
        <f>G485-Q485</f>
        <v>357060</v>
      </c>
      <c r="S485" s="334"/>
      <c r="T485" s="484"/>
      <c r="U485" s="334"/>
      <c r="V485" s="484"/>
      <c r="W485" s="334"/>
      <c r="X485" s="23">
        <f t="shared" si="55"/>
        <v>0</v>
      </c>
      <c r="Y485" s="23">
        <f t="shared" si="56"/>
        <v>0</v>
      </c>
      <c r="AH485" s="20">
        <f t="shared" si="52"/>
        <v>0</v>
      </c>
      <c r="AI485" s="20">
        <v>1</v>
      </c>
      <c r="AQ485" s="1">
        <f t="shared" si="53"/>
        <v>1</v>
      </c>
      <c r="AR485" s="1">
        <f t="shared" si="54"/>
        <v>1</v>
      </c>
    </row>
    <row r="486" spans="1:44" ht="24.9" customHeight="1" thickTop="1" thickBot="1">
      <c r="A486" s="206" t="s">
        <v>1592</v>
      </c>
      <c r="B486" s="206" t="s">
        <v>1708</v>
      </c>
      <c r="C486" s="206" t="s">
        <v>1719</v>
      </c>
      <c r="D486" s="475"/>
      <c r="E486" s="827" t="s">
        <v>1573</v>
      </c>
      <c r="F486" s="476">
        <v>50000</v>
      </c>
      <c r="G486" s="476">
        <v>49968.144</v>
      </c>
      <c r="H486" s="477"/>
      <c r="I486" s="334"/>
      <c r="J486" s="478"/>
      <c r="K486" s="478"/>
      <c r="L486" s="478">
        <f>G486-J486</f>
        <v>49968.144</v>
      </c>
      <c r="M486" s="479"/>
      <c r="N486" s="479"/>
      <c r="O486" s="480"/>
      <c r="P486" s="481"/>
      <c r="Q486" s="480">
        <v>47469.737000000001</v>
      </c>
      <c r="R486" s="483">
        <f>G486-Q486</f>
        <v>2498.4069999999992</v>
      </c>
      <c r="S486" s="334"/>
      <c r="T486" s="484"/>
      <c r="U486" s="334"/>
      <c r="V486" s="484"/>
      <c r="W486" s="334"/>
      <c r="X486" s="23">
        <f t="shared" si="55"/>
        <v>0</v>
      </c>
      <c r="Y486" s="23">
        <f t="shared" si="56"/>
        <v>0</v>
      </c>
      <c r="AH486" s="20">
        <f t="shared" si="52"/>
        <v>0</v>
      </c>
      <c r="AI486" s="20">
        <v>1</v>
      </c>
      <c r="AQ486" s="1">
        <f t="shared" si="53"/>
        <v>1</v>
      </c>
      <c r="AR486" s="1">
        <f t="shared" si="54"/>
        <v>1</v>
      </c>
    </row>
    <row r="487" spans="1:44" ht="24.9" customHeight="1" thickTop="1" thickBot="1">
      <c r="A487" s="33" t="s">
        <v>1592</v>
      </c>
      <c r="B487" s="33" t="s">
        <v>1720</v>
      </c>
      <c r="C487" s="33" t="s">
        <v>41</v>
      </c>
      <c r="D487" s="35"/>
      <c r="E487" s="324" t="s">
        <v>179</v>
      </c>
      <c r="F487" s="454">
        <v>70000</v>
      </c>
      <c r="G487" s="454">
        <f t="shared" ref="G487:G495" si="59">F487</f>
        <v>70000</v>
      </c>
      <c r="H487" s="455"/>
      <c r="I487" s="39"/>
      <c r="J487" s="40">
        <v>70000</v>
      </c>
      <c r="K487" s="40"/>
      <c r="L487" s="40"/>
      <c r="M487" s="41"/>
      <c r="N487" s="41"/>
      <c r="O487" s="42"/>
      <c r="P487" s="456"/>
      <c r="Q487" s="457"/>
      <c r="R487" s="458">
        <v>63000</v>
      </c>
      <c r="S487" s="39">
        <v>7000</v>
      </c>
      <c r="T487" s="46"/>
      <c r="U487" s="39"/>
      <c r="V487" s="46"/>
      <c r="W487" s="39"/>
      <c r="X487" s="23">
        <f t="shared" si="55"/>
        <v>0</v>
      </c>
      <c r="Y487" s="23">
        <f t="shared" si="56"/>
        <v>0</v>
      </c>
      <c r="Z487" s="20">
        <v>1</v>
      </c>
      <c r="AH487" s="20">
        <f t="shared" si="52"/>
        <v>1</v>
      </c>
      <c r="AQ487" s="1">
        <f t="shared" si="53"/>
        <v>0</v>
      </c>
      <c r="AR487" s="1">
        <f t="shared" si="54"/>
        <v>1</v>
      </c>
    </row>
    <row r="488" spans="1:44" ht="24.9" customHeight="1" thickTop="1" thickBot="1">
      <c r="A488" s="33" t="s">
        <v>1592</v>
      </c>
      <c r="B488" s="33" t="s">
        <v>1720</v>
      </c>
      <c r="C488" s="33" t="s">
        <v>172</v>
      </c>
      <c r="D488" s="35"/>
      <c r="E488" s="324" t="s">
        <v>179</v>
      </c>
      <c r="F488" s="454">
        <v>110000</v>
      </c>
      <c r="G488" s="454">
        <f t="shared" si="59"/>
        <v>110000</v>
      </c>
      <c r="H488" s="455"/>
      <c r="I488" s="39">
        <v>50000</v>
      </c>
      <c r="J488" s="40">
        <v>60000</v>
      </c>
      <c r="K488" s="40"/>
      <c r="L488" s="40"/>
      <c r="M488" s="41"/>
      <c r="N488" s="41"/>
      <c r="O488" s="42"/>
      <c r="P488" s="456"/>
      <c r="Q488" s="457"/>
      <c r="R488" s="458">
        <v>99000</v>
      </c>
      <c r="S488" s="39">
        <v>11000</v>
      </c>
      <c r="T488" s="46"/>
      <c r="U488" s="39"/>
      <c r="V488" s="46"/>
      <c r="W488" s="39"/>
      <c r="X488" s="23">
        <f t="shared" si="55"/>
        <v>0</v>
      </c>
      <c r="Y488" s="23">
        <f t="shared" si="56"/>
        <v>0</v>
      </c>
      <c r="Z488" s="20">
        <v>1</v>
      </c>
      <c r="AH488" s="20">
        <f t="shared" si="52"/>
        <v>1</v>
      </c>
      <c r="AQ488" s="1">
        <f t="shared" si="53"/>
        <v>0</v>
      </c>
      <c r="AR488" s="1">
        <f t="shared" si="54"/>
        <v>1</v>
      </c>
    </row>
    <row r="489" spans="1:44" ht="24.9" customHeight="1" thickTop="1" thickBot="1">
      <c r="A489" s="33" t="s">
        <v>1592</v>
      </c>
      <c r="B489" s="33" t="s">
        <v>1720</v>
      </c>
      <c r="C489" s="33" t="s">
        <v>318</v>
      </c>
      <c r="D489" s="35"/>
      <c r="E489" s="324" t="s">
        <v>179</v>
      </c>
      <c r="F489" s="454">
        <v>100000</v>
      </c>
      <c r="G489" s="454">
        <f t="shared" si="59"/>
        <v>100000</v>
      </c>
      <c r="H489" s="455"/>
      <c r="I489" s="39"/>
      <c r="J489" s="40"/>
      <c r="K489" s="40"/>
      <c r="L489" s="40">
        <v>100000</v>
      </c>
      <c r="M489" s="41"/>
      <c r="N489" s="41"/>
      <c r="O489" s="42"/>
      <c r="P489" s="456"/>
      <c r="Q489" s="457"/>
      <c r="R489" s="458">
        <v>90000</v>
      </c>
      <c r="S489" s="39">
        <v>10000</v>
      </c>
      <c r="T489" s="46"/>
      <c r="U489" s="39"/>
      <c r="V489" s="46"/>
      <c r="W489" s="39"/>
      <c r="X489" s="23">
        <f t="shared" si="55"/>
        <v>0</v>
      </c>
      <c r="Y489" s="23">
        <f t="shared" si="56"/>
        <v>0</v>
      </c>
      <c r="Z489" s="20">
        <v>1</v>
      </c>
      <c r="AH489" s="20">
        <f t="shared" si="52"/>
        <v>1</v>
      </c>
      <c r="AQ489" s="1">
        <f t="shared" si="53"/>
        <v>0</v>
      </c>
      <c r="AR489" s="1">
        <f t="shared" si="54"/>
        <v>1</v>
      </c>
    </row>
    <row r="490" spans="1:44" ht="24.9" customHeight="1" thickTop="1" thickBot="1">
      <c r="A490" s="33" t="s">
        <v>1592</v>
      </c>
      <c r="B490" s="33" t="s">
        <v>1720</v>
      </c>
      <c r="C490" s="33" t="s">
        <v>1721</v>
      </c>
      <c r="D490" s="35"/>
      <c r="E490" s="324" t="s">
        <v>179</v>
      </c>
      <c r="F490" s="454">
        <v>40000</v>
      </c>
      <c r="G490" s="454">
        <f t="shared" si="59"/>
        <v>40000</v>
      </c>
      <c r="H490" s="455"/>
      <c r="I490" s="39"/>
      <c r="J490" s="40"/>
      <c r="K490" s="40"/>
      <c r="L490" s="40">
        <f>G490</f>
        <v>40000</v>
      </c>
      <c r="M490" s="41"/>
      <c r="N490" s="41"/>
      <c r="O490" s="42"/>
      <c r="P490" s="456"/>
      <c r="Q490" s="457"/>
      <c r="R490" s="458">
        <v>36000</v>
      </c>
      <c r="S490" s="39">
        <v>4000</v>
      </c>
      <c r="T490" s="46"/>
      <c r="U490" s="39"/>
      <c r="V490" s="46"/>
      <c r="W490" s="39"/>
      <c r="X490" s="23">
        <f t="shared" si="55"/>
        <v>0</v>
      </c>
      <c r="Y490" s="23">
        <f t="shared" si="56"/>
        <v>0</v>
      </c>
      <c r="Z490" s="20">
        <v>1</v>
      </c>
      <c r="AH490" s="20">
        <f t="shared" si="52"/>
        <v>1</v>
      </c>
      <c r="AQ490" s="1">
        <f t="shared" si="53"/>
        <v>0</v>
      </c>
      <c r="AR490" s="1">
        <f t="shared" si="54"/>
        <v>1</v>
      </c>
    </row>
    <row r="491" spans="1:44" ht="24.9" customHeight="1" thickTop="1" thickBot="1">
      <c r="A491" s="33" t="s">
        <v>1592</v>
      </c>
      <c r="B491" s="33" t="s">
        <v>1720</v>
      </c>
      <c r="C491" s="33" t="s">
        <v>406</v>
      </c>
      <c r="D491" s="35"/>
      <c r="E491" s="324" t="s">
        <v>179</v>
      </c>
      <c r="F491" s="454">
        <v>160000</v>
      </c>
      <c r="G491" s="454">
        <f t="shared" si="59"/>
        <v>160000</v>
      </c>
      <c r="H491" s="455"/>
      <c r="I491" s="39"/>
      <c r="J491" s="40"/>
      <c r="K491" s="40"/>
      <c r="L491" s="40">
        <f>G491</f>
        <v>160000</v>
      </c>
      <c r="M491" s="41"/>
      <c r="N491" s="41"/>
      <c r="O491" s="42"/>
      <c r="P491" s="456"/>
      <c r="Q491" s="457"/>
      <c r="R491" s="458">
        <v>144000</v>
      </c>
      <c r="S491" s="39">
        <v>16000</v>
      </c>
      <c r="T491" s="46"/>
      <c r="U491" s="39"/>
      <c r="V491" s="46"/>
      <c r="W491" s="39"/>
      <c r="X491" s="23">
        <f t="shared" si="55"/>
        <v>0</v>
      </c>
      <c r="Y491" s="23">
        <f t="shared" si="56"/>
        <v>0</v>
      </c>
      <c r="Z491" s="20">
        <v>1</v>
      </c>
      <c r="AH491" s="20">
        <f t="shared" si="52"/>
        <v>1</v>
      </c>
      <c r="AQ491" s="1">
        <f t="shared" si="53"/>
        <v>0</v>
      </c>
      <c r="AR491" s="1">
        <f t="shared" si="54"/>
        <v>1</v>
      </c>
    </row>
    <row r="492" spans="1:44" ht="24.9" customHeight="1" thickTop="1" thickBot="1">
      <c r="A492" s="33" t="s">
        <v>1592</v>
      </c>
      <c r="B492" s="33" t="s">
        <v>1720</v>
      </c>
      <c r="C492" s="33" t="s">
        <v>1661</v>
      </c>
      <c r="D492" s="35"/>
      <c r="E492" s="324" t="s">
        <v>179</v>
      </c>
      <c r="F492" s="454">
        <v>370000</v>
      </c>
      <c r="G492" s="454">
        <f t="shared" si="59"/>
        <v>370000</v>
      </c>
      <c r="H492" s="455"/>
      <c r="I492" s="39"/>
      <c r="J492" s="40">
        <f>G492</f>
        <v>370000</v>
      </c>
      <c r="K492" s="40"/>
      <c r="L492" s="40"/>
      <c r="M492" s="41"/>
      <c r="N492" s="41"/>
      <c r="O492" s="42"/>
      <c r="P492" s="456"/>
      <c r="Q492" s="457"/>
      <c r="R492" s="458">
        <v>333000</v>
      </c>
      <c r="S492" s="39">
        <v>37000</v>
      </c>
      <c r="T492" s="46"/>
      <c r="U492" s="39"/>
      <c r="V492" s="46"/>
      <c r="W492" s="39"/>
      <c r="X492" s="23">
        <f t="shared" si="55"/>
        <v>0</v>
      </c>
      <c r="Y492" s="23">
        <f t="shared" si="56"/>
        <v>0</v>
      </c>
      <c r="Z492" s="20">
        <v>1</v>
      </c>
      <c r="AH492" s="20">
        <f t="shared" si="52"/>
        <v>1</v>
      </c>
      <c r="AQ492" s="1">
        <f t="shared" si="53"/>
        <v>0</v>
      </c>
      <c r="AR492" s="1">
        <f t="shared" si="54"/>
        <v>1</v>
      </c>
    </row>
    <row r="493" spans="1:44" ht="24.9" customHeight="1" thickTop="1" thickBot="1">
      <c r="A493" s="33" t="s">
        <v>1592</v>
      </c>
      <c r="B493" s="33" t="s">
        <v>1720</v>
      </c>
      <c r="C493" s="33" t="s">
        <v>1037</v>
      </c>
      <c r="D493" s="35"/>
      <c r="E493" s="324" t="s">
        <v>179</v>
      </c>
      <c r="F493" s="454">
        <v>30000</v>
      </c>
      <c r="G493" s="454">
        <f t="shared" si="59"/>
        <v>30000</v>
      </c>
      <c r="H493" s="455"/>
      <c r="I493" s="39"/>
      <c r="J493" s="40"/>
      <c r="K493" s="40"/>
      <c r="L493" s="40">
        <f>G493</f>
        <v>30000</v>
      </c>
      <c r="M493" s="41"/>
      <c r="N493" s="41"/>
      <c r="O493" s="42"/>
      <c r="P493" s="456"/>
      <c r="Q493" s="457"/>
      <c r="R493" s="458">
        <v>27000</v>
      </c>
      <c r="S493" s="39">
        <v>3000</v>
      </c>
      <c r="T493" s="46"/>
      <c r="U493" s="39"/>
      <c r="V493" s="46"/>
      <c r="W493" s="39"/>
      <c r="X493" s="23">
        <f t="shared" si="55"/>
        <v>0</v>
      </c>
      <c r="Y493" s="23">
        <f t="shared" si="56"/>
        <v>0</v>
      </c>
      <c r="Z493" s="20">
        <v>1</v>
      </c>
      <c r="AH493" s="20">
        <f t="shared" si="52"/>
        <v>1</v>
      </c>
      <c r="AQ493" s="1">
        <f t="shared" si="53"/>
        <v>0</v>
      </c>
      <c r="AR493" s="1">
        <f t="shared" si="54"/>
        <v>1</v>
      </c>
    </row>
    <row r="494" spans="1:44" ht="24.9" customHeight="1" thickTop="1" thickBot="1">
      <c r="A494" s="33" t="s">
        <v>1592</v>
      </c>
      <c r="B494" s="33" t="s">
        <v>1720</v>
      </c>
      <c r="C494" s="33" t="s">
        <v>1722</v>
      </c>
      <c r="D494" s="35"/>
      <c r="E494" s="324" t="s">
        <v>179</v>
      </c>
      <c r="F494" s="454">
        <v>200000</v>
      </c>
      <c r="G494" s="454">
        <f t="shared" si="59"/>
        <v>200000</v>
      </c>
      <c r="H494" s="455"/>
      <c r="I494" s="39">
        <f>G494</f>
        <v>200000</v>
      </c>
      <c r="J494" s="40"/>
      <c r="K494" s="40"/>
      <c r="L494" s="40"/>
      <c r="M494" s="41"/>
      <c r="N494" s="41"/>
      <c r="O494" s="42"/>
      <c r="P494" s="456"/>
      <c r="Q494" s="457"/>
      <c r="R494" s="458">
        <v>180000</v>
      </c>
      <c r="S494" s="39">
        <v>20000</v>
      </c>
      <c r="T494" s="46"/>
      <c r="U494" s="39"/>
      <c r="V494" s="46"/>
      <c r="W494" s="39"/>
      <c r="X494" s="23">
        <f t="shared" si="55"/>
        <v>0</v>
      </c>
      <c r="Y494" s="23">
        <f t="shared" si="56"/>
        <v>0</v>
      </c>
      <c r="Z494" s="20">
        <v>1</v>
      </c>
      <c r="AH494" s="20">
        <f t="shared" si="52"/>
        <v>1</v>
      </c>
      <c r="AQ494" s="1">
        <f t="shared" si="53"/>
        <v>0</v>
      </c>
      <c r="AR494" s="1">
        <f t="shared" si="54"/>
        <v>1</v>
      </c>
    </row>
    <row r="495" spans="1:44" ht="24.9" customHeight="1" thickTop="1" thickBot="1">
      <c r="A495" s="33" t="s">
        <v>1592</v>
      </c>
      <c r="B495" s="33" t="s">
        <v>1720</v>
      </c>
      <c r="C495" s="33" t="s">
        <v>450</v>
      </c>
      <c r="D495" s="35"/>
      <c r="E495" s="324" t="s">
        <v>179</v>
      </c>
      <c r="F495" s="454">
        <v>50000</v>
      </c>
      <c r="G495" s="454">
        <f t="shared" si="59"/>
        <v>50000</v>
      </c>
      <c r="H495" s="455"/>
      <c r="I495" s="39">
        <v>7000</v>
      </c>
      <c r="J495" s="40"/>
      <c r="K495" s="40"/>
      <c r="L495" s="40">
        <v>43000</v>
      </c>
      <c r="M495" s="41"/>
      <c r="N495" s="41"/>
      <c r="O495" s="42"/>
      <c r="P495" s="456"/>
      <c r="Q495" s="457"/>
      <c r="R495" s="458">
        <v>45000</v>
      </c>
      <c r="S495" s="39">
        <v>5000</v>
      </c>
      <c r="T495" s="46"/>
      <c r="U495" s="39"/>
      <c r="V495" s="46"/>
      <c r="W495" s="39"/>
      <c r="X495" s="23">
        <f t="shared" si="55"/>
        <v>0</v>
      </c>
      <c r="Y495" s="23">
        <f t="shared" si="56"/>
        <v>0</v>
      </c>
      <c r="Z495" s="20">
        <v>1</v>
      </c>
      <c r="AH495" s="20">
        <f t="shared" si="52"/>
        <v>1</v>
      </c>
      <c r="AQ495" s="1">
        <f t="shared" si="53"/>
        <v>0</v>
      </c>
      <c r="AR495" s="1">
        <f t="shared" si="54"/>
        <v>1</v>
      </c>
    </row>
    <row r="496" spans="1:44" ht="24.9" customHeight="1" thickTop="1" thickBot="1">
      <c r="A496" s="33" t="s">
        <v>1592</v>
      </c>
      <c r="B496" s="33" t="s">
        <v>1720</v>
      </c>
      <c r="C496" s="33" t="s">
        <v>41</v>
      </c>
      <c r="D496" s="35"/>
      <c r="E496" s="324" t="s">
        <v>145</v>
      </c>
      <c r="F496" s="454">
        <v>1100000</v>
      </c>
      <c r="G496" s="454">
        <v>1100000</v>
      </c>
      <c r="H496" s="455"/>
      <c r="I496" s="39"/>
      <c r="J496" s="40">
        <v>800000</v>
      </c>
      <c r="K496" s="40"/>
      <c r="L496" s="40"/>
      <c r="M496" s="41"/>
      <c r="N496" s="41">
        <v>300000</v>
      </c>
      <c r="O496" s="42"/>
      <c r="P496" s="456"/>
      <c r="Q496" s="42"/>
      <c r="R496" s="458">
        <v>990000</v>
      </c>
      <c r="S496" s="39">
        <v>110000</v>
      </c>
      <c r="T496" s="46"/>
      <c r="U496" s="39"/>
      <c r="V496" s="46"/>
      <c r="W496" s="39"/>
      <c r="X496" s="23">
        <f t="shared" si="55"/>
        <v>0</v>
      </c>
      <c r="Y496" s="23">
        <f t="shared" si="56"/>
        <v>0</v>
      </c>
      <c r="AH496" s="20">
        <f t="shared" si="52"/>
        <v>0</v>
      </c>
      <c r="AI496" s="20">
        <v>1</v>
      </c>
      <c r="AQ496" s="1">
        <f t="shared" si="53"/>
        <v>1</v>
      </c>
      <c r="AR496" s="1">
        <f t="shared" si="54"/>
        <v>1</v>
      </c>
    </row>
    <row r="497" spans="1:44" ht="24.9" customHeight="1" thickTop="1" thickBot="1">
      <c r="A497" s="33" t="s">
        <v>1592</v>
      </c>
      <c r="B497" s="33" t="s">
        <v>1720</v>
      </c>
      <c r="C497" s="33" t="s">
        <v>58</v>
      </c>
      <c r="D497" s="35"/>
      <c r="E497" s="324" t="s">
        <v>145</v>
      </c>
      <c r="F497" s="454">
        <v>170000</v>
      </c>
      <c r="G497" s="454">
        <f t="shared" ref="G497:G509" si="60">F497</f>
        <v>170000</v>
      </c>
      <c r="H497" s="455"/>
      <c r="I497" s="39">
        <v>120000</v>
      </c>
      <c r="J497" s="40">
        <v>50000</v>
      </c>
      <c r="K497" s="40"/>
      <c r="L497" s="40"/>
      <c r="M497" s="41"/>
      <c r="N497" s="41"/>
      <c r="O497" s="42"/>
      <c r="P497" s="456"/>
      <c r="Q497" s="42"/>
      <c r="R497" s="458">
        <v>135000</v>
      </c>
      <c r="S497" s="39">
        <v>35000</v>
      </c>
      <c r="T497" s="46"/>
      <c r="U497" s="39"/>
      <c r="V497" s="46"/>
      <c r="W497" s="39"/>
      <c r="X497" s="23">
        <f t="shared" si="55"/>
        <v>0</v>
      </c>
      <c r="Y497" s="23">
        <f t="shared" si="56"/>
        <v>0</v>
      </c>
      <c r="AH497" s="20">
        <f t="shared" si="52"/>
        <v>0</v>
      </c>
      <c r="AI497" s="20">
        <v>1</v>
      </c>
      <c r="AQ497" s="1">
        <f t="shared" si="53"/>
        <v>1</v>
      </c>
      <c r="AR497" s="1">
        <f t="shared" si="54"/>
        <v>1</v>
      </c>
    </row>
    <row r="498" spans="1:44" ht="24.9" customHeight="1" thickTop="1" thickBot="1">
      <c r="A498" s="33" t="s">
        <v>1592</v>
      </c>
      <c r="B498" s="33" t="s">
        <v>1720</v>
      </c>
      <c r="C498" s="33" t="s">
        <v>450</v>
      </c>
      <c r="D498" s="35"/>
      <c r="E498" s="324" t="s">
        <v>145</v>
      </c>
      <c r="F498" s="454">
        <v>90000</v>
      </c>
      <c r="G498" s="454">
        <f t="shared" si="60"/>
        <v>90000</v>
      </c>
      <c r="H498" s="455"/>
      <c r="I498" s="39"/>
      <c r="J498" s="40"/>
      <c r="K498" s="40"/>
      <c r="L498" s="40">
        <v>90000</v>
      </c>
      <c r="M498" s="41"/>
      <c r="N498" s="41"/>
      <c r="O498" s="42"/>
      <c r="P498" s="456"/>
      <c r="Q498" s="42"/>
      <c r="R498" s="458">
        <v>81000</v>
      </c>
      <c r="S498" s="39">
        <v>9000</v>
      </c>
      <c r="T498" s="46"/>
      <c r="U498" s="39"/>
      <c r="V498" s="46"/>
      <c r="W498" s="39"/>
      <c r="X498" s="23">
        <f t="shared" si="55"/>
        <v>0</v>
      </c>
      <c r="Y498" s="23">
        <f t="shared" si="56"/>
        <v>0</v>
      </c>
      <c r="AH498" s="20">
        <f t="shared" si="52"/>
        <v>0</v>
      </c>
      <c r="AI498" s="20">
        <v>1</v>
      </c>
      <c r="AQ498" s="1">
        <f t="shared" si="53"/>
        <v>1</v>
      </c>
      <c r="AR498" s="1">
        <f t="shared" si="54"/>
        <v>1</v>
      </c>
    </row>
    <row r="499" spans="1:44" ht="24.9" customHeight="1" thickTop="1" thickBot="1">
      <c r="A499" s="33" t="s">
        <v>1592</v>
      </c>
      <c r="B499" s="33" t="s">
        <v>1720</v>
      </c>
      <c r="C499" s="33" t="s">
        <v>1723</v>
      </c>
      <c r="D499" s="35"/>
      <c r="E499" s="324" t="s">
        <v>145</v>
      </c>
      <c r="F499" s="454">
        <v>300000</v>
      </c>
      <c r="G499" s="454">
        <f t="shared" si="60"/>
        <v>300000</v>
      </c>
      <c r="H499" s="455"/>
      <c r="I499" s="39">
        <v>300000</v>
      </c>
      <c r="J499" s="40"/>
      <c r="K499" s="40"/>
      <c r="L499" s="40"/>
      <c r="M499" s="41"/>
      <c r="N499" s="41"/>
      <c r="O499" s="42"/>
      <c r="P499" s="456"/>
      <c r="Q499" s="42">
        <v>48000</v>
      </c>
      <c r="R499" s="458">
        <v>88000</v>
      </c>
      <c r="S499" s="39">
        <v>164000</v>
      </c>
      <c r="T499" s="46"/>
      <c r="U499" s="39"/>
      <c r="V499" s="46"/>
      <c r="W499" s="39"/>
      <c r="X499" s="23">
        <f t="shared" si="55"/>
        <v>0</v>
      </c>
      <c r="Y499" s="23">
        <f t="shared" si="56"/>
        <v>0</v>
      </c>
      <c r="AH499" s="20">
        <f t="shared" si="52"/>
        <v>0</v>
      </c>
      <c r="AI499" s="20">
        <v>1</v>
      </c>
      <c r="AQ499" s="1">
        <f t="shared" si="53"/>
        <v>1</v>
      </c>
      <c r="AR499" s="1">
        <f t="shared" si="54"/>
        <v>1</v>
      </c>
    </row>
    <row r="500" spans="1:44" ht="24.9" customHeight="1" thickTop="1" thickBot="1">
      <c r="A500" s="33" t="s">
        <v>1592</v>
      </c>
      <c r="B500" s="33" t="s">
        <v>1720</v>
      </c>
      <c r="C500" s="33" t="s">
        <v>1724</v>
      </c>
      <c r="D500" s="35"/>
      <c r="E500" s="926" t="s">
        <v>10</v>
      </c>
      <c r="F500" s="454">
        <v>1000000</v>
      </c>
      <c r="G500" s="937">
        <v>1029852</v>
      </c>
      <c r="H500" s="455"/>
      <c r="I500" s="39"/>
      <c r="J500" s="40"/>
      <c r="K500" s="40"/>
      <c r="L500" s="40"/>
      <c r="M500" s="944">
        <v>1029852</v>
      </c>
      <c r="N500" s="944">
        <v>0</v>
      </c>
      <c r="O500" s="42"/>
      <c r="P500" s="456"/>
      <c r="Q500" s="935">
        <v>685743.973</v>
      </c>
      <c r="R500" s="458">
        <v>260000</v>
      </c>
      <c r="S500" s="936">
        <f t="shared" ref="S500:S563" si="61">G500-Q500-R500</f>
        <v>84108.027000000002</v>
      </c>
      <c r="T500" s="46"/>
      <c r="U500" s="39"/>
      <c r="V500" s="46"/>
      <c r="W500" s="39"/>
      <c r="X500" s="23">
        <f t="shared" si="55"/>
        <v>0</v>
      </c>
      <c r="Y500" s="23">
        <f t="shared" si="56"/>
        <v>0</v>
      </c>
      <c r="AH500" s="20">
        <f t="shared" si="52"/>
        <v>0</v>
      </c>
      <c r="AO500" s="20">
        <v>1</v>
      </c>
      <c r="AQ500" s="1">
        <f t="shared" si="53"/>
        <v>1</v>
      </c>
      <c r="AR500" s="1">
        <f t="shared" si="54"/>
        <v>1</v>
      </c>
    </row>
    <row r="501" spans="1:44" ht="24.9" customHeight="1" thickTop="1" thickBot="1">
      <c r="A501" s="206" t="s">
        <v>1592</v>
      </c>
      <c r="B501" s="206" t="s">
        <v>1725</v>
      </c>
      <c r="C501" s="206" t="s">
        <v>41</v>
      </c>
      <c r="D501" s="475"/>
      <c r="E501" s="827" t="s">
        <v>179</v>
      </c>
      <c r="F501" s="476">
        <v>515000</v>
      </c>
      <c r="G501" s="476">
        <f t="shared" si="60"/>
        <v>515000</v>
      </c>
      <c r="H501" s="477"/>
      <c r="I501" s="334">
        <f>G501</f>
        <v>515000</v>
      </c>
      <c r="J501" s="478"/>
      <c r="K501" s="478"/>
      <c r="L501" s="478"/>
      <c r="M501" s="479"/>
      <c r="N501" s="479"/>
      <c r="O501" s="480"/>
      <c r="P501" s="481"/>
      <c r="Q501" s="486"/>
      <c r="R501" s="483">
        <v>154500</v>
      </c>
      <c r="S501" s="334">
        <f t="shared" si="61"/>
        <v>360500</v>
      </c>
      <c r="T501" s="484"/>
      <c r="U501" s="334"/>
      <c r="V501" s="484"/>
      <c r="W501" s="334"/>
      <c r="X501" s="23">
        <f t="shared" si="55"/>
        <v>0</v>
      </c>
      <c r="Y501" s="23">
        <f t="shared" si="56"/>
        <v>0</v>
      </c>
      <c r="Z501" s="20">
        <v>1</v>
      </c>
      <c r="AH501" s="20">
        <f t="shared" si="52"/>
        <v>1</v>
      </c>
      <c r="AQ501" s="1">
        <f t="shared" si="53"/>
        <v>0</v>
      </c>
      <c r="AR501" s="1">
        <f t="shared" si="54"/>
        <v>1</v>
      </c>
    </row>
    <row r="502" spans="1:44" ht="24.9" customHeight="1" thickTop="1" thickBot="1">
      <c r="A502" s="206" t="s">
        <v>1592</v>
      </c>
      <c r="B502" s="206" t="s">
        <v>1725</v>
      </c>
      <c r="C502" s="206" t="s">
        <v>58</v>
      </c>
      <c r="D502" s="475"/>
      <c r="E502" s="827" t="s">
        <v>179</v>
      </c>
      <c r="F502" s="476">
        <v>125000</v>
      </c>
      <c r="G502" s="476">
        <f t="shared" si="60"/>
        <v>125000</v>
      </c>
      <c r="H502" s="477"/>
      <c r="I502" s="334">
        <f>G502</f>
        <v>125000</v>
      </c>
      <c r="J502" s="478"/>
      <c r="K502" s="478"/>
      <c r="L502" s="478"/>
      <c r="M502" s="479"/>
      <c r="N502" s="479"/>
      <c r="O502" s="480"/>
      <c r="P502" s="481"/>
      <c r="Q502" s="486"/>
      <c r="R502" s="483">
        <v>125000</v>
      </c>
      <c r="S502" s="334">
        <f t="shared" si="61"/>
        <v>0</v>
      </c>
      <c r="T502" s="484"/>
      <c r="U502" s="334"/>
      <c r="V502" s="484"/>
      <c r="W502" s="334"/>
      <c r="X502" s="23">
        <f t="shared" si="55"/>
        <v>0</v>
      </c>
      <c r="Y502" s="23">
        <f t="shared" si="56"/>
        <v>0</v>
      </c>
      <c r="Z502" s="20">
        <v>1</v>
      </c>
      <c r="AH502" s="20">
        <f t="shared" si="52"/>
        <v>1</v>
      </c>
      <c r="AQ502" s="1">
        <f t="shared" si="53"/>
        <v>0</v>
      </c>
      <c r="AR502" s="1">
        <f t="shared" si="54"/>
        <v>1</v>
      </c>
    </row>
    <row r="503" spans="1:44" ht="24.9" customHeight="1" thickTop="1" thickBot="1">
      <c r="A503" s="206" t="s">
        <v>1592</v>
      </c>
      <c r="B503" s="206" t="s">
        <v>1725</v>
      </c>
      <c r="C503" s="206" t="s">
        <v>1726</v>
      </c>
      <c r="D503" s="475"/>
      <c r="E503" s="827" t="s">
        <v>179</v>
      </c>
      <c r="F503" s="476">
        <v>370000</v>
      </c>
      <c r="G503" s="476">
        <f t="shared" si="60"/>
        <v>370000</v>
      </c>
      <c r="H503" s="477"/>
      <c r="I503" s="334">
        <f>G503</f>
        <v>370000</v>
      </c>
      <c r="J503" s="478"/>
      <c r="K503" s="478"/>
      <c r="L503" s="478"/>
      <c r="M503" s="479"/>
      <c r="N503" s="479"/>
      <c r="O503" s="480"/>
      <c r="P503" s="481"/>
      <c r="Q503" s="486"/>
      <c r="R503" s="483">
        <v>74000</v>
      </c>
      <c r="S503" s="334">
        <f t="shared" si="61"/>
        <v>296000</v>
      </c>
      <c r="T503" s="484"/>
      <c r="U503" s="334"/>
      <c r="V503" s="484"/>
      <c r="W503" s="334"/>
      <c r="X503" s="23">
        <f t="shared" si="55"/>
        <v>0</v>
      </c>
      <c r="Y503" s="23">
        <f t="shared" si="56"/>
        <v>0</v>
      </c>
      <c r="Z503" s="20">
        <v>1</v>
      </c>
      <c r="AH503" s="20">
        <f t="shared" si="52"/>
        <v>1</v>
      </c>
      <c r="AQ503" s="1">
        <f t="shared" si="53"/>
        <v>0</v>
      </c>
      <c r="AR503" s="1">
        <f t="shared" si="54"/>
        <v>1</v>
      </c>
    </row>
    <row r="504" spans="1:44" ht="24.9" customHeight="1" thickTop="1" thickBot="1">
      <c r="A504" s="206" t="s">
        <v>1592</v>
      </c>
      <c r="B504" s="206" t="s">
        <v>1725</v>
      </c>
      <c r="C504" s="206" t="s">
        <v>451</v>
      </c>
      <c r="D504" s="475"/>
      <c r="E504" s="827" t="s">
        <v>179</v>
      </c>
      <c r="F504" s="476">
        <v>90000</v>
      </c>
      <c r="G504" s="476">
        <f t="shared" si="60"/>
        <v>90000</v>
      </c>
      <c r="H504" s="477"/>
      <c r="I504" s="334">
        <f>G504</f>
        <v>90000</v>
      </c>
      <c r="J504" s="478"/>
      <c r="K504" s="478"/>
      <c r="L504" s="478"/>
      <c r="M504" s="479"/>
      <c r="N504" s="479"/>
      <c r="O504" s="480"/>
      <c r="P504" s="481"/>
      <c r="Q504" s="486"/>
      <c r="R504" s="483">
        <v>90000</v>
      </c>
      <c r="S504" s="334">
        <f t="shared" si="61"/>
        <v>0</v>
      </c>
      <c r="T504" s="484"/>
      <c r="U504" s="334"/>
      <c r="V504" s="484"/>
      <c r="W504" s="334"/>
      <c r="X504" s="23">
        <f t="shared" si="55"/>
        <v>0</v>
      </c>
      <c r="Y504" s="23">
        <f t="shared" si="56"/>
        <v>0</v>
      </c>
      <c r="Z504" s="20">
        <v>1</v>
      </c>
      <c r="AH504" s="20">
        <f t="shared" si="52"/>
        <v>1</v>
      </c>
      <c r="AQ504" s="1">
        <f t="shared" si="53"/>
        <v>0</v>
      </c>
      <c r="AR504" s="1">
        <f t="shared" si="54"/>
        <v>1</v>
      </c>
    </row>
    <row r="505" spans="1:44" ht="24.9" customHeight="1" thickTop="1" thickBot="1">
      <c r="A505" s="206" t="s">
        <v>1592</v>
      </c>
      <c r="B505" s="206" t="s">
        <v>1725</v>
      </c>
      <c r="C505" s="206" t="s">
        <v>1727</v>
      </c>
      <c r="D505" s="475"/>
      <c r="E505" s="827" t="s">
        <v>179</v>
      </c>
      <c r="F505" s="476">
        <v>1120000</v>
      </c>
      <c r="G505" s="476">
        <f t="shared" si="60"/>
        <v>1120000</v>
      </c>
      <c r="H505" s="477"/>
      <c r="I505" s="334">
        <v>300000</v>
      </c>
      <c r="J505" s="478">
        <v>630000</v>
      </c>
      <c r="K505" s="478"/>
      <c r="L505" s="478">
        <f>G505-I505-J505</f>
        <v>190000</v>
      </c>
      <c r="M505" s="479"/>
      <c r="N505" s="479"/>
      <c r="O505" s="480"/>
      <c r="P505" s="481"/>
      <c r="Q505" s="486"/>
      <c r="R505" s="483">
        <f>G505</f>
        <v>1120000</v>
      </c>
      <c r="S505" s="334">
        <f t="shared" si="61"/>
        <v>0</v>
      </c>
      <c r="T505" s="484"/>
      <c r="U505" s="334"/>
      <c r="V505" s="484"/>
      <c r="W505" s="334"/>
      <c r="X505" s="23">
        <f t="shared" si="55"/>
        <v>0</v>
      </c>
      <c r="Y505" s="23">
        <f t="shared" si="56"/>
        <v>0</v>
      </c>
      <c r="Z505" s="20">
        <v>1</v>
      </c>
      <c r="AH505" s="20">
        <f t="shared" si="52"/>
        <v>1</v>
      </c>
      <c r="AQ505" s="1">
        <f t="shared" si="53"/>
        <v>0</v>
      </c>
      <c r="AR505" s="1">
        <f t="shared" si="54"/>
        <v>1</v>
      </c>
    </row>
    <row r="506" spans="1:44" ht="24.9" customHeight="1" thickTop="1" thickBot="1">
      <c r="A506" s="206" t="s">
        <v>1592</v>
      </c>
      <c r="B506" s="206" t="s">
        <v>1725</v>
      </c>
      <c r="C506" s="206" t="s">
        <v>1728</v>
      </c>
      <c r="D506" s="475"/>
      <c r="E506" s="827" t="s">
        <v>179</v>
      </c>
      <c r="F506" s="476">
        <v>60000</v>
      </c>
      <c r="G506" s="476">
        <f t="shared" si="60"/>
        <v>60000</v>
      </c>
      <c r="H506" s="477"/>
      <c r="I506" s="334">
        <f>G506</f>
        <v>60000</v>
      </c>
      <c r="J506" s="478"/>
      <c r="K506" s="478"/>
      <c r="L506" s="478"/>
      <c r="M506" s="479"/>
      <c r="N506" s="479"/>
      <c r="O506" s="480"/>
      <c r="P506" s="481"/>
      <c r="Q506" s="486"/>
      <c r="R506" s="483">
        <f>G506</f>
        <v>60000</v>
      </c>
      <c r="S506" s="334">
        <f t="shared" si="61"/>
        <v>0</v>
      </c>
      <c r="T506" s="484"/>
      <c r="U506" s="334"/>
      <c r="V506" s="484"/>
      <c r="W506" s="334"/>
      <c r="X506" s="23">
        <f t="shared" si="55"/>
        <v>0</v>
      </c>
      <c r="Y506" s="23">
        <f t="shared" si="56"/>
        <v>0</v>
      </c>
      <c r="Z506" s="20">
        <v>1</v>
      </c>
      <c r="AH506" s="20">
        <f t="shared" si="52"/>
        <v>1</v>
      </c>
      <c r="AQ506" s="1">
        <f t="shared" si="53"/>
        <v>0</v>
      </c>
      <c r="AR506" s="1">
        <f t="shared" si="54"/>
        <v>1</v>
      </c>
    </row>
    <row r="507" spans="1:44" ht="24.9" customHeight="1" thickTop="1" thickBot="1">
      <c r="A507" s="206" t="s">
        <v>1592</v>
      </c>
      <c r="B507" s="206" t="s">
        <v>1725</v>
      </c>
      <c r="C507" s="206" t="s">
        <v>1729</v>
      </c>
      <c r="D507" s="475"/>
      <c r="E507" s="827" t="s">
        <v>179</v>
      </c>
      <c r="F507" s="476">
        <v>200000</v>
      </c>
      <c r="G507" s="476">
        <f t="shared" si="60"/>
        <v>200000</v>
      </c>
      <c r="H507" s="477"/>
      <c r="I507" s="334">
        <f>G507</f>
        <v>200000</v>
      </c>
      <c r="J507" s="478"/>
      <c r="K507" s="478"/>
      <c r="L507" s="478"/>
      <c r="M507" s="479"/>
      <c r="N507" s="479"/>
      <c r="O507" s="480"/>
      <c r="P507" s="481"/>
      <c r="Q507" s="486"/>
      <c r="R507" s="483">
        <f>G507</f>
        <v>200000</v>
      </c>
      <c r="S507" s="334">
        <f t="shared" si="61"/>
        <v>0</v>
      </c>
      <c r="T507" s="484"/>
      <c r="U507" s="334"/>
      <c r="V507" s="484"/>
      <c r="W507" s="334"/>
      <c r="X507" s="23">
        <f t="shared" si="55"/>
        <v>0</v>
      </c>
      <c r="Y507" s="23">
        <f t="shared" si="56"/>
        <v>0</v>
      </c>
      <c r="Z507" s="20">
        <v>1</v>
      </c>
      <c r="AH507" s="20">
        <f t="shared" si="52"/>
        <v>1</v>
      </c>
      <c r="AQ507" s="1">
        <f t="shared" si="53"/>
        <v>0</v>
      </c>
      <c r="AR507" s="1">
        <f t="shared" si="54"/>
        <v>1</v>
      </c>
    </row>
    <row r="508" spans="1:44" ht="24.9" customHeight="1" thickTop="1" thickBot="1">
      <c r="A508" s="206" t="s">
        <v>1592</v>
      </c>
      <c r="B508" s="206" t="s">
        <v>1725</v>
      </c>
      <c r="C508" s="206" t="s">
        <v>450</v>
      </c>
      <c r="D508" s="475"/>
      <c r="E508" s="827" t="s">
        <v>179</v>
      </c>
      <c r="F508" s="476">
        <v>200000</v>
      </c>
      <c r="G508" s="476">
        <f t="shared" si="60"/>
        <v>200000</v>
      </c>
      <c r="H508" s="477"/>
      <c r="I508" s="334">
        <f>G508</f>
        <v>200000</v>
      </c>
      <c r="J508" s="478"/>
      <c r="K508" s="478"/>
      <c r="L508" s="478"/>
      <c r="M508" s="479"/>
      <c r="N508" s="479"/>
      <c r="O508" s="480"/>
      <c r="P508" s="481"/>
      <c r="Q508" s="486"/>
      <c r="R508" s="483">
        <f>G508</f>
        <v>200000</v>
      </c>
      <c r="S508" s="334">
        <f t="shared" si="61"/>
        <v>0</v>
      </c>
      <c r="T508" s="484"/>
      <c r="U508" s="334"/>
      <c r="V508" s="484"/>
      <c r="W508" s="334"/>
      <c r="X508" s="23">
        <f t="shared" si="55"/>
        <v>0</v>
      </c>
      <c r="Y508" s="23">
        <f t="shared" si="56"/>
        <v>0</v>
      </c>
      <c r="Z508" s="20">
        <v>1</v>
      </c>
      <c r="AH508" s="20">
        <f t="shared" si="52"/>
        <v>1</v>
      </c>
      <c r="AQ508" s="1">
        <f t="shared" si="53"/>
        <v>0</v>
      </c>
      <c r="AR508" s="1">
        <f t="shared" si="54"/>
        <v>1</v>
      </c>
    </row>
    <row r="509" spans="1:44" ht="24.9" customHeight="1" thickTop="1" thickBot="1">
      <c r="A509" s="206" t="s">
        <v>1592</v>
      </c>
      <c r="B509" s="206" t="s">
        <v>1725</v>
      </c>
      <c r="C509" s="206" t="s">
        <v>41</v>
      </c>
      <c r="D509" s="475"/>
      <c r="E509" s="827" t="s">
        <v>53</v>
      </c>
      <c r="F509" s="476">
        <v>549000</v>
      </c>
      <c r="G509" s="476">
        <f t="shared" si="60"/>
        <v>549000</v>
      </c>
      <c r="H509" s="477"/>
      <c r="I509" s="334">
        <v>219000</v>
      </c>
      <c r="J509" s="478">
        <f>G509-I509</f>
        <v>330000</v>
      </c>
      <c r="K509" s="478"/>
      <c r="L509" s="478"/>
      <c r="M509" s="479"/>
      <c r="N509" s="479"/>
      <c r="O509" s="480"/>
      <c r="P509" s="481"/>
      <c r="Q509" s="479"/>
      <c r="R509" s="483">
        <f>G509</f>
        <v>549000</v>
      </c>
      <c r="S509" s="334">
        <f t="shared" si="61"/>
        <v>0</v>
      </c>
      <c r="T509" s="484"/>
      <c r="U509" s="334"/>
      <c r="V509" s="484"/>
      <c r="W509" s="334"/>
      <c r="X509" s="23">
        <f t="shared" si="55"/>
        <v>0</v>
      </c>
      <c r="Y509" s="23">
        <f t="shared" si="56"/>
        <v>0</v>
      </c>
      <c r="AH509" s="20">
        <f t="shared" si="52"/>
        <v>0</v>
      </c>
      <c r="AI509" s="20">
        <v>1</v>
      </c>
      <c r="AQ509" s="1">
        <f t="shared" si="53"/>
        <v>1</v>
      </c>
      <c r="AR509" s="1">
        <f t="shared" si="54"/>
        <v>1</v>
      </c>
    </row>
    <row r="510" spans="1:44" ht="24.9" customHeight="1" thickTop="1" thickBot="1">
      <c r="A510" s="206" t="s">
        <v>1592</v>
      </c>
      <c r="B510" s="206" t="s">
        <v>1725</v>
      </c>
      <c r="C510" s="206" t="s">
        <v>229</v>
      </c>
      <c r="D510" s="206"/>
      <c r="E510" s="827" t="s">
        <v>53</v>
      </c>
      <c r="F510" s="476">
        <v>239000</v>
      </c>
      <c r="G510" s="476">
        <v>227702</v>
      </c>
      <c r="H510" s="206"/>
      <c r="I510" s="478">
        <v>227702</v>
      </c>
      <c r="J510" s="478"/>
      <c r="K510" s="498"/>
      <c r="L510" s="478"/>
      <c r="M510" s="206"/>
      <c r="N510" s="353"/>
      <c r="O510" s="478"/>
      <c r="P510" s="206"/>
      <c r="Q510" s="498">
        <v>115505</v>
      </c>
      <c r="R510" s="478">
        <f>G510-Q510</f>
        <v>112197</v>
      </c>
      <c r="S510" s="478">
        <f t="shared" si="61"/>
        <v>0</v>
      </c>
      <c r="T510" s="206"/>
      <c r="U510" s="206"/>
      <c r="V510" s="206"/>
      <c r="W510" s="206"/>
      <c r="X510" s="23">
        <f t="shared" si="55"/>
        <v>0</v>
      </c>
      <c r="Y510" s="23">
        <f t="shared" si="56"/>
        <v>0</v>
      </c>
      <c r="AH510" s="20">
        <f t="shared" si="52"/>
        <v>0</v>
      </c>
      <c r="AI510" s="20">
        <v>1</v>
      </c>
      <c r="AQ510" s="1">
        <f t="shared" si="53"/>
        <v>1</v>
      </c>
      <c r="AR510" s="1">
        <f t="shared" si="54"/>
        <v>1</v>
      </c>
    </row>
    <row r="511" spans="1:44" ht="24.9" customHeight="1" thickTop="1" thickBot="1">
      <c r="A511" s="206" t="s">
        <v>1592</v>
      </c>
      <c r="B511" s="206" t="s">
        <v>1725</v>
      </c>
      <c r="C511" s="206" t="s">
        <v>92</v>
      </c>
      <c r="D511" s="206"/>
      <c r="E511" s="827" t="s">
        <v>53</v>
      </c>
      <c r="F511" s="476">
        <v>167500</v>
      </c>
      <c r="G511" s="476">
        <v>162197</v>
      </c>
      <c r="H511" s="206"/>
      <c r="I511" s="478">
        <v>162197</v>
      </c>
      <c r="J511" s="478"/>
      <c r="K511" s="498"/>
      <c r="L511" s="478"/>
      <c r="M511" s="206"/>
      <c r="N511" s="353"/>
      <c r="O511" s="478"/>
      <c r="P511" s="206"/>
      <c r="Q511" s="498">
        <v>78859</v>
      </c>
      <c r="R511" s="478">
        <f>G511-Q511</f>
        <v>83338</v>
      </c>
      <c r="S511" s="478">
        <f t="shared" si="61"/>
        <v>0</v>
      </c>
      <c r="T511" s="206"/>
      <c r="U511" s="206"/>
      <c r="V511" s="206"/>
      <c r="W511" s="206"/>
      <c r="X511" s="23">
        <f t="shared" si="55"/>
        <v>0</v>
      </c>
      <c r="Y511" s="23">
        <f t="shared" si="56"/>
        <v>0</v>
      </c>
      <c r="AH511" s="20">
        <f t="shared" si="52"/>
        <v>0</v>
      </c>
      <c r="AI511" s="20">
        <v>1</v>
      </c>
      <c r="AQ511" s="1">
        <f t="shared" si="53"/>
        <v>1</v>
      </c>
      <c r="AR511" s="1">
        <f t="shared" si="54"/>
        <v>1</v>
      </c>
    </row>
    <row r="512" spans="1:44" ht="24.9" customHeight="1" thickTop="1" thickBot="1">
      <c r="A512" s="206" t="s">
        <v>1592</v>
      </c>
      <c r="B512" s="206" t="s">
        <v>1725</v>
      </c>
      <c r="C512" s="206" t="s">
        <v>41</v>
      </c>
      <c r="D512" s="475"/>
      <c r="E512" s="827" t="s">
        <v>145</v>
      </c>
      <c r="F512" s="476">
        <v>250000</v>
      </c>
      <c r="G512" s="476">
        <f>F512</f>
        <v>250000</v>
      </c>
      <c r="H512" s="477"/>
      <c r="I512" s="334">
        <v>150000</v>
      </c>
      <c r="J512" s="478">
        <f>G512-I512</f>
        <v>100000</v>
      </c>
      <c r="K512" s="478"/>
      <c r="L512" s="478"/>
      <c r="M512" s="479"/>
      <c r="N512" s="479"/>
      <c r="O512" s="480"/>
      <c r="P512" s="481"/>
      <c r="Q512" s="479"/>
      <c r="R512" s="483">
        <f>G512</f>
        <v>250000</v>
      </c>
      <c r="S512" s="334">
        <f t="shared" si="61"/>
        <v>0</v>
      </c>
      <c r="T512" s="484"/>
      <c r="U512" s="334"/>
      <c r="V512" s="484"/>
      <c r="W512" s="334"/>
      <c r="X512" s="23">
        <f t="shared" si="55"/>
        <v>0</v>
      </c>
      <c r="Y512" s="23">
        <f t="shared" si="56"/>
        <v>0</v>
      </c>
      <c r="AH512" s="20">
        <f t="shared" si="52"/>
        <v>0</v>
      </c>
      <c r="AI512" s="20">
        <v>1</v>
      </c>
      <c r="AQ512" s="1">
        <f t="shared" si="53"/>
        <v>1</v>
      </c>
      <c r="AR512" s="1">
        <f t="shared" si="54"/>
        <v>1</v>
      </c>
    </row>
    <row r="513" spans="1:44" ht="24.9" customHeight="1" thickTop="1" thickBot="1">
      <c r="A513" s="206" t="s">
        <v>1592</v>
      </c>
      <c r="B513" s="206" t="s">
        <v>1725</v>
      </c>
      <c r="C513" s="206" t="s">
        <v>676</v>
      </c>
      <c r="D513" s="475"/>
      <c r="E513" s="827" t="s">
        <v>145</v>
      </c>
      <c r="F513" s="476">
        <v>50000</v>
      </c>
      <c r="G513" s="476">
        <f>F513</f>
        <v>50000</v>
      </c>
      <c r="H513" s="477"/>
      <c r="I513" s="334">
        <v>50000</v>
      </c>
      <c r="J513" s="478"/>
      <c r="K513" s="478"/>
      <c r="L513" s="478"/>
      <c r="M513" s="479"/>
      <c r="N513" s="479"/>
      <c r="O513" s="480"/>
      <c r="P513" s="481"/>
      <c r="Q513" s="479"/>
      <c r="R513" s="483">
        <f>G513</f>
        <v>50000</v>
      </c>
      <c r="S513" s="334">
        <f t="shared" si="61"/>
        <v>0</v>
      </c>
      <c r="T513" s="484"/>
      <c r="U513" s="334"/>
      <c r="V513" s="484"/>
      <c r="W513" s="334"/>
      <c r="X513" s="23">
        <f t="shared" si="55"/>
        <v>0</v>
      </c>
      <c r="Y513" s="23">
        <f t="shared" si="56"/>
        <v>0</v>
      </c>
      <c r="AH513" s="20">
        <f t="shared" si="52"/>
        <v>0</v>
      </c>
      <c r="AI513" s="20">
        <v>1</v>
      </c>
      <c r="AQ513" s="1">
        <f t="shared" si="53"/>
        <v>1</v>
      </c>
      <c r="AR513" s="1">
        <f t="shared" si="54"/>
        <v>1</v>
      </c>
    </row>
    <row r="514" spans="1:44" ht="24.9" customHeight="1" thickTop="1" thickBot="1">
      <c r="A514" s="206" t="s">
        <v>1592</v>
      </c>
      <c r="B514" s="206" t="s">
        <v>1725</v>
      </c>
      <c r="C514" s="206" t="s">
        <v>36</v>
      </c>
      <c r="D514" s="475"/>
      <c r="E514" s="827" t="s">
        <v>145</v>
      </c>
      <c r="F514" s="476">
        <v>130000</v>
      </c>
      <c r="G514" s="476">
        <f>F514</f>
        <v>130000</v>
      </c>
      <c r="H514" s="477"/>
      <c r="I514" s="334">
        <f t="shared" ref="I514:I520" si="62">G514</f>
        <v>130000</v>
      </c>
      <c r="J514" s="478"/>
      <c r="K514" s="478"/>
      <c r="L514" s="478"/>
      <c r="M514" s="479"/>
      <c r="N514" s="479"/>
      <c r="O514" s="480"/>
      <c r="P514" s="481"/>
      <c r="Q514" s="479">
        <v>11000</v>
      </c>
      <c r="R514" s="483">
        <v>39000</v>
      </c>
      <c r="S514" s="334">
        <f t="shared" si="61"/>
        <v>80000</v>
      </c>
      <c r="T514" s="484"/>
      <c r="U514" s="334"/>
      <c r="V514" s="484"/>
      <c r="W514" s="334"/>
      <c r="X514" s="23">
        <f t="shared" si="55"/>
        <v>0</v>
      </c>
      <c r="Y514" s="23">
        <f t="shared" si="56"/>
        <v>0</v>
      </c>
      <c r="AH514" s="20">
        <f t="shared" si="52"/>
        <v>0</v>
      </c>
      <c r="AI514" s="20">
        <v>1</v>
      </c>
      <c r="AQ514" s="1">
        <f t="shared" si="53"/>
        <v>1</v>
      </c>
      <c r="AR514" s="1">
        <f t="shared" si="54"/>
        <v>1</v>
      </c>
    </row>
    <row r="515" spans="1:44" ht="24.9" customHeight="1" thickTop="1" thickBot="1">
      <c r="A515" s="206" t="s">
        <v>1592</v>
      </c>
      <c r="B515" s="206" t="s">
        <v>1725</v>
      </c>
      <c r="C515" s="206" t="s">
        <v>45</v>
      </c>
      <c r="D515" s="475"/>
      <c r="E515" s="827" t="s">
        <v>145</v>
      </c>
      <c r="F515" s="476">
        <v>150000</v>
      </c>
      <c r="G515" s="476">
        <f>F515</f>
        <v>150000</v>
      </c>
      <c r="H515" s="477"/>
      <c r="I515" s="334">
        <f t="shared" si="62"/>
        <v>150000</v>
      </c>
      <c r="J515" s="478"/>
      <c r="K515" s="478"/>
      <c r="L515" s="478"/>
      <c r="M515" s="479"/>
      <c r="N515" s="479"/>
      <c r="O515" s="480"/>
      <c r="P515" s="481"/>
      <c r="Q515" s="479"/>
      <c r="R515" s="483">
        <f t="shared" ref="R515:R532" si="63">G515</f>
        <v>150000</v>
      </c>
      <c r="S515" s="334">
        <f t="shared" si="61"/>
        <v>0</v>
      </c>
      <c r="T515" s="484"/>
      <c r="U515" s="334"/>
      <c r="V515" s="484"/>
      <c r="W515" s="334"/>
      <c r="X515" s="23">
        <f t="shared" si="55"/>
        <v>0</v>
      </c>
      <c r="Y515" s="23">
        <f t="shared" si="56"/>
        <v>0</v>
      </c>
      <c r="AH515" s="20">
        <f t="shared" si="52"/>
        <v>0</v>
      </c>
      <c r="AI515" s="20">
        <v>1</v>
      </c>
      <c r="AQ515" s="1">
        <f t="shared" si="53"/>
        <v>1</v>
      </c>
      <c r="AR515" s="1">
        <f t="shared" si="54"/>
        <v>1</v>
      </c>
    </row>
    <row r="516" spans="1:44" ht="24.9" customHeight="1" thickTop="1" thickBot="1">
      <c r="A516" s="206" t="s">
        <v>1592</v>
      </c>
      <c r="B516" s="206" t="s">
        <v>1725</v>
      </c>
      <c r="C516" s="206" t="s">
        <v>450</v>
      </c>
      <c r="D516" s="475"/>
      <c r="E516" s="827" t="s">
        <v>145</v>
      </c>
      <c r="F516" s="476">
        <v>79000</v>
      </c>
      <c r="G516" s="476">
        <f>F516</f>
        <v>79000</v>
      </c>
      <c r="H516" s="477"/>
      <c r="I516" s="334">
        <f t="shared" si="62"/>
        <v>79000</v>
      </c>
      <c r="J516" s="478"/>
      <c r="K516" s="478"/>
      <c r="L516" s="478"/>
      <c r="M516" s="479"/>
      <c r="N516" s="479"/>
      <c r="O516" s="480"/>
      <c r="P516" s="481"/>
      <c r="Q516" s="479"/>
      <c r="R516" s="483">
        <f t="shared" si="63"/>
        <v>79000</v>
      </c>
      <c r="S516" s="334">
        <f t="shared" si="61"/>
        <v>0</v>
      </c>
      <c r="T516" s="484"/>
      <c r="U516" s="334"/>
      <c r="V516" s="484"/>
      <c r="W516" s="334"/>
      <c r="X516" s="23">
        <f t="shared" si="55"/>
        <v>0</v>
      </c>
      <c r="Y516" s="23">
        <f t="shared" si="56"/>
        <v>0</v>
      </c>
      <c r="AH516" s="20">
        <f t="shared" si="52"/>
        <v>0</v>
      </c>
      <c r="AI516" s="20">
        <v>1</v>
      </c>
      <c r="AQ516" s="1">
        <f t="shared" si="53"/>
        <v>1</v>
      </c>
      <c r="AR516" s="1">
        <f t="shared" si="54"/>
        <v>1</v>
      </c>
    </row>
    <row r="517" spans="1:44" ht="24.9" customHeight="1" thickTop="1" thickBot="1">
      <c r="A517" s="33" t="s">
        <v>1730</v>
      </c>
      <c r="B517" s="33" t="s">
        <v>1730</v>
      </c>
      <c r="C517" s="33" t="s">
        <v>1731</v>
      </c>
      <c r="D517" s="35"/>
      <c r="E517" s="324" t="s">
        <v>179</v>
      </c>
      <c r="F517" s="454">
        <v>50000</v>
      </c>
      <c r="G517" s="454">
        <f t="shared" ref="G517:G532" si="64">F517</f>
        <v>50000</v>
      </c>
      <c r="H517" s="455"/>
      <c r="I517" s="39">
        <f t="shared" si="62"/>
        <v>50000</v>
      </c>
      <c r="J517" s="40"/>
      <c r="K517" s="40"/>
      <c r="L517" s="40"/>
      <c r="M517" s="41"/>
      <c r="N517" s="41"/>
      <c r="O517" s="42"/>
      <c r="P517" s="456"/>
      <c r="Q517" s="457"/>
      <c r="R517" s="458">
        <f t="shared" si="63"/>
        <v>50000</v>
      </c>
      <c r="S517" s="39">
        <f t="shared" si="61"/>
        <v>0</v>
      </c>
      <c r="T517" s="46"/>
      <c r="U517" s="39"/>
      <c r="V517" s="46"/>
      <c r="W517" s="39"/>
      <c r="X517" s="23">
        <f t="shared" si="55"/>
        <v>0</v>
      </c>
      <c r="Y517" s="23">
        <f t="shared" si="56"/>
        <v>0</v>
      </c>
      <c r="Z517" s="20">
        <v>1</v>
      </c>
      <c r="AH517" s="20">
        <f t="shared" si="52"/>
        <v>1</v>
      </c>
      <c r="AQ517" s="1">
        <f t="shared" si="53"/>
        <v>0</v>
      </c>
      <c r="AR517" s="1">
        <f t="shared" si="54"/>
        <v>1</v>
      </c>
    </row>
    <row r="518" spans="1:44" ht="24.9" customHeight="1" thickTop="1" thickBot="1">
      <c r="A518" s="33" t="s">
        <v>1730</v>
      </c>
      <c r="B518" s="33" t="s">
        <v>1730</v>
      </c>
      <c r="C518" s="33" t="s">
        <v>1732</v>
      </c>
      <c r="D518" s="35"/>
      <c r="E518" s="324" t="s">
        <v>179</v>
      </c>
      <c r="F518" s="454">
        <v>100000</v>
      </c>
      <c r="G518" s="454">
        <f t="shared" si="64"/>
        <v>100000</v>
      </c>
      <c r="H518" s="455"/>
      <c r="I518" s="39">
        <f t="shared" si="62"/>
        <v>100000</v>
      </c>
      <c r="J518" s="40"/>
      <c r="K518" s="40"/>
      <c r="L518" s="40"/>
      <c r="M518" s="41"/>
      <c r="N518" s="41"/>
      <c r="O518" s="42"/>
      <c r="P518" s="456"/>
      <c r="Q518" s="457"/>
      <c r="R518" s="458">
        <f t="shared" si="63"/>
        <v>100000</v>
      </c>
      <c r="S518" s="39">
        <f t="shared" si="61"/>
        <v>0</v>
      </c>
      <c r="T518" s="46"/>
      <c r="U518" s="39"/>
      <c r="V518" s="46"/>
      <c r="W518" s="39"/>
      <c r="X518" s="23">
        <f t="shared" si="55"/>
        <v>0</v>
      </c>
      <c r="Y518" s="23">
        <f t="shared" si="56"/>
        <v>0</v>
      </c>
      <c r="Z518" s="20">
        <v>1</v>
      </c>
      <c r="AH518" s="20">
        <f t="shared" si="52"/>
        <v>1</v>
      </c>
      <c r="AQ518" s="1">
        <f t="shared" si="53"/>
        <v>0</v>
      </c>
      <c r="AR518" s="1">
        <f t="shared" si="54"/>
        <v>1</v>
      </c>
    </row>
    <row r="519" spans="1:44" ht="24.9" customHeight="1" thickTop="1" thickBot="1">
      <c r="A519" s="33" t="s">
        <v>1730</v>
      </c>
      <c r="B519" s="33" t="s">
        <v>1730</v>
      </c>
      <c r="C519" s="33" t="s">
        <v>1733</v>
      </c>
      <c r="D519" s="35"/>
      <c r="E519" s="324" t="s">
        <v>179</v>
      </c>
      <c r="F519" s="454">
        <v>200000</v>
      </c>
      <c r="G519" s="454">
        <f t="shared" si="64"/>
        <v>200000</v>
      </c>
      <c r="H519" s="455"/>
      <c r="I519" s="39">
        <f t="shared" si="62"/>
        <v>200000</v>
      </c>
      <c r="J519" s="40"/>
      <c r="K519" s="40"/>
      <c r="L519" s="40"/>
      <c r="M519" s="41"/>
      <c r="N519" s="41"/>
      <c r="O519" s="42"/>
      <c r="P519" s="456"/>
      <c r="Q519" s="457"/>
      <c r="R519" s="458">
        <f t="shared" si="63"/>
        <v>200000</v>
      </c>
      <c r="S519" s="39">
        <f t="shared" si="61"/>
        <v>0</v>
      </c>
      <c r="T519" s="46"/>
      <c r="U519" s="39"/>
      <c r="V519" s="46"/>
      <c r="W519" s="39"/>
      <c r="X519" s="23">
        <f t="shared" si="55"/>
        <v>0</v>
      </c>
      <c r="Y519" s="23">
        <f t="shared" si="56"/>
        <v>0</v>
      </c>
      <c r="Z519" s="20">
        <v>1</v>
      </c>
      <c r="AH519" s="20">
        <f t="shared" si="52"/>
        <v>1</v>
      </c>
      <c r="AQ519" s="1">
        <f t="shared" si="53"/>
        <v>0</v>
      </c>
      <c r="AR519" s="1">
        <f t="shared" si="54"/>
        <v>1</v>
      </c>
    </row>
    <row r="520" spans="1:44" ht="24.9" customHeight="1" thickTop="1" thickBot="1">
      <c r="A520" s="33" t="s">
        <v>1730</v>
      </c>
      <c r="B520" s="33" t="s">
        <v>1730</v>
      </c>
      <c r="C520" s="33" t="s">
        <v>1734</v>
      </c>
      <c r="D520" s="35"/>
      <c r="E520" s="324" t="s">
        <v>179</v>
      </c>
      <c r="F520" s="454">
        <v>50000</v>
      </c>
      <c r="G520" s="454">
        <f t="shared" si="64"/>
        <v>50000</v>
      </c>
      <c r="H520" s="455"/>
      <c r="I520" s="39">
        <f t="shared" si="62"/>
        <v>50000</v>
      </c>
      <c r="J520" s="40"/>
      <c r="K520" s="40"/>
      <c r="L520" s="40"/>
      <c r="M520" s="41"/>
      <c r="N520" s="41"/>
      <c r="O520" s="42"/>
      <c r="P520" s="456"/>
      <c r="Q520" s="457"/>
      <c r="R520" s="458">
        <f t="shared" si="63"/>
        <v>50000</v>
      </c>
      <c r="S520" s="39">
        <f t="shared" si="61"/>
        <v>0</v>
      </c>
      <c r="T520" s="46"/>
      <c r="U520" s="39"/>
      <c r="V520" s="46"/>
      <c r="W520" s="39"/>
      <c r="X520" s="23">
        <f t="shared" si="55"/>
        <v>0</v>
      </c>
      <c r="Y520" s="23">
        <f t="shared" si="56"/>
        <v>0</v>
      </c>
      <c r="Z520" s="20">
        <v>1</v>
      </c>
      <c r="AH520" s="20">
        <f t="shared" si="52"/>
        <v>1</v>
      </c>
      <c r="AQ520" s="1">
        <f t="shared" si="53"/>
        <v>0</v>
      </c>
      <c r="AR520" s="1">
        <f t="shared" si="54"/>
        <v>1</v>
      </c>
    </row>
    <row r="521" spans="1:44" ht="24.9" customHeight="1" thickTop="1" thickBot="1">
      <c r="A521" s="33" t="s">
        <v>1730</v>
      </c>
      <c r="B521" s="33" t="s">
        <v>1730</v>
      </c>
      <c r="C521" s="33" t="s">
        <v>61</v>
      </c>
      <c r="D521" s="35"/>
      <c r="E521" s="324" t="s">
        <v>179</v>
      </c>
      <c r="F521" s="454">
        <v>1000000</v>
      </c>
      <c r="G521" s="454">
        <f t="shared" si="64"/>
        <v>1000000</v>
      </c>
      <c r="H521" s="455"/>
      <c r="I521" s="39">
        <v>200000</v>
      </c>
      <c r="J521" s="40">
        <v>800000</v>
      </c>
      <c r="K521" s="40"/>
      <c r="L521" s="40"/>
      <c r="M521" s="41"/>
      <c r="N521" s="41"/>
      <c r="O521" s="42"/>
      <c r="P521" s="456"/>
      <c r="Q521" s="457"/>
      <c r="R521" s="458">
        <f t="shared" si="63"/>
        <v>1000000</v>
      </c>
      <c r="S521" s="39">
        <f t="shared" si="61"/>
        <v>0</v>
      </c>
      <c r="T521" s="46"/>
      <c r="U521" s="39"/>
      <c r="V521" s="46"/>
      <c r="W521" s="39"/>
      <c r="X521" s="23">
        <f t="shared" si="55"/>
        <v>0</v>
      </c>
      <c r="Y521" s="23">
        <f t="shared" si="56"/>
        <v>0</v>
      </c>
      <c r="Z521" s="20">
        <v>1</v>
      </c>
      <c r="AH521" s="20">
        <f t="shared" si="52"/>
        <v>1</v>
      </c>
      <c r="AQ521" s="1">
        <f t="shared" si="53"/>
        <v>0</v>
      </c>
      <c r="AR521" s="1">
        <f t="shared" si="54"/>
        <v>1</v>
      </c>
    </row>
    <row r="522" spans="1:44" ht="24.9" customHeight="1" thickTop="1" thickBot="1">
      <c r="A522" s="33" t="s">
        <v>1730</v>
      </c>
      <c r="B522" s="33" t="s">
        <v>1730</v>
      </c>
      <c r="C522" s="33" t="s">
        <v>1735</v>
      </c>
      <c r="D522" s="35"/>
      <c r="E522" s="324" t="s">
        <v>179</v>
      </c>
      <c r="F522" s="454">
        <v>200000</v>
      </c>
      <c r="G522" s="454">
        <f t="shared" si="64"/>
        <v>200000</v>
      </c>
      <c r="H522" s="455"/>
      <c r="I522" s="39">
        <f t="shared" ref="I522:I532" si="65">G522</f>
        <v>200000</v>
      </c>
      <c r="J522" s="40"/>
      <c r="K522" s="40"/>
      <c r="L522" s="40"/>
      <c r="M522" s="41"/>
      <c r="N522" s="41"/>
      <c r="O522" s="42"/>
      <c r="P522" s="456"/>
      <c r="Q522" s="457"/>
      <c r="R522" s="458">
        <f t="shared" si="63"/>
        <v>200000</v>
      </c>
      <c r="S522" s="39">
        <f t="shared" si="61"/>
        <v>0</v>
      </c>
      <c r="T522" s="46"/>
      <c r="U522" s="39"/>
      <c r="V522" s="46"/>
      <c r="W522" s="39"/>
      <c r="X522" s="23">
        <f t="shared" si="55"/>
        <v>0</v>
      </c>
      <c r="Y522" s="23">
        <f t="shared" si="56"/>
        <v>0</v>
      </c>
      <c r="Z522" s="20">
        <v>1</v>
      </c>
      <c r="AH522" s="20">
        <f t="shared" ref="AH522:AH585" si="66">SUM(Z522:AG522)</f>
        <v>1</v>
      </c>
      <c r="AQ522" s="1">
        <f t="shared" ref="AQ522:AQ585" si="67">SUM(AI522:AP522)</f>
        <v>0</v>
      </c>
      <c r="AR522" s="1">
        <f t="shared" ref="AR522:AR585" si="68">AQ522+AH522</f>
        <v>1</v>
      </c>
    </row>
    <row r="523" spans="1:44" ht="24.9" customHeight="1" thickTop="1" thickBot="1">
      <c r="A523" s="33" t="s">
        <v>1730</v>
      </c>
      <c r="B523" s="33" t="s">
        <v>1730</v>
      </c>
      <c r="C523" s="33" t="s">
        <v>1736</v>
      </c>
      <c r="D523" s="35"/>
      <c r="E523" s="324" t="s">
        <v>179</v>
      </c>
      <c r="F523" s="454">
        <v>100000</v>
      </c>
      <c r="G523" s="454">
        <f t="shared" si="64"/>
        <v>100000</v>
      </c>
      <c r="H523" s="455"/>
      <c r="I523" s="39">
        <f t="shared" si="65"/>
        <v>100000</v>
      </c>
      <c r="J523" s="40"/>
      <c r="K523" s="40"/>
      <c r="L523" s="40"/>
      <c r="M523" s="41"/>
      <c r="N523" s="41"/>
      <c r="O523" s="42"/>
      <c r="P523" s="456"/>
      <c r="Q523" s="457"/>
      <c r="R523" s="458">
        <f t="shared" si="63"/>
        <v>100000</v>
      </c>
      <c r="S523" s="39">
        <f t="shared" si="61"/>
        <v>0</v>
      </c>
      <c r="T523" s="46"/>
      <c r="U523" s="39"/>
      <c r="V523" s="46"/>
      <c r="W523" s="39"/>
      <c r="X523" s="23">
        <f t="shared" si="55"/>
        <v>0</v>
      </c>
      <c r="Y523" s="23">
        <f t="shared" si="56"/>
        <v>0</v>
      </c>
      <c r="Z523" s="20">
        <v>1</v>
      </c>
      <c r="AH523" s="20">
        <f t="shared" si="66"/>
        <v>1</v>
      </c>
      <c r="AQ523" s="1">
        <f t="shared" si="67"/>
        <v>0</v>
      </c>
      <c r="AR523" s="1">
        <f t="shared" si="68"/>
        <v>1</v>
      </c>
    </row>
    <row r="524" spans="1:44" ht="24.9" customHeight="1" thickTop="1" thickBot="1">
      <c r="A524" s="33" t="s">
        <v>1730</v>
      </c>
      <c r="B524" s="33" t="s">
        <v>1730</v>
      </c>
      <c r="C524" s="33" t="s">
        <v>1737</v>
      </c>
      <c r="D524" s="35"/>
      <c r="E524" s="324" t="s">
        <v>179</v>
      </c>
      <c r="F524" s="454">
        <v>50000</v>
      </c>
      <c r="G524" s="454">
        <f t="shared" si="64"/>
        <v>50000</v>
      </c>
      <c r="H524" s="455"/>
      <c r="I524" s="39">
        <f t="shared" si="65"/>
        <v>50000</v>
      </c>
      <c r="J524" s="40"/>
      <c r="K524" s="40"/>
      <c r="L524" s="40"/>
      <c r="M524" s="41"/>
      <c r="N524" s="41"/>
      <c r="O524" s="42"/>
      <c r="P524" s="456"/>
      <c r="Q524" s="457"/>
      <c r="R524" s="458">
        <f t="shared" si="63"/>
        <v>50000</v>
      </c>
      <c r="S524" s="39">
        <f t="shared" si="61"/>
        <v>0</v>
      </c>
      <c r="T524" s="46"/>
      <c r="U524" s="39"/>
      <c r="V524" s="46"/>
      <c r="W524" s="39"/>
      <c r="X524" s="23">
        <f t="shared" ref="X524:X582" si="69">G524-I524-J524-K524-L524-M524-N524</f>
        <v>0</v>
      </c>
      <c r="Y524" s="23">
        <f t="shared" ref="Y524:Y582" si="70">G524-Q524-R524-S524</f>
        <v>0</v>
      </c>
      <c r="Z524" s="20">
        <v>1</v>
      </c>
      <c r="AH524" s="20">
        <f t="shared" si="66"/>
        <v>1</v>
      </c>
      <c r="AQ524" s="1">
        <f t="shared" si="67"/>
        <v>0</v>
      </c>
      <c r="AR524" s="1">
        <f t="shared" si="68"/>
        <v>1</v>
      </c>
    </row>
    <row r="525" spans="1:44" ht="24.9" customHeight="1" thickTop="1" thickBot="1">
      <c r="A525" s="33" t="s">
        <v>1730</v>
      </c>
      <c r="B525" s="33" t="s">
        <v>1730</v>
      </c>
      <c r="C525" s="33" t="s">
        <v>1738</v>
      </c>
      <c r="D525" s="35"/>
      <c r="E525" s="324" t="s">
        <v>179</v>
      </c>
      <c r="F525" s="454">
        <v>200000</v>
      </c>
      <c r="G525" s="454">
        <f t="shared" si="64"/>
        <v>200000</v>
      </c>
      <c r="H525" s="455"/>
      <c r="I525" s="39">
        <f t="shared" si="65"/>
        <v>200000</v>
      </c>
      <c r="J525" s="40"/>
      <c r="K525" s="40"/>
      <c r="L525" s="40"/>
      <c r="M525" s="41"/>
      <c r="N525" s="41"/>
      <c r="O525" s="42"/>
      <c r="P525" s="456"/>
      <c r="Q525" s="457"/>
      <c r="R525" s="458">
        <f t="shared" si="63"/>
        <v>200000</v>
      </c>
      <c r="S525" s="39">
        <f t="shared" si="61"/>
        <v>0</v>
      </c>
      <c r="T525" s="46"/>
      <c r="U525" s="39"/>
      <c r="V525" s="46"/>
      <c r="W525" s="39"/>
      <c r="X525" s="23">
        <f t="shared" si="69"/>
        <v>0</v>
      </c>
      <c r="Y525" s="23">
        <f t="shared" si="70"/>
        <v>0</v>
      </c>
      <c r="Z525" s="20">
        <v>1</v>
      </c>
      <c r="AH525" s="20">
        <f t="shared" si="66"/>
        <v>1</v>
      </c>
      <c r="AQ525" s="1">
        <f t="shared" si="67"/>
        <v>0</v>
      </c>
      <c r="AR525" s="1">
        <f t="shared" si="68"/>
        <v>1</v>
      </c>
    </row>
    <row r="526" spans="1:44" ht="24.9" customHeight="1" thickTop="1" thickBot="1">
      <c r="A526" s="33" t="s">
        <v>1730</v>
      </c>
      <c r="B526" s="33" t="s">
        <v>1730</v>
      </c>
      <c r="C526" s="500" t="s">
        <v>1739</v>
      </c>
      <c r="D526" s="35"/>
      <c r="E526" s="324" t="s">
        <v>179</v>
      </c>
      <c r="F526" s="454">
        <v>50000</v>
      </c>
      <c r="G526" s="454">
        <f t="shared" si="64"/>
        <v>50000</v>
      </c>
      <c r="H526" s="455"/>
      <c r="I526" s="39">
        <f t="shared" si="65"/>
        <v>50000</v>
      </c>
      <c r="J526" s="40"/>
      <c r="K526" s="40"/>
      <c r="L526" s="40"/>
      <c r="M526" s="41"/>
      <c r="N526" s="41"/>
      <c r="O526" s="42"/>
      <c r="P526" s="456"/>
      <c r="Q526" s="457"/>
      <c r="R526" s="458">
        <f t="shared" si="63"/>
        <v>50000</v>
      </c>
      <c r="S526" s="39">
        <f t="shared" si="61"/>
        <v>0</v>
      </c>
      <c r="T526" s="46"/>
      <c r="U526" s="39"/>
      <c r="V526" s="46"/>
      <c r="W526" s="39"/>
      <c r="X526" s="23">
        <f t="shared" si="69"/>
        <v>0</v>
      </c>
      <c r="Y526" s="23">
        <f t="shared" si="70"/>
        <v>0</v>
      </c>
      <c r="Z526" s="20">
        <v>1</v>
      </c>
      <c r="AH526" s="20">
        <f t="shared" si="66"/>
        <v>1</v>
      </c>
      <c r="AQ526" s="1">
        <f t="shared" si="67"/>
        <v>0</v>
      </c>
      <c r="AR526" s="1">
        <f t="shared" si="68"/>
        <v>1</v>
      </c>
    </row>
    <row r="527" spans="1:44" ht="24.9" customHeight="1" thickTop="1" thickBot="1">
      <c r="A527" s="33" t="s">
        <v>1730</v>
      </c>
      <c r="B527" s="33" t="s">
        <v>1730</v>
      </c>
      <c r="C527" s="500" t="s">
        <v>1740</v>
      </c>
      <c r="D527" s="35"/>
      <c r="E527" s="324" t="s">
        <v>179</v>
      </c>
      <c r="F527" s="454">
        <v>50000</v>
      </c>
      <c r="G527" s="454">
        <f t="shared" si="64"/>
        <v>50000</v>
      </c>
      <c r="H527" s="455"/>
      <c r="I527" s="39">
        <f t="shared" si="65"/>
        <v>50000</v>
      </c>
      <c r="J527" s="40"/>
      <c r="K527" s="40"/>
      <c r="L527" s="40"/>
      <c r="M527" s="41"/>
      <c r="N527" s="41"/>
      <c r="O527" s="42"/>
      <c r="P527" s="456"/>
      <c r="Q527" s="457"/>
      <c r="R527" s="458">
        <f t="shared" si="63"/>
        <v>50000</v>
      </c>
      <c r="S527" s="39">
        <f t="shared" si="61"/>
        <v>0</v>
      </c>
      <c r="T527" s="46"/>
      <c r="U527" s="39"/>
      <c r="V527" s="46"/>
      <c r="W527" s="39"/>
      <c r="X527" s="23">
        <f t="shared" si="69"/>
        <v>0</v>
      </c>
      <c r="Y527" s="23">
        <f t="shared" si="70"/>
        <v>0</v>
      </c>
      <c r="Z527" s="20">
        <v>1</v>
      </c>
      <c r="AH527" s="20">
        <f t="shared" si="66"/>
        <v>1</v>
      </c>
      <c r="AQ527" s="1">
        <f t="shared" si="67"/>
        <v>0</v>
      </c>
      <c r="AR527" s="1">
        <f t="shared" si="68"/>
        <v>1</v>
      </c>
    </row>
    <row r="528" spans="1:44" ht="24.9" customHeight="1" thickTop="1" thickBot="1">
      <c r="A528" s="33" t="s">
        <v>1730</v>
      </c>
      <c r="B528" s="33" t="s">
        <v>1730</v>
      </c>
      <c r="C528" s="33" t="s">
        <v>1741</v>
      </c>
      <c r="D528" s="35"/>
      <c r="E528" s="324" t="s">
        <v>179</v>
      </c>
      <c r="F528" s="454">
        <v>20000</v>
      </c>
      <c r="G528" s="454">
        <f t="shared" si="64"/>
        <v>20000</v>
      </c>
      <c r="H528" s="455"/>
      <c r="I528" s="39">
        <f t="shared" si="65"/>
        <v>20000</v>
      </c>
      <c r="J528" s="40"/>
      <c r="K528" s="40"/>
      <c r="L528" s="40"/>
      <c r="M528" s="41"/>
      <c r="N528" s="41"/>
      <c r="O528" s="42"/>
      <c r="P528" s="456"/>
      <c r="Q528" s="457"/>
      <c r="R528" s="458">
        <f t="shared" si="63"/>
        <v>20000</v>
      </c>
      <c r="S528" s="39">
        <f t="shared" si="61"/>
        <v>0</v>
      </c>
      <c r="T528" s="46"/>
      <c r="U528" s="39"/>
      <c r="V528" s="46"/>
      <c r="W528" s="39"/>
      <c r="X528" s="23">
        <f t="shared" si="69"/>
        <v>0</v>
      </c>
      <c r="Y528" s="23">
        <f t="shared" si="70"/>
        <v>0</v>
      </c>
      <c r="Z528" s="20">
        <v>1</v>
      </c>
      <c r="AH528" s="20">
        <f t="shared" si="66"/>
        <v>1</v>
      </c>
      <c r="AQ528" s="1">
        <f t="shared" si="67"/>
        <v>0</v>
      </c>
      <c r="AR528" s="1">
        <f t="shared" si="68"/>
        <v>1</v>
      </c>
    </row>
    <row r="529" spans="1:44" ht="24.9" customHeight="1" thickTop="1" thickBot="1">
      <c r="A529" s="33" t="s">
        <v>1730</v>
      </c>
      <c r="B529" s="33" t="s">
        <v>1730</v>
      </c>
      <c r="C529" s="33" t="s">
        <v>1742</v>
      </c>
      <c r="D529" s="35"/>
      <c r="E529" s="324" t="s">
        <v>179</v>
      </c>
      <c r="F529" s="454">
        <v>50000</v>
      </c>
      <c r="G529" s="454">
        <f t="shared" si="64"/>
        <v>50000</v>
      </c>
      <c r="H529" s="455"/>
      <c r="I529" s="39">
        <f t="shared" si="65"/>
        <v>50000</v>
      </c>
      <c r="J529" s="40"/>
      <c r="K529" s="40"/>
      <c r="L529" s="40"/>
      <c r="M529" s="41"/>
      <c r="N529" s="41"/>
      <c r="O529" s="42"/>
      <c r="P529" s="456"/>
      <c r="Q529" s="457"/>
      <c r="R529" s="458">
        <f t="shared" si="63"/>
        <v>50000</v>
      </c>
      <c r="S529" s="39">
        <f t="shared" si="61"/>
        <v>0</v>
      </c>
      <c r="T529" s="46"/>
      <c r="U529" s="39"/>
      <c r="V529" s="46"/>
      <c r="W529" s="39"/>
      <c r="X529" s="23">
        <f t="shared" si="69"/>
        <v>0</v>
      </c>
      <c r="Y529" s="23">
        <f t="shared" si="70"/>
        <v>0</v>
      </c>
      <c r="Z529" s="20">
        <v>1</v>
      </c>
      <c r="AH529" s="20">
        <f t="shared" si="66"/>
        <v>1</v>
      </c>
      <c r="AQ529" s="1">
        <f t="shared" si="67"/>
        <v>0</v>
      </c>
      <c r="AR529" s="1">
        <f t="shared" si="68"/>
        <v>1</v>
      </c>
    </row>
    <row r="530" spans="1:44" ht="24.9" customHeight="1" thickTop="1" thickBot="1">
      <c r="A530" s="33" t="s">
        <v>1730</v>
      </c>
      <c r="B530" s="33" t="s">
        <v>1730</v>
      </c>
      <c r="C530" s="33" t="s">
        <v>1743</v>
      </c>
      <c r="D530" s="35"/>
      <c r="E530" s="324" t="s">
        <v>179</v>
      </c>
      <c r="F530" s="454">
        <v>30000</v>
      </c>
      <c r="G530" s="454">
        <f t="shared" si="64"/>
        <v>30000</v>
      </c>
      <c r="H530" s="455"/>
      <c r="I530" s="39">
        <f t="shared" si="65"/>
        <v>30000</v>
      </c>
      <c r="J530" s="40"/>
      <c r="K530" s="40"/>
      <c r="L530" s="40"/>
      <c r="M530" s="41"/>
      <c r="N530" s="41"/>
      <c r="O530" s="42"/>
      <c r="P530" s="456"/>
      <c r="Q530" s="457"/>
      <c r="R530" s="458">
        <f t="shared" si="63"/>
        <v>30000</v>
      </c>
      <c r="S530" s="39">
        <f t="shared" si="61"/>
        <v>0</v>
      </c>
      <c r="T530" s="46"/>
      <c r="U530" s="39"/>
      <c r="V530" s="46"/>
      <c r="W530" s="39"/>
      <c r="X530" s="23">
        <f t="shared" si="69"/>
        <v>0</v>
      </c>
      <c r="Y530" s="23">
        <f t="shared" si="70"/>
        <v>0</v>
      </c>
      <c r="Z530" s="20">
        <v>1</v>
      </c>
      <c r="AH530" s="20">
        <f t="shared" si="66"/>
        <v>1</v>
      </c>
      <c r="AQ530" s="1">
        <f t="shared" si="67"/>
        <v>0</v>
      </c>
      <c r="AR530" s="1">
        <f t="shared" si="68"/>
        <v>1</v>
      </c>
    </row>
    <row r="531" spans="1:44" ht="24.9" customHeight="1" thickTop="1" thickBot="1">
      <c r="A531" s="33" t="s">
        <v>1730</v>
      </c>
      <c r="B531" s="33" t="s">
        <v>1730</v>
      </c>
      <c r="C531" s="33" t="s">
        <v>1744</v>
      </c>
      <c r="D531" s="35"/>
      <c r="E531" s="324" t="s">
        <v>179</v>
      </c>
      <c r="F531" s="454">
        <v>150000</v>
      </c>
      <c r="G531" s="454">
        <f t="shared" si="64"/>
        <v>150000</v>
      </c>
      <c r="H531" s="455"/>
      <c r="I531" s="39">
        <f t="shared" si="65"/>
        <v>150000</v>
      </c>
      <c r="J531" s="40"/>
      <c r="K531" s="40"/>
      <c r="L531" s="40"/>
      <c r="M531" s="41"/>
      <c r="N531" s="41"/>
      <c r="O531" s="42"/>
      <c r="P531" s="456"/>
      <c r="Q531" s="457"/>
      <c r="R531" s="458">
        <f t="shared" si="63"/>
        <v>150000</v>
      </c>
      <c r="S531" s="39">
        <f t="shared" si="61"/>
        <v>0</v>
      </c>
      <c r="T531" s="46"/>
      <c r="U531" s="39"/>
      <c r="V531" s="46"/>
      <c r="W531" s="39"/>
      <c r="X531" s="23">
        <f t="shared" si="69"/>
        <v>0</v>
      </c>
      <c r="Y531" s="23">
        <f t="shared" si="70"/>
        <v>0</v>
      </c>
      <c r="Z531" s="20">
        <v>1</v>
      </c>
      <c r="AH531" s="20">
        <f t="shared" si="66"/>
        <v>1</v>
      </c>
      <c r="AQ531" s="1">
        <f t="shared" si="67"/>
        <v>0</v>
      </c>
      <c r="AR531" s="1">
        <f t="shared" si="68"/>
        <v>1</v>
      </c>
    </row>
    <row r="532" spans="1:44" ht="24.9" customHeight="1" thickTop="1" thickBot="1">
      <c r="A532" s="33" t="s">
        <v>1730</v>
      </c>
      <c r="B532" s="33" t="s">
        <v>1730</v>
      </c>
      <c r="C532" s="500" t="s">
        <v>2591</v>
      </c>
      <c r="D532" s="35"/>
      <c r="E532" s="324" t="s">
        <v>179</v>
      </c>
      <c r="F532" s="866">
        <v>270000</v>
      </c>
      <c r="G532" s="866">
        <f t="shared" si="64"/>
        <v>270000</v>
      </c>
      <c r="H532" s="455"/>
      <c r="I532" s="867">
        <f t="shared" si="65"/>
        <v>270000</v>
      </c>
      <c r="J532" s="40"/>
      <c r="K532" s="40"/>
      <c r="L532" s="40"/>
      <c r="M532" s="41"/>
      <c r="N532" s="41"/>
      <c r="O532" s="42"/>
      <c r="P532" s="456"/>
      <c r="Q532" s="457"/>
      <c r="R532" s="868">
        <f t="shared" si="63"/>
        <v>270000</v>
      </c>
      <c r="S532" s="39">
        <f t="shared" si="61"/>
        <v>0</v>
      </c>
      <c r="T532" s="46"/>
      <c r="U532" s="39"/>
      <c r="V532" s="46"/>
      <c r="W532" s="39"/>
      <c r="X532" s="23">
        <f t="shared" si="69"/>
        <v>0</v>
      </c>
      <c r="Y532" s="23">
        <f t="shared" si="70"/>
        <v>0</v>
      </c>
      <c r="Z532" s="20">
        <v>1</v>
      </c>
      <c r="AH532" s="20">
        <f t="shared" si="66"/>
        <v>1</v>
      </c>
      <c r="AQ532" s="1">
        <f t="shared" si="67"/>
        <v>0</v>
      </c>
      <c r="AR532" s="1">
        <f t="shared" si="68"/>
        <v>1</v>
      </c>
    </row>
    <row r="533" spans="1:44" ht="24.9" customHeight="1" thickTop="1" thickBot="1">
      <c r="A533" s="33" t="s">
        <v>1730</v>
      </c>
      <c r="B533" s="33" t="s">
        <v>1730</v>
      </c>
      <c r="C533" s="33" t="s">
        <v>337</v>
      </c>
      <c r="D533" s="35"/>
      <c r="E533" s="324" t="s">
        <v>179</v>
      </c>
      <c r="F533" s="454">
        <v>1700000</v>
      </c>
      <c r="G533" s="454">
        <f>F533</f>
        <v>1700000</v>
      </c>
      <c r="H533" s="455"/>
      <c r="I533" s="39"/>
      <c r="J533" s="40">
        <f>G533</f>
        <v>1700000</v>
      </c>
      <c r="K533" s="40"/>
      <c r="L533" s="40"/>
      <c r="M533" s="41"/>
      <c r="N533" s="41"/>
      <c r="O533" s="42"/>
      <c r="P533" s="456"/>
      <c r="Q533" s="457"/>
      <c r="R533" s="458">
        <f>G533</f>
        <v>1700000</v>
      </c>
      <c r="S533" s="39">
        <f t="shared" si="61"/>
        <v>0</v>
      </c>
      <c r="T533" s="46"/>
      <c r="U533" s="39"/>
      <c r="V533" s="46"/>
      <c r="W533" s="39"/>
      <c r="X533" s="23">
        <f t="shared" si="69"/>
        <v>0</v>
      </c>
      <c r="Y533" s="23">
        <f t="shared" si="70"/>
        <v>0</v>
      </c>
      <c r="Z533" s="20">
        <v>1</v>
      </c>
      <c r="AH533" s="20">
        <f t="shared" si="66"/>
        <v>1</v>
      </c>
      <c r="AQ533" s="1">
        <f t="shared" si="67"/>
        <v>0</v>
      </c>
      <c r="AR533" s="1">
        <f t="shared" si="68"/>
        <v>1</v>
      </c>
    </row>
    <row r="534" spans="1:44" ht="24.9" customHeight="1" thickTop="1" thickBot="1">
      <c r="A534" s="33" t="s">
        <v>1730</v>
      </c>
      <c r="B534" s="33" t="s">
        <v>1730</v>
      </c>
      <c r="C534" s="33" t="s">
        <v>1745</v>
      </c>
      <c r="D534" s="35"/>
      <c r="E534" s="324" t="s">
        <v>179</v>
      </c>
      <c r="F534" s="454">
        <v>25000</v>
      </c>
      <c r="G534" s="454">
        <f>F534</f>
        <v>25000</v>
      </c>
      <c r="H534" s="455"/>
      <c r="I534" s="39">
        <f>G534</f>
        <v>25000</v>
      </c>
      <c r="J534" s="40"/>
      <c r="K534" s="40"/>
      <c r="L534" s="40"/>
      <c r="M534" s="41"/>
      <c r="N534" s="41"/>
      <c r="O534" s="42"/>
      <c r="P534" s="456"/>
      <c r="Q534" s="457"/>
      <c r="R534" s="458">
        <f>G534</f>
        <v>25000</v>
      </c>
      <c r="S534" s="39">
        <f t="shared" si="61"/>
        <v>0</v>
      </c>
      <c r="T534" s="46"/>
      <c r="U534" s="39"/>
      <c r="V534" s="46"/>
      <c r="W534" s="39"/>
      <c r="X534" s="23">
        <f t="shared" si="69"/>
        <v>0</v>
      </c>
      <c r="Y534" s="23">
        <f t="shared" si="70"/>
        <v>0</v>
      </c>
      <c r="Z534" s="20">
        <v>1</v>
      </c>
      <c r="AH534" s="20">
        <f t="shared" si="66"/>
        <v>1</v>
      </c>
      <c r="AQ534" s="1">
        <f t="shared" si="67"/>
        <v>0</v>
      </c>
      <c r="AR534" s="1">
        <f t="shared" si="68"/>
        <v>1</v>
      </c>
    </row>
    <row r="535" spans="1:44" ht="24.9" customHeight="1" thickTop="1" thickBot="1">
      <c r="A535" s="33" t="s">
        <v>1730</v>
      </c>
      <c r="B535" s="33" t="s">
        <v>1730</v>
      </c>
      <c r="C535" s="33" t="s">
        <v>1728</v>
      </c>
      <c r="D535" s="35"/>
      <c r="E535" s="324" t="s">
        <v>179</v>
      </c>
      <c r="F535" s="454">
        <v>200000</v>
      </c>
      <c r="G535" s="454">
        <f>F535</f>
        <v>200000</v>
      </c>
      <c r="H535" s="455"/>
      <c r="I535" s="39">
        <f>G535</f>
        <v>200000</v>
      </c>
      <c r="J535" s="40"/>
      <c r="K535" s="40"/>
      <c r="L535" s="40"/>
      <c r="M535" s="41"/>
      <c r="N535" s="41"/>
      <c r="O535" s="42"/>
      <c r="P535" s="456"/>
      <c r="Q535" s="457"/>
      <c r="R535" s="458">
        <f>G535</f>
        <v>200000</v>
      </c>
      <c r="S535" s="39">
        <f t="shared" si="61"/>
        <v>0</v>
      </c>
      <c r="T535" s="46"/>
      <c r="U535" s="39"/>
      <c r="V535" s="46"/>
      <c r="W535" s="39"/>
      <c r="X535" s="23">
        <f t="shared" si="69"/>
        <v>0</v>
      </c>
      <c r="Y535" s="23">
        <f t="shared" si="70"/>
        <v>0</v>
      </c>
      <c r="Z535" s="20">
        <v>1</v>
      </c>
      <c r="AH535" s="20">
        <f t="shared" si="66"/>
        <v>1</v>
      </c>
      <c r="AQ535" s="1">
        <f t="shared" si="67"/>
        <v>0</v>
      </c>
      <c r="AR535" s="1">
        <f t="shared" si="68"/>
        <v>1</v>
      </c>
    </row>
    <row r="536" spans="1:44" ht="24.9" customHeight="1" thickTop="1" thickBot="1">
      <c r="A536" s="33" t="s">
        <v>1730</v>
      </c>
      <c r="B536" s="33" t="s">
        <v>1730</v>
      </c>
      <c r="C536" s="33" t="s">
        <v>1746</v>
      </c>
      <c r="D536" s="35"/>
      <c r="E536" s="324" t="s">
        <v>179</v>
      </c>
      <c r="F536" s="454">
        <v>200000</v>
      </c>
      <c r="G536" s="454">
        <f>F536</f>
        <v>200000</v>
      </c>
      <c r="H536" s="455"/>
      <c r="I536" s="39">
        <f>G536</f>
        <v>200000</v>
      </c>
      <c r="J536" s="40"/>
      <c r="K536" s="40"/>
      <c r="L536" s="40"/>
      <c r="M536" s="41"/>
      <c r="N536" s="41"/>
      <c r="O536" s="42"/>
      <c r="P536" s="456"/>
      <c r="Q536" s="457"/>
      <c r="R536" s="458">
        <f>G536</f>
        <v>200000</v>
      </c>
      <c r="S536" s="39">
        <f t="shared" si="61"/>
        <v>0</v>
      </c>
      <c r="T536" s="46"/>
      <c r="U536" s="39"/>
      <c r="V536" s="46"/>
      <c r="W536" s="39"/>
      <c r="X536" s="23">
        <f t="shared" si="69"/>
        <v>0</v>
      </c>
      <c r="Y536" s="23">
        <f t="shared" si="70"/>
        <v>0</v>
      </c>
      <c r="Z536" s="20">
        <v>1</v>
      </c>
      <c r="AH536" s="20">
        <f t="shared" si="66"/>
        <v>1</v>
      </c>
      <c r="AQ536" s="1">
        <f t="shared" si="67"/>
        <v>0</v>
      </c>
      <c r="AR536" s="1">
        <f t="shared" si="68"/>
        <v>1</v>
      </c>
    </row>
    <row r="537" spans="1:44" ht="100.5" customHeight="1" thickTop="1" thickBot="1">
      <c r="A537" s="33" t="s">
        <v>1730</v>
      </c>
      <c r="B537" s="33" t="s">
        <v>1730</v>
      </c>
      <c r="C537" s="33" t="s">
        <v>2592</v>
      </c>
      <c r="D537" s="35"/>
      <c r="E537" s="324" t="s">
        <v>179</v>
      </c>
      <c r="F537" s="866">
        <v>250000</v>
      </c>
      <c r="G537" s="866">
        <v>250000</v>
      </c>
      <c r="H537" s="455"/>
      <c r="I537" s="867">
        <v>250000</v>
      </c>
      <c r="J537" s="40"/>
      <c r="K537" s="40"/>
      <c r="L537" s="40"/>
      <c r="M537" s="41"/>
      <c r="N537" s="41"/>
      <c r="O537" s="42"/>
      <c r="P537" s="456"/>
      <c r="Q537" s="457"/>
      <c r="R537" s="503">
        <v>250000</v>
      </c>
      <c r="S537" s="39">
        <f t="shared" si="61"/>
        <v>0</v>
      </c>
      <c r="T537" s="46"/>
      <c r="U537" s="39"/>
      <c r="V537" s="46"/>
      <c r="W537" s="39"/>
      <c r="X537" s="23">
        <f t="shared" si="69"/>
        <v>0</v>
      </c>
      <c r="Y537" s="23">
        <f t="shared" si="70"/>
        <v>0</v>
      </c>
      <c r="Z537" s="20">
        <v>1</v>
      </c>
      <c r="AH537" s="20">
        <f t="shared" si="66"/>
        <v>1</v>
      </c>
      <c r="AQ537" s="1">
        <f t="shared" si="67"/>
        <v>0</v>
      </c>
      <c r="AR537" s="1">
        <f t="shared" si="68"/>
        <v>1</v>
      </c>
    </row>
    <row r="538" spans="1:44" ht="24.9" customHeight="1" thickTop="1" thickBot="1">
      <c r="A538" s="33" t="s">
        <v>1730</v>
      </c>
      <c r="B538" s="33" t="s">
        <v>1730</v>
      </c>
      <c r="C538" s="33" t="s">
        <v>1747</v>
      </c>
      <c r="D538" s="35"/>
      <c r="E538" s="324" t="s">
        <v>179</v>
      </c>
      <c r="F538" s="454">
        <v>100000</v>
      </c>
      <c r="G538" s="454">
        <f t="shared" ref="G538:G544" si="71">F538</f>
        <v>100000</v>
      </c>
      <c r="H538" s="455"/>
      <c r="I538" s="39">
        <f t="shared" ref="I538:I543" si="72">G538</f>
        <v>100000</v>
      </c>
      <c r="J538" s="40"/>
      <c r="K538" s="40"/>
      <c r="L538" s="40"/>
      <c r="M538" s="41"/>
      <c r="N538" s="41"/>
      <c r="O538" s="42"/>
      <c r="P538" s="456"/>
      <c r="Q538" s="457"/>
      <c r="R538" s="458">
        <f t="shared" ref="R538:R544" si="73">G538</f>
        <v>100000</v>
      </c>
      <c r="S538" s="39">
        <f t="shared" si="61"/>
        <v>0</v>
      </c>
      <c r="T538" s="46"/>
      <c r="U538" s="39"/>
      <c r="V538" s="46"/>
      <c r="W538" s="39"/>
      <c r="X538" s="23">
        <f t="shared" si="69"/>
        <v>0</v>
      </c>
      <c r="Y538" s="23">
        <f t="shared" si="70"/>
        <v>0</v>
      </c>
      <c r="Z538" s="20">
        <v>1</v>
      </c>
      <c r="AH538" s="20">
        <f t="shared" si="66"/>
        <v>1</v>
      </c>
      <c r="AQ538" s="1">
        <f t="shared" si="67"/>
        <v>0</v>
      </c>
      <c r="AR538" s="1">
        <f t="shared" si="68"/>
        <v>1</v>
      </c>
    </row>
    <row r="539" spans="1:44" ht="24.9" customHeight="1" thickTop="1" thickBot="1">
      <c r="A539" s="33" t="s">
        <v>1730</v>
      </c>
      <c r="B539" s="33" t="s">
        <v>1730</v>
      </c>
      <c r="C539" s="33" t="s">
        <v>1748</v>
      </c>
      <c r="D539" s="35"/>
      <c r="E539" s="324" t="s">
        <v>179</v>
      </c>
      <c r="F539" s="454">
        <v>100000</v>
      </c>
      <c r="G539" s="454">
        <f t="shared" si="71"/>
        <v>100000</v>
      </c>
      <c r="H539" s="455"/>
      <c r="I539" s="39">
        <f t="shared" si="72"/>
        <v>100000</v>
      </c>
      <c r="J539" s="40"/>
      <c r="K539" s="40"/>
      <c r="L539" s="40"/>
      <c r="M539" s="41"/>
      <c r="N539" s="41"/>
      <c r="O539" s="42"/>
      <c r="P539" s="456"/>
      <c r="Q539" s="457"/>
      <c r="R539" s="458">
        <f t="shared" si="73"/>
        <v>100000</v>
      </c>
      <c r="S539" s="39">
        <f t="shared" si="61"/>
        <v>0</v>
      </c>
      <c r="T539" s="46"/>
      <c r="U539" s="39"/>
      <c r="V539" s="46"/>
      <c r="W539" s="39"/>
      <c r="X539" s="23">
        <f t="shared" si="69"/>
        <v>0</v>
      </c>
      <c r="Y539" s="23">
        <f t="shared" si="70"/>
        <v>0</v>
      </c>
      <c r="Z539" s="20">
        <v>1</v>
      </c>
      <c r="AH539" s="20">
        <f t="shared" si="66"/>
        <v>1</v>
      </c>
      <c r="AQ539" s="1">
        <f t="shared" si="67"/>
        <v>0</v>
      </c>
      <c r="AR539" s="1">
        <f t="shared" si="68"/>
        <v>1</v>
      </c>
    </row>
    <row r="540" spans="1:44" ht="24.9" customHeight="1" thickTop="1" thickBot="1">
      <c r="A540" s="33" t="s">
        <v>1730</v>
      </c>
      <c r="B540" s="33" t="s">
        <v>1730</v>
      </c>
      <c r="C540" s="33" t="s">
        <v>1749</v>
      </c>
      <c r="D540" s="35"/>
      <c r="E540" s="324" t="s">
        <v>179</v>
      </c>
      <c r="F540" s="454">
        <v>150000</v>
      </c>
      <c r="G540" s="454">
        <f t="shared" si="71"/>
        <v>150000</v>
      </c>
      <c r="H540" s="455"/>
      <c r="I540" s="39">
        <f t="shared" si="72"/>
        <v>150000</v>
      </c>
      <c r="J540" s="40"/>
      <c r="K540" s="40"/>
      <c r="L540" s="40"/>
      <c r="M540" s="41"/>
      <c r="N540" s="41"/>
      <c r="O540" s="42"/>
      <c r="P540" s="456"/>
      <c r="Q540" s="457"/>
      <c r="R540" s="458">
        <f t="shared" si="73"/>
        <v>150000</v>
      </c>
      <c r="S540" s="39">
        <f t="shared" si="61"/>
        <v>0</v>
      </c>
      <c r="T540" s="46"/>
      <c r="U540" s="39"/>
      <c r="V540" s="46"/>
      <c r="W540" s="39"/>
      <c r="X540" s="23">
        <f t="shared" si="69"/>
        <v>0</v>
      </c>
      <c r="Y540" s="23">
        <f t="shared" si="70"/>
        <v>0</v>
      </c>
      <c r="Z540" s="20">
        <v>1</v>
      </c>
      <c r="AH540" s="20">
        <f t="shared" si="66"/>
        <v>1</v>
      </c>
      <c r="AQ540" s="1">
        <f t="shared" si="67"/>
        <v>0</v>
      </c>
      <c r="AR540" s="1">
        <f t="shared" si="68"/>
        <v>1</v>
      </c>
    </row>
    <row r="541" spans="1:44" ht="24.9" customHeight="1" thickTop="1" thickBot="1">
      <c r="A541" s="33" t="s">
        <v>1730</v>
      </c>
      <c r="B541" s="33" t="s">
        <v>1730</v>
      </c>
      <c r="C541" s="33" t="s">
        <v>1750</v>
      </c>
      <c r="D541" s="35"/>
      <c r="E541" s="324" t="s">
        <v>179</v>
      </c>
      <c r="F541" s="454">
        <v>100000</v>
      </c>
      <c r="G541" s="454">
        <f t="shared" si="71"/>
        <v>100000</v>
      </c>
      <c r="H541" s="455"/>
      <c r="I541" s="39">
        <f t="shared" si="72"/>
        <v>100000</v>
      </c>
      <c r="J541" s="40"/>
      <c r="K541" s="40"/>
      <c r="L541" s="40"/>
      <c r="M541" s="41"/>
      <c r="N541" s="41"/>
      <c r="O541" s="42"/>
      <c r="P541" s="456"/>
      <c r="Q541" s="457"/>
      <c r="R541" s="458">
        <f t="shared" si="73"/>
        <v>100000</v>
      </c>
      <c r="S541" s="39">
        <f t="shared" si="61"/>
        <v>0</v>
      </c>
      <c r="T541" s="46"/>
      <c r="U541" s="39"/>
      <c r="V541" s="46"/>
      <c r="W541" s="39"/>
      <c r="X541" s="23">
        <f t="shared" si="69"/>
        <v>0</v>
      </c>
      <c r="Y541" s="23">
        <f t="shared" si="70"/>
        <v>0</v>
      </c>
      <c r="Z541" s="20">
        <v>1</v>
      </c>
      <c r="AH541" s="20">
        <f t="shared" si="66"/>
        <v>1</v>
      </c>
      <c r="AQ541" s="1">
        <f t="shared" si="67"/>
        <v>0</v>
      </c>
      <c r="AR541" s="1">
        <f t="shared" si="68"/>
        <v>1</v>
      </c>
    </row>
    <row r="542" spans="1:44" ht="24.9" customHeight="1" thickTop="1" thickBot="1">
      <c r="A542" s="33" t="s">
        <v>1730</v>
      </c>
      <c r="B542" s="33" t="s">
        <v>1730</v>
      </c>
      <c r="C542" s="33" t="s">
        <v>1751</v>
      </c>
      <c r="D542" s="35"/>
      <c r="E542" s="324" t="s">
        <v>179</v>
      </c>
      <c r="F542" s="454">
        <v>180000</v>
      </c>
      <c r="G542" s="454">
        <f t="shared" si="71"/>
        <v>180000</v>
      </c>
      <c r="H542" s="455"/>
      <c r="I542" s="39">
        <f t="shared" si="72"/>
        <v>180000</v>
      </c>
      <c r="J542" s="40"/>
      <c r="K542" s="40"/>
      <c r="L542" s="40"/>
      <c r="M542" s="41"/>
      <c r="N542" s="41"/>
      <c r="O542" s="42"/>
      <c r="P542" s="456"/>
      <c r="Q542" s="457"/>
      <c r="R542" s="458">
        <f t="shared" si="73"/>
        <v>180000</v>
      </c>
      <c r="S542" s="39">
        <f t="shared" si="61"/>
        <v>0</v>
      </c>
      <c r="T542" s="46"/>
      <c r="U542" s="39"/>
      <c r="V542" s="46"/>
      <c r="W542" s="39"/>
      <c r="X542" s="23">
        <f t="shared" si="69"/>
        <v>0</v>
      </c>
      <c r="Y542" s="23">
        <f t="shared" si="70"/>
        <v>0</v>
      </c>
      <c r="Z542" s="20">
        <v>1</v>
      </c>
      <c r="AH542" s="20">
        <f t="shared" si="66"/>
        <v>1</v>
      </c>
      <c r="AQ542" s="1">
        <f t="shared" si="67"/>
        <v>0</v>
      </c>
      <c r="AR542" s="1">
        <f t="shared" si="68"/>
        <v>1</v>
      </c>
    </row>
    <row r="543" spans="1:44" ht="24.9" customHeight="1" thickTop="1" thickBot="1">
      <c r="A543" s="33" t="s">
        <v>1730</v>
      </c>
      <c r="B543" s="33" t="s">
        <v>1730</v>
      </c>
      <c r="C543" s="33" t="s">
        <v>1752</v>
      </c>
      <c r="D543" s="35"/>
      <c r="E543" s="324" t="s">
        <v>179</v>
      </c>
      <c r="F543" s="454">
        <v>100000</v>
      </c>
      <c r="G543" s="454">
        <f t="shared" si="71"/>
        <v>100000</v>
      </c>
      <c r="H543" s="455"/>
      <c r="I543" s="39">
        <f t="shared" si="72"/>
        <v>100000</v>
      </c>
      <c r="J543" s="40"/>
      <c r="K543" s="40"/>
      <c r="L543" s="40"/>
      <c r="M543" s="41"/>
      <c r="N543" s="41"/>
      <c r="O543" s="42"/>
      <c r="P543" s="456"/>
      <c r="Q543" s="457"/>
      <c r="R543" s="458">
        <f t="shared" si="73"/>
        <v>100000</v>
      </c>
      <c r="S543" s="39">
        <f t="shared" si="61"/>
        <v>0</v>
      </c>
      <c r="T543" s="46"/>
      <c r="U543" s="39"/>
      <c r="V543" s="46"/>
      <c r="W543" s="39"/>
      <c r="X543" s="23">
        <f t="shared" si="69"/>
        <v>0</v>
      </c>
      <c r="Y543" s="23">
        <f t="shared" si="70"/>
        <v>0</v>
      </c>
      <c r="Z543" s="20">
        <v>1</v>
      </c>
      <c r="AH543" s="20">
        <f t="shared" si="66"/>
        <v>1</v>
      </c>
      <c r="AQ543" s="1">
        <f t="shared" si="67"/>
        <v>0</v>
      </c>
      <c r="AR543" s="1">
        <f t="shared" si="68"/>
        <v>1</v>
      </c>
    </row>
    <row r="544" spans="1:44" ht="66" customHeight="1" thickTop="1" thickBot="1">
      <c r="A544" s="33" t="s">
        <v>1730</v>
      </c>
      <c r="B544" s="33" t="s">
        <v>1730</v>
      </c>
      <c r="C544" s="33" t="s">
        <v>2593</v>
      </c>
      <c r="D544" s="35"/>
      <c r="E544" s="324" t="s">
        <v>179</v>
      </c>
      <c r="F544" s="501">
        <v>840000</v>
      </c>
      <c r="G544" s="502">
        <f t="shared" si="71"/>
        <v>840000</v>
      </c>
      <c r="H544" s="455"/>
      <c r="I544" s="39"/>
      <c r="J544" s="40"/>
      <c r="K544" s="40"/>
      <c r="L544" s="504">
        <f>G544</f>
        <v>840000</v>
      </c>
      <c r="M544" s="41"/>
      <c r="N544" s="41"/>
      <c r="O544" s="42"/>
      <c r="P544" s="456"/>
      <c r="Q544" s="457"/>
      <c r="R544" s="503">
        <f t="shared" si="73"/>
        <v>840000</v>
      </c>
      <c r="S544" s="39">
        <f t="shared" si="61"/>
        <v>0</v>
      </c>
      <c r="T544" s="46"/>
      <c r="U544" s="39"/>
      <c r="V544" s="46"/>
      <c r="W544" s="39"/>
      <c r="X544" s="23">
        <f t="shared" si="69"/>
        <v>0</v>
      </c>
      <c r="Y544" s="23">
        <f t="shared" si="70"/>
        <v>0</v>
      </c>
      <c r="Z544" s="20">
        <v>1</v>
      </c>
      <c r="AH544" s="20">
        <f t="shared" si="66"/>
        <v>1</v>
      </c>
      <c r="AQ544" s="1">
        <f t="shared" si="67"/>
        <v>0</v>
      </c>
      <c r="AR544" s="1">
        <f t="shared" si="68"/>
        <v>1</v>
      </c>
    </row>
    <row r="545" spans="1:44" ht="24.9" customHeight="1" thickTop="1" thickBot="1">
      <c r="A545" s="33" t="s">
        <v>1730</v>
      </c>
      <c r="B545" s="33" t="s">
        <v>1730</v>
      </c>
      <c r="C545" s="33" t="s">
        <v>1753</v>
      </c>
      <c r="D545" s="35"/>
      <c r="E545" s="324" t="s">
        <v>179</v>
      </c>
      <c r="F545" s="454">
        <v>350000</v>
      </c>
      <c r="G545" s="454">
        <f t="shared" ref="G545:G556" si="74">F545</f>
        <v>350000</v>
      </c>
      <c r="H545" s="455"/>
      <c r="I545" s="39">
        <f>G545</f>
        <v>350000</v>
      </c>
      <c r="J545" s="40"/>
      <c r="K545" s="40"/>
      <c r="L545" s="40"/>
      <c r="M545" s="41"/>
      <c r="N545" s="41"/>
      <c r="O545" s="42"/>
      <c r="P545" s="456"/>
      <c r="Q545" s="457"/>
      <c r="R545" s="458">
        <f t="shared" ref="R545:R558" si="75">G545</f>
        <v>350000</v>
      </c>
      <c r="S545" s="39">
        <f t="shared" si="61"/>
        <v>0</v>
      </c>
      <c r="T545" s="46"/>
      <c r="U545" s="39"/>
      <c r="V545" s="46"/>
      <c r="W545" s="39"/>
      <c r="X545" s="23">
        <f t="shared" si="69"/>
        <v>0</v>
      </c>
      <c r="Y545" s="23">
        <f t="shared" si="70"/>
        <v>0</v>
      </c>
      <c r="Z545" s="20">
        <v>1</v>
      </c>
      <c r="AH545" s="20">
        <f t="shared" si="66"/>
        <v>1</v>
      </c>
      <c r="AQ545" s="1">
        <f t="shared" si="67"/>
        <v>0</v>
      </c>
      <c r="AR545" s="1">
        <f t="shared" si="68"/>
        <v>1</v>
      </c>
    </row>
    <row r="546" spans="1:44" ht="24.9" customHeight="1" thickTop="1" thickBot="1">
      <c r="A546" s="33" t="s">
        <v>1730</v>
      </c>
      <c r="B546" s="33" t="s">
        <v>1730</v>
      </c>
      <c r="C546" s="33" t="s">
        <v>93</v>
      </c>
      <c r="D546" s="33"/>
      <c r="E546" s="324" t="s">
        <v>179</v>
      </c>
      <c r="F546" s="454">
        <v>200000</v>
      </c>
      <c r="G546" s="454">
        <f t="shared" si="74"/>
        <v>200000</v>
      </c>
      <c r="H546" s="33"/>
      <c r="I546" s="40">
        <v>152000</v>
      </c>
      <c r="J546" s="40"/>
      <c r="K546" s="33"/>
      <c r="L546" s="40">
        <v>48000</v>
      </c>
      <c r="M546" s="33"/>
      <c r="N546" s="33"/>
      <c r="O546" s="40"/>
      <c r="P546" s="33"/>
      <c r="Q546" s="505"/>
      <c r="R546" s="458">
        <f t="shared" si="75"/>
        <v>200000</v>
      </c>
      <c r="S546" s="40">
        <f t="shared" si="61"/>
        <v>0</v>
      </c>
      <c r="T546" s="33"/>
      <c r="U546" s="33"/>
      <c r="V546" s="33"/>
      <c r="W546" s="33"/>
      <c r="X546" s="23">
        <f t="shared" si="69"/>
        <v>0</v>
      </c>
      <c r="Y546" s="23">
        <f t="shared" si="70"/>
        <v>0</v>
      </c>
      <c r="Z546" s="20">
        <v>1</v>
      </c>
      <c r="AH546" s="20">
        <f t="shared" si="66"/>
        <v>1</v>
      </c>
      <c r="AQ546" s="1">
        <f t="shared" si="67"/>
        <v>0</v>
      </c>
      <c r="AR546" s="1">
        <f t="shared" si="68"/>
        <v>1</v>
      </c>
    </row>
    <row r="547" spans="1:44" ht="24.9" customHeight="1" thickTop="1" thickBot="1">
      <c r="A547" s="33" t="s">
        <v>1730</v>
      </c>
      <c r="B547" s="33" t="s">
        <v>1730</v>
      </c>
      <c r="C547" s="33" t="s">
        <v>1754</v>
      </c>
      <c r="D547" s="35"/>
      <c r="E547" s="324" t="s">
        <v>179</v>
      </c>
      <c r="F547" s="454">
        <v>205000</v>
      </c>
      <c r="G547" s="454">
        <f t="shared" si="74"/>
        <v>205000</v>
      </c>
      <c r="H547" s="455"/>
      <c r="I547" s="39">
        <f t="shared" ref="I547:I558" si="76">G547</f>
        <v>205000</v>
      </c>
      <c r="J547" s="40"/>
      <c r="K547" s="40"/>
      <c r="L547" s="40"/>
      <c r="M547" s="41"/>
      <c r="N547" s="41"/>
      <c r="O547" s="42"/>
      <c r="P547" s="456"/>
      <c r="Q547" s="457"/>
      <c r="R547" s="458">
        <f t="shared" si="75"/>
        <v>205000</v>
      </c>
      <c r="S547" s="39">
        <f t="shared" si="61"/>
        <v>0</v>
      </c>
      <c r="T547" s="46"/>
      <c r="U547" s="39"/>
      <c r="V547" s="46"/>
      <c r="W547" s="39"/>
      <c r="X547" s="23">
        <f t="shared" si="69"/>
        <v>0</v>
      </c>
      <c r="Y547" s="23">
        <f t="shared" si="70"/>
        <v>0</v>
      </c>
      <c r="Z547" s="20">
        <v>1</v>
      </c>
      <c r="AH547" s="20">
        <f t="shared" si="66"/>
        <v>1</v>
      </c>
      <c r="AQ547" s="1">
        <f t="shared" si="67"/>
        <v>0</v>
      </c>
      <c r="AR547" s="1">
        <f t="shared" si="68"/>
        <v>1</v>
      </c>
    </row>
    <row r="548" spans="1:44" ht="24.9" customHeight="1" thickTop="1" thickBot="1">
      <c r="A548" s="33" t="s">
        <v>1730</v>
      </c>
      <c r="B548" s="33" t="s">
        <v>1730</v>
      </c>
      <c r="C548" s="33" t="s">
        <v>1755</v>
      </c>
      <c r="D548" s="35"/>
      <c r="E548" s="324" t="s">
        <v>179</v>
      </c>
      <c r="F548" s="454">
        <v>300000</v>
      </c>
      <c r="G548" s="454">
        <f t="shared" si="74"/>
        <v>300000</v>
      </c>
      <c r="H548" s="455"/>
      <c r="I548" s="39">
        <f t="shared" si="76"/>
        <v>300000</v>
      </c>
      <c r="J548" s="40"/>
      <c r="K548" s="40"/>
      <c r="L548" s="40"/>
      <c r="M548" s="41"/>
      <c r="N548" s="41"/>
      <c r="O548" s="42"/>
      <c r="P548" s="456"/>
      <c r="Q548" s="457"/>
      <c r="R548" s="458">
        <f t="shared" si="75"/>
        <v>300000</v>
      </c>
      <c r="S548" s="39">
        <f t="shared" si="61"/>
        <v>0</v>
      </c>
      <c r="T548" s="46"/>
      <c r="U548" s="39"/>
      <c r="V548" s="46"/>
      <c r="W548" s="39"/>
      <c r="X548" s="23">
        <f t="shared" si="69"/>
        <v>0</v>
      </c>
      <c r="Y548" s="23">
        <f t="shared" si="70"/>
        <v>0</v>
      </c>
      <c r="Z548" s="20">
        <v>1</v>
      </c>
      <c r="AH548" s="20">
        <f t="shared" si="66"/>
        <v>1</v>
      </c>
      <c r="AQ548" s="1">
        <f t="shared" si="67"/>
        <v>0</v>
      </c>
      <c r="AR548" s="1">
        <f t="shared" si="68"/>
        <v>1</v>
      </c>
    </row>
    <row r="549" spans="1:44" ht="24.9" customHeight="1" thickTop="1" thickBot="1">
      <c r="A549" s="33" t="s">
        <v>1730</v>
      </c>
      <c r="B549" s="33" t="s">
        <v>1730</v>
      </c>
      <c r="C549" s="33" t="s">
        <v>58</v>
      </c>
      <c r="D549" s="35"/>
      <c r="E549" s="324" t="s">
        <v>179</v>
      </c>
      <c r="F549" s="454">
        <v>500000</v>
      </c>
      <c r="G549" s="454">
        <f t="shared" si="74"/>
        <v>500000</v>
      </c>
      <c r="H549" s="455"/>
      <c r="I549" s="39">
        <f t="shared" si="76"/>
        <v>500000</v>
      </c>
      <c r="J549" s="40"/>
      <c r="K549" s="40"/>
      <c r="L549" s="40"/>
      <c r="M549" s="41"/>
      <c r="N549" s="41"/>
      <c r="O549" s="42"/>
      <c r="P549" s="456"/>
      <c r="Q549" s="457"/>
      <c r="R549" s="458">
        <f t="shared" si="75"/>
        <v>500000</v>
      </c>
      <c r="S549" s="39">
        <f t="shared" si="61"/>
        <v>0</v>
      </c>
      <c r="T549" s="46"/>
      <c r="U549" s="39"/>
      <c r="V549" s="46"/>
      <c r="W549" s="39"/>
      <c r="X549" s="23">
        <f t="shared" si="69"/>
        <v>0</v>
      </c>
      <c r="Y549" s="23">
        <f t="shared" si="70"/>
        <v>0</v>
      </c>
      <c r="Z549" s="20">
        <v>1</v>
      </c>
      <c r="AH549" s="20">
        <f t="shared" si="66"/>
        <v>1</v>
      </c>
      <c r="AQ549" s="1">
        <f t="shared" si="67"/>
        <v>0</v>
      </c>
      <c r="AR549" s="1">
        <f t="shared" si="68"/>
        <v>1</v>
      </c>
    </row>
    <row r="550" spans="1:44" ht="24.9" customHeight="1" thickTop="1" thickBot="1">
      <c r="A550" s="33" t="s">
        <v>1730</v>
      </c>
      <c r="B550" s="33" t="s">
        <v>1730</v>
      </c>
      <c r="C550" s="33" t="s">
        <v>318</v>
      </c>
      <c r="D550" s="35"/>
      <c r="E550" s="324" t="s">
        <v>179</v>
      </c>
      <c r="F550" s="454">
        <v>400000</v>
      </c>
      <c r="G550" s="454">
        <f t="shared" si="74"/>
        <v>400000</v>
      </c>
      <c r="H550" s="455"/>
      <c r="I550" s="39">
        <f t="shared" si="76"/>
        <v>400000</v>
      </c>
      <c r="J550" s="40"/>
      <c r="K550" s="40"/>
      <c r="L550" s="40"/>
      <c r="M550" s="41"/>
      <c r="N550" s="41"/>
      <c r="O550" s="42"/>
      <c r="P550" s="456"/>
      <c r="Q550" s="457"/>
      <c r="R550" s="458">
        <f t="shared" si="75"/>
        <v>400000</v>
      </c>
      <c r="S550" s="39">
        <f t="shared" si="61"/>
        <v>0</v>
      </c>
      <c r="T550" s="46"/>
      <c r="U550" s="39"/>
      <c r="V550" s="46"/>
      <c r="W550" s="39"/>
      <c r="X550" s="23">
        <f t="shared" si="69"/>
        <v>0</v>
      </c>
      <c r="Y550" s="23">
        <f t="shared" si="70"/>
        <v>0</v>
      </c>
      <c r="Z550" s="20">
        <v>1</v>
      </c>
      <c r="AH550" s="20">
        <f t="shared" si="66"/>
        <v>1</v>
      </c>
      <c r="AQ550" s="1">
        <f t="shared" si="67"/>
        <v>0</v>
      </c>
      <c r="AR550" s="1">
        <f t="shared" si="68"/>
        <v>1</v>
      </c>
    </row>
    <row r="551" spans="1:44" ht="24.9" customHeight="1" thickTop="1" thickBot="1">
      <c r="A551" s="33" t="s">
        <v>1730</v>
      </c>
      <c r="B551" s="33" t="s">
        <v>1730</v>
      </c>
      <c r="C551" s="33" t="s">
        <v>1756</v>
      </c>
      <c r="D551" s="35"/>
      <c r="E551" s="324" t="s">
        <v>179</v>
      </c>
      <c r="F551" s="454">
        <v>500000</v>
      </c>
      <c r="G551" s="454">
        <f t="shared" si="74"/>
        <v>500000</v>
      </c>
      <c r="H551" s="455"/>
      <c r="I551" s="39">
        <f t="shared" si="76"/>
        <v>500000</v>
      </c>
      <c r="J551" s="40"/>
      <c r="K551" s="40"/>
      <c r="L551" s="40"/>
      <c r="M551" s="41"/>
      <c r="N551" s="41"/>
      <c r="O551" s="42"/>
      <c r="P551" s="456"/>
      <c r="Q551" s="457"/>
      <c r="R551" s="458">
        <f t="shared" si="75"/>
        <v>500000</v>
      </c>
      <c r="S551" s="39">
        <f t="shared" si="61"/>
        <v>0</v>
      </c>
      <c r="T551" s="46"/>
      <c r="U551" s="39"/>
      <c r="V551" s="46"/>
      <c r="W551" s="39"/>
      <c r="X551" s="23">
        <f t="shared" si="69"/>
        <v>0</v>
      </c>
      <c r="Y551" s="23">
        <f t="shared" si="70"/>
        <v>0</v>
      </c>
      <c r="Z551" s="20">
        <v>1</v>
      </c>
      <c r="AH551" s="20">
        <f t="shared" si="66"/>
        <v>1</v>
      </c>
      <c r="AQ551" s="1">
        <f t="shared" si="67"/>
        <v>0</v>
      </c>
      <c r="AR551" s="1">
        <f t="shared" si="68"/>
        <v>1</v>
      </c>
    </row>
    <row r="552" spans="1:44" ht="24.9" customHeight="1" thickTop="1" thickBot="1">
      <c r="A552" s="33" t="s">
        <v>1730</v>
      </c>
      <c r="B552" s="33" t="s">
        <v>1730</v>
      </c>
      <c r="C552" s="33" t="s">
        <v>1757</v>
      </c>
      <c r="D552" s="35"/>
      <c r="E552" s="324" t="s">
        <v>179</v>
      </c>
      <c r="F552" s="454">
        <v>900000</v>
      </c>
      <c r="G552" s="454">
        <f t="shared" si="74"/>
        <v>900000</v>
      </c>
      <c r="H552" s="455"/>
      <c r="I552" s="39">
        <f t="shared" si="76"/>
        <v>900000</v>
      </c>
      <c r="J552" s="40"/>
      <c r="K552" s="40"/>
      <c r="L552" s="40"/>
      <c r="M552" s="41"/>
      <c r="N552" s="41"/>
      <c r="O552" s="42"/>
      <c r="P552" s="456"/>
      <c r="Q552" s="457"/>
      <c r="R552" s="458">
        <f t="shared" si="75"/>
        <v>900000</v>
      </c>
      <c r="S552" s="39">
        <f t="shared" si="61"/>
        <v>0</v>
      </c>
      <c r="T552" s="46"/>
      <c r="U552" s="39"/>
      <c r="V552" s="46"/>
      <c r="W552" s="39"/>
      <c r="X552" s="23">
        <f t="shared" si="69"/>
        <v>0</v>
      </c>
      <c r="Y552" s="23">
        <f t="shared" si="70"/>
        <v>0</v>
      </c>
      <c r="Z552" s="20">
        <v>1</v>
      </c>
      <c r="AH552" s="20">
        <f t="shared" si="66"/>
        <v>1</v>
      </c>
      <c r="AQ552" s="1">
        <f t="shared" si="67"/>
        <v>0</v>
      </c>
      <c r="AR552" s="1">
        <f t="shared" si="68"/>
        <v>1</v>
      </c>
    </row>
    <row r="553" spans="1:44" ht="24.9" customHeight="1" thickTop="1" thickBot="1">
      <c r="A553" s="33" t="s">
        <v>1730</v>
      </c>
      <c r="B553" s="33" t="s">
        <v>1730</v>
      </c>
      <c r="C553" s="33" t="s">
        <v>1758</v>
      </c>
      <c r="D553" s="35"/>
      <c r="E553" s="324" t="s">
        <v>179</v>
      </c>
      <c r="F553" s="454">
        <v>1500000</v>
      </c>
      <c r="G553" s="454">
        <f t="shared" si="74"/>
        <v>1500000</v>
      </c>
      <c r="H553" s="455"/>
      <c r="I553" s="39">
        <f t="shared" si="76"/>
        <v>1500000</v>
      </c>
      <c r="J553" s="40"/>
      <c r="K553" s="40"/>
      <c r="L553" s="40"/>
      <c r="M553" s="41"/>
      <c r="N553" s="41"/>
      <c r="O553" s="42"/>
      <c r="P553" s="456"/>
      <c r="Q553" s="457"/>
      <c r="R553" s="458">
        <f t="shared" si="75"/>
        <v>1500000</v>
      </c>
      <c r="S553" s="39">
        <f t="shared" si="61"/>
        <v>0</v>
      </c>
      <c r="T553" s="46"/>
      <c r="U553" s="39"/>
      <c r="V553" s="46"/>
      <c r="W553" s="39"/>
      <c r="X553" s="23">
        <f t="shared" si="69"/>
        <v>0</v>
      </c>
      <c r="Y553" s="23">
        <f t="shared" si="70"/>
        <v>0</v>
      </c>
      <c r="Z553" s="20">
        <v>1</v>
      </c>
      <c r="AH553" s="20">
        <f t="shared" si="66"/>
        <v>1</v>
      </c>
      <c r="AQ553" s="1">
        <f t="shared" si="67"/>
        <v>0</v>
      </c>
      <c r="AR553" s="1">
        <f t="shared" si="68"/>
        <v>1</v>
      </c>
    </row>
    <row r="554" spans="1:44" ht="24.9" customHeight="1" thickTop="1" thickBot="1">
      <c r="A554" s="33" t="s">
        <v>1730</v>
      </c>
      <c r="B554" s="33" t="s">
        <v>1730</v>
      </c>
      <c r="C554" s="33" t="s">
        <v>1759</v>
      </c>
      <c r="D554" s="35"/>
      <c r="E554" s="324" t="s">
        <v>179</v>
      </c>
      <c r="F554" s="454">
        <v>1100000</v>
      </c>
      <c r="G554" s="454">
        <f t="shared" si="74"/>
        <v>1100000</v>
      </c>
      <c r="H554" s="455"/>
      <c r="I554" s="39">
        <f t="shared" si="76"/>
        <v>1100000</v>
      </c>
      <c r="J554" s="40"/>
      <c r="K554" s="40"/>
      <c r="L554" s="40"/>
      <c r="M554" s="41"/>
      <c r="N554" s="41"/>
      <c r="O554" s="42"/>
      <c r="P554" s="456"/>
      <c r="Q554" s="457"/>
      <c r="R554" s="458">
        <f t="shared" si="75"/>
        <v>1100000</v>
      </c>
      <c r="S554" s="39">
        <f t="shared" si="61"/>
        <v>0</v>
      </c>
      <c r="T554" s="46"/>
      <c r="U554" s="39"/>
      <c r="V554" s="46"/>
      <c r="W554" s="39"/>
      <c r="X554" s="23">
        <f t="shared" si="69"/>
        <v>0</v>
      </c>
      <c r="Y554" s="23">
        <f t="shared" si="70"/>
        <v>0</v>
      </c>
      <c r="Z554" s="20">
        <v>1</v>
      </c>
      <c r="AH554" s="20">
        <f t="shared" si="66"/>
        <v>1</v>
      </c>
      <c r="AQ554" s="1">
        <f t="shared" si="67"/>
        <v>0</v>
      </c>
      <c r="AR554" s="1">
        <f t="shared" si="68"/>
        <v>1</v>
      </c>
    </row>
    <row r="555" spans="1:44" ht="24.9" customHeight="1" thickTop="1" thickBot="1">
      <c r="A555" s="33" t="s">
        <v>1730</v>
      </c>
      <c r="B555" s="33" t="s">
        <v>1730</v>
      </c>
      <c r="C555" s="33" t="s">
        <v>1760</v>
      </c>
      <c r="D555" s="35"/>
      <c r="E555" s="324" t="s">
        <v>179</v>
      </c>
      <c r="F555" s="454">
        <v>600000</v>
      </c>
      <c r="G555" s="454">
        <f t="shared" si="74"/>
        <v>600000</v>
      </c>
      <c r="H555" s="455"/>
      <c r="I555" s="39">
        <f t="shared" si="76"/>
        <v>600000</v>
      </c>
      <c r="J555" s="40"/>
      <c r="K555" s="40"/>
      <c r="L555" s="40"/>
      <c r="M555" s="41"/>
      <c r="N555" s="41"/>
      <c r="O555" s="42"/>
      <c r="P555" s="456"/>
      <c r="Q555" s="457"/>
      <c r="R555" s="458">
        <f t="shared" si="75"/>
        <v>600000</v>
      </c>
      <c r="S555" s="39">
        <f t="shared" si="61"/>
        <v>0</v>
      </c>
      <c r="T555" s="46"/>
      <c r="U555" s="39"/>
      <c r="V555" s="46"/>
      <c r="W555" s="39"/>
      <c r="X555" s="23">
        <f t="shared" si="69"/>
        <v>0</v>
      </c>
      <c r="Y555" s="23">
        <f t="shared" si="70"/>
        <v>0</v>
      </c>
      <c r="Z555" s="20">
        <v>1</v>
      </c>
      <c r="AH555" s="20">
        <f t="shared" si="66"/>
        <v>1</v>
      </c>
      <c r="AQ555" s="1">
        <f t="shared" si="67"/>
        <v>0</v>
      </c>
      <c r="AR555" s="1">
        <f t="shared" si="68"/>
        <v>1</v>
      </c>
    </row>
    <row r="556" spans="1:44" ht="24.9" customHeight="1" thickTop="1" thickBot="1">
      <c r="A556" s="33" t="s">
        <v>1730</v>
      </c>
      <c r="B556" s="33" t="s">
        <v>1730</v>
      </c>
      <c r="C556" s="33" t="s">
        <v>1761</v>
      </c>
      <c r="D556" s="35"/>
      <c r="E556" s="324" t="s">
        <v>179</v>
      </c>
      <c r="F556" s="454">
        <v>315000</v>
      </c>
      <c r="G556" s="454">
        <f t="shared" si="74"/>
        <v>315000</v>
      </c>
      <c r="H556" s="455"/>
      <c r="I556" s="39">
        <f t="shared" si="76"/>
        <v>315000</v>
      </c>
      <c r="J556" s="40"/>
      <c r="K556" s="40"/>
      <c r="L556" s="40"/>
      <c r="M556" s="41"/>
      <c r="N556" s="41"/>
      <c r="O556" s="42"/>
      <c r="P556" s="456"/>
      <c r="Q556" s="457"/>
      <c r="R556" s="458">
        <f t="shared" si="75"/>
        <v>315000</v>
      </c>
      <c r="S556" s="39">
        <f t="shared" si="61"/>
        <v>0</v>
      </c>
      <c r="T556" s="46"/>
      <c r="U556" s="39"/>
      <c r="V556" s="46"/>
      <c r="W556" s="39"/>
      <c r="X556" s="23">
        <f t="shared" si="69"/>
        <v>0</v>
      </c>
      <c r="Y556" s="23">
        <f t="shared" si="70"/>
        <v>0</v>
      </c>
      <c r="Z556" s="20">
        <v>1</v>
      </c>
      <c r="AH556" s="20">
        <f t="shared" si="66"/>
        <v>1</v>
      </c>
      <c r="AQ556" s="1">
        <f t="shared" si="67"/>
        <v>0</v>
      </c>
      <c r="AR556" s="1">
        <f t="shared" si="68"/>
        <v>1</v>
      </c>
    </row>
    <row r="557" spans="1:44" ht="24.9" customHeight="1" thickTop="1" thickBot="1">
      <c r="A557" s="33" t="s">
        <v>1730</v>
      </c>
      <c r="B557" s="33" t="s">
        <v>1730</v>
      </c>
      <c r="C557" s="33" t="s">
        <v>1762</v>
      </c>
      <c r="D557" s="35"/>
      <c r="E557" s="324" t="s">
        <v>145</v>
      </c>
      <c r="F557" s="454">
        <v>50000</v>
      </c>
      <c r="G557" s="454">
        <v>98544</v>
      </c>
      <c r="H557" s="455"/>
      <c r="I557" s="39">
        <f t="shared" si="76"/>
        <v>98544</v>
      </c>
      <c r="J557" s="40"/>
      <c r="K557" s="40"/>
      <c r="L557" s="40"/>
      <c r="M557" s="41"/>
      <c r="N557" s="41"/>
      <c r="O557" s="42"/>
      <c r="P557" s="456"/>
      <c r="Q557" s="41"/>
      <c r="R557" s="458">
        <f t="shared" si="75"/>
        <v>98544</v>
      </c>
      <c r="S557" s="39">
        <f t="shared" si="61"/>
        <v>0</v>
      </c>
      <c r="T557" s="46"/>
      <c r="U557" s="39"/>
      <c r="V557" s="46"/>
      <c r="W557" s="39"/>
      <c r="X557" s="23">
        <f t="shared" si="69"/>
        <v>0</v>
      </c>
      <c r="Y557" s="23">
        <f t="shared" si="70"/>
        <v>0</v>
      </c>
      <c r="AH557" s="20">
        <f t="shared" si="66"/>
        <v>0</v>
      </c>
      <c r="AI557" s="20">
        <v>1</v>
      </c>
      <c r="AQ557" s="1">
        <f t="shared" si="67"/>
        <v>1</v>
      </c>
      <c r="AR557" s="1">
        <f t="shared" si="68"/>
        <v>1</v>
      </c>
    </row>
    <row r="558" spans="1:44" ht="24.9" customHeight="1" thickTop="1" thickBot="1">
      <c r="A558" s="33" t="s">
        <v>1730</v>
      </c>
      <c r="B558" s="33" t="s">
        <v>1730</v>
      </c>
      <c r="C558" s="33" t="s">
        <v>1763</v>
      </c>
      <c r="D558" s="35"/>
      <c r="E558" s="324" t="s">
        <v>145</v>
      </c>
      <c r="F558" s="454">
        <v>50000</v>
      </c>
      <c r="G558" s="454">
        <v>96985</v>
      </c>
      <c r="H558" s="455"/>
      <c r="I558" s="39">
        <f t="shared" si="76"/>
        <v>96985</v>
      </c>
      <c r="J558" s="40"/>
      <c r="K558" s="40"/>
      <c r="L558" s="40"/>
      <c r="M558" s="41"/>
      <c r="N558" s="41"/>
      <c r="O558" s="42"/>
      <c r="P558" s="456"/>
      <c r="Q558" s="41"/>
      <c r="R558" s="458">
        <f t="shared" si="75"/>
        <v>96985</v>
      </c>
      <c r="S558" s="39">
        <f t="shared" si="61"/>
        <v>0</v>
      </c>
      <c r="T558" s="46"/>
      <c r="U558" s="39"/>
      <c r="V558" s="46"/>
      <c r="W558" s="39"/>
      <c r="X558" s="23">
        <f t="shared" si="69"/>
        <v>0</v>
      </c>
      <c r="Y558" s="23">
        <f t="shared" si="70"/>
        <v>0</v>
      </c>
      <c r="AH558" s="20">
        <f t="shared" si="66"/>
        <v>0</v>
      </c>
      <c r="AI558" s="20">
        <v>1</v>
      </c>
      <c r="AQ558" s="1">
        <f t="shared" si="67"/>
        <v>1</v>
      </c>
      <c r="AR558" s="1">
        <f t="shared" si="68"/>
        <v>1</v>
      </c>
    </row>
    <row r="559" spans="1:44" ht="24.9" customHeight="1" thickTop="1" thickBot="1">
      <c r="A559" s="33" t="s">
        <v>1730</v>
      </c>
      <c r="B559" s="33" t="s">
        <v>1730</v>
      </c>
      <c r="C559" s="33" t="s">
        <v>1738</v>
      </c>
      <c r="D559" s="35"/>
      <c r="E559" s="324" t="s">
        <v>145</v>
      </c>
      <c r="F559" s="454">
        <v>100000</v>
      </c>
      <c r="G559" s="454">
        <v>87000</v>
      </c>
      <c r="H559" s="455"/>
      <c r="I559" s="39">
        <f t="shared" ref="I559:I581" si="77">G559-(J559+K559+L559+M559+N559)</f>
        <v>87000</v>
      </c>
      <c r="J559" s="40"/>
      <c r="K559" s="40"/>
      <c r="L559" s="40"/>
      <c r="M559" s="41"/>
      <c r="N559" s="41"/>
      <c r="O559" s="42"/>
      <c r="P559" s="456"/>
      <c r="Q559" s="41"/>
      <c r="R559" s="458">
        <v>60629</v>
      </c>
      <c r="S559" s="39">
        <f t="shared" si="61"/>
        <v>26371</v>
      </c>
      <c r="T559" s="46"/>
      <c r="U559" s="39"/>
      <c r="V559" s="46"/>
      <c r="W559" s="39"/>
      <c r="X559" s="23">
        <f t="shared" si="69"/>
        <v>0</v>
      </c>
      <c r="Y559" s="23">
        <f t="shared" si="70"/>
        <v>0</v>
      </c>
      <c r="AH559" s="20">
        <f t="shared" si="66"/>
        <v>0</v>
      </c>
      <c r="AI559" s="20">
        <v>1</v>
      </c>
      <c r="AQ559" s="1">
        <f t="shared" si="67"/>
        <v>1</v>
      </c>
      <c r="AR559" s="1">
        <f t="shared" si="68"/>
        <v>1</v>
      </c>
    </row>
    <row r="560" spans="1:44" ht="24.9" customHeight="1" thickTop="1" thickBot="1">
      <c r="A560" s="33" t="s">
        <v>1730</v>
      </c>
      <c r="B560" s="33" t="s">
        <v>1730</v>
      </c>
      <c r="C560" s="33" t="s">
        <v>1764</v>
      </c>
      <c r="D560" s="35"/>
      <c r="E560" s="324" t="s">
        <v>145</v>
      </c>
      <c r="F560" s="454">
        <v>100000</v>
      </c>
      <c r="G560" s="454">
        <v>200000</v>
      </c>
      <c r="H560" s="455"/>
      <c r="I560" s="39">
        <f t="shared" si="77"/>
        <v>200000</v>
      </c>
      <c r="J560" s="40"/>
      <c r="K560" s="40"/>
      <c r="L560" s="40"/>
      <c r="M560" s="41"/>
      <c r="N560" s="41"/>
      <c r="O560" s="42"/>
      <c r="P560" s="456"/>
      <c r="Q560" s="41"/>
      <c r="R560" s="458">
        <v>200000</v>
      </c>
      <c r="S560" s="39">
        <f t="shared" si="61"/>
        <v>0</v>
      </c>
      <c r="T560" s="46"/>
      <c r="U560" s="39"/>
      <c r="V560" s="46"/>
      <c r="W560" s="39"/>
      <c r="X560" s="23">
        <f t="shared" si="69"/>
        <v>0</v>
      </c>
      <c r="Y560" s="23">
        <f t="shared" si="70"/>
        <v>0</v>
      </c>
      <c r="AH560" s="20">
        <f t="shared" si="66"/>
        <v>0</v>
      </c>
      <c r="AI560" s="20">
        <v>1</v>
      </c>
      <c r="AQ560" s="1">
        <f t="shared" si="67"/>
        <v>1</v>
      </c>
      <c r="AR560" s="1">
        <f t="shared" si="68"/>
        <v>1</v>
      </c>
    </row>
    <row r="561" spans="1:44" ht="24.9" customHeight="1" thickTop="1" thickBot="1">
      <c r="A561" s="33" t="s">
        <v>1730</v>
      </c>
      <c r="B561" s="33" t="s">
        <v>1730</v>
      </c>
      <c r="C561" s="33" t="s">
        <v>1765</v>
      </c>
      <c r="D561" s="35"/>
      <c r="E561" s="324" t="s">
        <v>145</v>
      </c>
      <c r="F561" s="454">
        <v>150000</v>
      </c>
      <c r="G561" s="454">
        <v>185347</v>
      </c>
      <c r="H561" s="455"/>
      <c r="I561" s="39">
        <f t="shared" si="77"/>
        <v>185347</v>
      </c>
      <c r="J561" s="40"/>
      <c r="K561" s="40"/>
      <c r="L561" s="40"/>
      <c r="M561" s="41"/>
      <c r="N561" s="41"/>
      <c r="O561" s="42"/>
      <c r="P561" s="456"/>
      <c r="Q561" s="41"/>
      <c r="R561" s="458">
        <v>185347</v>
      </c>
      <c r="S561" s="39">
        <f t="shared" si="61"/>
        <v>0</v>
      </c>
      <c r="T561" s="46"/>
      <c r="U561" s="39"/>
      <c r="V561" s="46"/>
      <c r="W561" s="39"/>
      <c r="X561" s="23">
        <f t="shared" si="69"/>
        <v>0</v>
      </c>
      <c r="Y561" s="23">
        <f t="shared" si="70"/>
        <v>0</v>
      </c>
      <c r="AH561" s="20">
        <f t="shared" si="66"/>
        <v>0</v>
      </c>
      <c r="AI561" s="20">
        <v>1</v>
      </c>
      <c r="AQ561" s="1">
        <f t="shared" si="67"/>
        <v>1</v>
      </c>
      <c r="AR561" s="1">
        <f t="shared" si="68"/>
        <v>1</v>
      </c>
    </row>
    <row r="562" spans="1:44" ht="24.9" customHeight="1" thickTop="1" thickBot="1">
      <c r="A562" s="33" t="s">
        <v>1730</v>
      </c>
      <c r="B562" s="33" t="s">
        <v>1730</v>
      </c>
      <c r="C562" s="33" t="s">
        <v>1766</v>
      </c>
      <c r="D562" s="35"/>
      <c r="E562" s="324" t="s">
        <v>145</v>
      </c>
      <c r="F562" s="454">
        <v>400000</v>
      </c>
      <c r="G562" s="454">
        <v>364656</v>
      </c>
      <c r="H562" s="455"/>
      <c r="I562" s="39">
        <f t="shared" si="77"/>
        <v>152656</v>
      </c>
      <c r="J562" s="40"/>
      <c r="K562" s="40"/>
      <c r="L562" s="40">
        <v>212000</v>
      </c>
      <c r="M562" s="41"/>
      <c r="N562" s="41"/>
      <c r="O562" s="42"/>
      <c r="P562" s="456"/>
      <c r="Q562" s="41"/>
      <c r="R562" s="458">
        <v>364656</v>
      </c>
      <c r="S562" s="39">
        <f t="shared" si="61"/>
        <v>0</v>
      </c>
      <c r="T562" s="46"/>
      <c r="U562" s="39"/>
      <c r="V562" s="46"/>
      <c r="W562" s="39"/>
      <c r="X562" s="23">
        <f t="shared" si="69"/>
        <v>0</v>
      </c>
      <c r="Y562" s="23">
        <f t="shared" si="70"/>
        <v>0</v>
      </c>
      <c r="AH562" s="20">
        <f t="shared" si="66"/>
        <v>0</v>
      </c>
      <c r="AI562" s="20">
        <v>1</v>
      </c>
      <c r="AQ562" s="1">
        <f t="shared" si="67"/>
        <v>1</v>
      </c>
      <c r="AR562" s="1">
        <f t="shared" si="68"/>
        <v>1</v>
      </c>
    </row>
    <row r="563" spans="1:44" ht="24.9" customHeight="1" thickTop="1" thickBot="1">
      <c r="A563" s="33" t="s">
        <v>1730</v>
      </c>
      <c r="B563" s="33" t="s">
        <v>1730</v>
      </c>
      <c r="C563" s="33" t="s">
        <v>1767</v>
      </c>
      <c r="D563" s="35"/>
      <c r="E563" s="324" t="s">
        <v>145</v>
      </c>
      <c r="F563" s="454">
        <v>250000</v>
      </c>
      <c r="G563" s="454">
        <v>239980</v>
      </c>
      <c r="H563" s="455"/>
      <c r="I563" s="39">
        <f t="shared" si="77"/>
        <v>239980</v>
      </c>
      <c r="J563" s="40"/>
      <c r="K563" s="40"/>
      <c r="L563" s="40"/>
      <c r="M563" s="41"/>
      <c r="N563" s="41"/>
      <c r="O563" s="42"/>
      <c r="P563" s="456"/>
      <c r="Q563" s="41"/>
      <c r="R563" s="458">
        <v>239980</v>
      </c>
      <c r="S563" s="39">
        <f t="shared" si="61"/>
        <v>0</v>
      </c>
      <c r="T563" s="46"/>
      <c r="U563" s="39"/>
      <c r="V563" s="46"/>
      <c r="W563" s="39"/>
      <c r="X563" s="23">
        <f t="shared" si="69"/>
        <v>0</v>
      </c>
      <c r="Y563" s="23">
        <f t="shared" si="70"/>
        <v>0</v>
      </c>
      <c r="AH563" s="20">
        <f t="shared" si="66"/>
        <v>0</v>
      </c>
      <c r="AI563" s="20">
        <v>1</v>
      </c>
      <c r="AQ563" s="1">
        <f t="shared" si="67"/>
        <v>1</v>
      </c>
      <c r="AR563" s="1">
        <f t="shared" si="68"/>
        <v>1</v>
      </c>
    </row>
    <row r="564" spans="1:44" ht="24.9" customHeight="1" thickTop="1" thickBot="1">
      <c r="A564" s="33" t="s">
        <v>1730</v>
      </c>
      <c r="B564" s="33" t="s">
        <v>1730</v>
      </c>
      <c r="C564" s="33" t="s">
        <v>1768</v>
      </c>
      <c r="D564" s="35"/>
      <c r="E564" s="324" t="s">
        <v>145</v>
      </c>
      <c r="F564" s="454">
        <v>440000</v>
      </c>
      <c r="G564" s="454">
        <v>598130</v>
      </c>
      <c r="H564" s="455"/>
      <c r="I564" s="39">
        <f t="shared" si="77"/>
        <v>598130</v>
      </c>
      <c r="J564" s="40"/>
      <c r="K564" s="40"/>
      <c r="L564" s="40"/>
      <c r="M564" s="41"/>
      <c r="N564" s="41"/>
      <c r="O564" s="42"/>
      <c r="P564" s="456"/>
      <c r="Q564" s="41"/>
      <c r="R564" s="458">
        <v>598130</v>
      </c>
      <c r="S564" s="39">
        <f t="shared" ref="S564:S627" si="78">G564-Q564-R564</f>
        <v>0</v>
      </c>
      <c r="T564" s="46"/>
      <c r="U564" s="39"/>
      <c r="V564" s="46"/>
      <c r="W564" s="39"/>
      <c r="X564" s="23">
        <f t="shared" si="69"/>
        <v>0</v>
      </c>
      <c r="Y564" s="23">
        <f t="shared" si="70"/>
        <v>0</v>
      </c>
      <c r="AH564" s="20">
        <f t="shared" si="66"/>
        <v>0</v>
      </c>
      <c r="AI564" s="20">
        <v>1</v>
      </c>
      <c r="AQ564" s="1">
        <f t="shared" si="67"/>
        <v>1</v>
      </c>
      <c r="AR564" s="1">
        <f t="shared" si="68"/>
        <v>1</v>
      </c>
    </row>
    <row r="565" spans="1:44" ht="24.9" customHeight="1" thickTop="1" thickBot="1">
      <c r="A565" s="33" t="s">
        <v>1730</v>
      </c>
      <c r="B565" s="33" t="s">
        <v>1730</v>
      </c>
      <c r="C565" s="33" t="s">
        <v>1769</v>
      </c>
      <c r="D565" s="35"/>
      <c r="E565" s="324" t="s">
        <v>145</v>
      </c>
      <c r="F565" s="454">
        <v>70000</v>
      </c>
      <c r="G565" s="454">
        <v>70000</v>
      </c>
      <c r="H565" s="455"/>
      <c r="I565" s="39">
        <f t="shared" si="77"/>
        <v>70000</v>
      </c>
      <c r="J565" s="40"/>
      <c r="K565" s="40"/>
      <c r="L565" s="40"/>
      <c r="M565" s="41"/>
      <c r="N565" s="41"/>
      <c r="O565" s="42"/>
      <c r="P565" s="456"/>
      <c r="Q565" s="41"/>
      <c r="R565" s="458">
        <v>70000</v>
      </c>
      <c r="S565" s="39">
        <f t="shared" si="78"/>
        <v>0</v>
      </c>
      <c r="T565" s="46"/>
      <c r="U565" s="39"/>
      <c r="V565" s="46"/>
      <c r="W565" s="39"/>
      <c r="X565" s="23">
        <f t="shared" si="69"/>
        <v>0</v>
      </c>
      <c r="Y565" s="23">
        <f t="shared" si="70"/>
        <v>0</v>
      </c>
      <c r="AH565" s="20">
        <f t="shared" si="66"/>
        <v>0</v>
      </c>
      <c r="AI565" s="20">
        <v>1</v>
      </c>
      <c r="AQ565" s="1">
        <f t="shared" si="67"/>
        <v>1</v>
      </c>
      <c r="AR565" s="1">
        <f t="shared" si="68"/>
        <v>1</v>
      </c>
    </row>
    <row r="566" spans="1:44" ht="24.9" customHeight="1" thickTop="1" thickBot="1">
      <c r="A566" s="33" t="s">
        <v>1730</v>
      </c>
      <c r="B566" s="33" t="s">
        <v>1730</v>
      </c>
      <c r="C566" s="33" t="s">
        <v>1770</v>
      </c>
      <c r="D566" s="35"/>
      <c r="E566" s="324" t="s">
        <v>145</v>
      </c>
      <c r="F566" s="454">
        <v>140000</v>
      </c>
      <c r="G566" s="454">
        <v>140000</v>
      </c>
      <c r="H566" s="455"/>
      <c r="I566" s="39">
        <f t="shared" si="77"/>
        <v>140000</v>
      </c>
      <c r="J566" s="40"/>
      <c r="K566" s="40"/>
      <c r="L566" s="40"/>
      <c r="M566" s="41"/>
      <c r="N566" s="41"/>
      <c r="O566" s="42"/>
      <c r="P566" s="456"/>
      <c r="Q566" s="41"/>
      <c r="R566" s="458">
        <v>140000</v>
      </c>
      <c r="S566" s="39">
        <f t="shared" si="78"/>
        <v>0</v>
      </c>
      <c r="T566" s="46"/>
      <c r="U566" s="39"/>
      <c r="V566" s="46"/>
      <c r="W566" s="39"/>
      <c r="X566" s="23">
        <f t="shared" si="69"/>
        <v>0</v>
      </c>
      <c r="Y566" s="23">
        <f t="shared" si="70"/>
        <v>0</v>
      </c>
      <c r="AH566" s="20">
        <f t="shared" si="66"/>
        <v>0</v>
      </c>
      <c r="AI566" s="20">
        <v>1</v>
      </c>
      <c r="AQ566" s="1">
        <f t="shared" si="67"/>
        <v>1</v>
      </c>
      <c r="AR566" s="1">
        <f t="shared" si="68"/>
        <v>1</v>
      </c>
    </row>
    <row r="567" spans="1:44" ht="24.9" customHeight="1" thickTop="1" thickBot="1">
      <c r="A567" s="33" t="s">
        <v>1730</v>
      </c>
      <c r="B567" s="33" t="s">
        <v>1730</v>
      </c>
      <c r="C567" s="33" t="s">
        <v>1771</v>
      </c>
      <c r="D567" s="35"/>
      <c r="E567" s="324" t="s">
        <v>145</v>
      </c>
      <c r="F567" s="454">
        <v>300000</v>
      </c>
      <c r="G567" s="454">
        <v>300000</v>
      </c>
      <c r="H567" s="455"/>
      <c r="I567" s="39">
        <f t="shared" si="77"/>
        <v>300000</v>
      </c>
      <c r="J567" s="40"/>
      <c r="K567" s="40"/>
      <c r="L567" s="40"/>
      <c r="M567" s="41"/>
      <c r="N567" s="41"/>
      <c r="O567" s="42"/>
      <c r="P567" s="456"/>
      <c r="Q567" s="41"/>
      <c r="R567" s="458">
        <v>300000</v>
      </c>
      <c r="S567" s="39">
        <f t="shared" si="78"/>
        <v>0</v>
      </c>
      <c r="T567" s="46"/>
      <c r="U567" s="39"/>
      <c r="V567" s="46"/>
      <c r="W567" s="39"/>
      <c r="X567" s="23">
        <f t="shared" si="69"/>
        <v>0</v>
      </c>
      <c r="Y567" s="23">
        <f t="shared" si="70"/>
        <v>0</v>
      </c>
      <c r="AH567" s="20">
        <f t="shared" si="66"/>
        <v>0</v>
      </c>
      <c r="AI567" s="20">
        <v>1</v>
      </c>
      <c r="AQ567" s="1">
        <f t="shared" si="67"/>
        <v>1</v>
      </c>
      <c r="AR567" s="1">
        <f t="shared" si="68"/>
        <v>1</v>
      </c>
    </row>
    <row r="568" spans="1:44" ht="24.9" customHeight="1" thickTop="1" thickBot="1">
      <c r="A568" s="33" t="s">
        <v>1730</v>
      </c>
      <c r="B568" s="33" t="s">
        <v>1730</v>
      </c>
      <c r="C568" s="33" t="s">
        <v>449</v>
      </c>
      <c r="D568" s="35"/>
      <c r="E568" s="324" t="s">
        <v>145</v>
      </c>
      <c r="F568" s="454">
        <v>100000</v>
      </c>
      <c r="G568" s="454">
        <v>100000</v>
      </c>
      <c r="H568" s="455"/>
      <c r="I568" s="39">
        <f t="shared" si="77"/>
        <v>100000</v>
      </c>
      <c r="J568" s="40"/>
      <c r="K568" s="40"/>
      <c r="L568" s="40"/>
      <c r="M568" s="41"/>
      <c r="N568" s="41"/>
      <c r="O568" s="42"/>
      <c r="P568" s="456"/>
      <c r="Q568" s="41"/>
      <c r="R568" s="458">
        <v>100000</v>
      </c>
      <c r="S568" s="39">
        <f t="shared" si="78"/>
        <v>0</v>
      </c>
      <c r="T568" s="46"/>
      <c r="U568" s="39"/>
      <c r="V568" s="46"/>
      <c r="W568" s="39"/>
      <c r="X568" s="23">
        <f t="shared" si="69"/>
        <v>0</v>
      </c>
      <c r="Y568" s="23">
        <f t="shared" si="70"/>
        <v>0</v>
      </c>
      <c r="AH568" s="20">
        <f t="shared" si="66"/>
        <v>0</v>
      </c>
      <c r="AI568" s="20">
        <v>1</v>
      </c>
      <c r="AQ568" s="1">
        <f t="shared" si="67"/>
        <v>1</v>
      </c>
      <c r="AR568" s="1">
        <f t="shared" si="68"/>
        <v>1</v>
      </c>
    </row>
    <row r="569" spans="1:44" ht="24.9" customHeight="1" thickTop="1" thickBot="1">
      <c r="A569" s="33" t="s">
        <v>1730</v>
      </c>
      <c r="B569" s="33" t="s">
        <v>1730</v>
      </c>
      <c r="C569" s="33" t="s">
        <v>1772</v>
      </c>
      <c r="D569" s="35"/>
      <c r="E569" s="324" t="s">
        <v>145</v>
      </c>
      <c r="F569" s="454">
        <v>800000</v>
      </c>
      <c r="G569" s="454">
        <v>800000</v>
      </c>
      <c r="H569" s="455"/>
      <c r="I569" s="39">
        <f t="shared" si="77"/>
        <v>800000</v>
      </c>
      <c r="J569" s="40"/>
      <c r="K569" s="40"/>
      <c r="L569" s="40"/>
      <c r="M569" s="41"/>
      <c r="N569" s="41"/>
      <c r="O569" s="42"/>
      <c r="P569" s="456"/>
      <c r="Q569" s="41"/>
      <c r="R569" s="458">
        <v>800000</v>
      </c>
      <c r="S569" s="39">
        <f t="shared" si="78"/>
        <v>0</v>
      </c>
      <c r="T569" s="46"/>
      <c r="U569" s="39"/>
      <c r="V569" s="46"/>
      <c r="W569" s="39"/>
      <c r="X569" s="23">
        <f t="shared" si="69"/>
        <v>0</v>
      </c>
      <c r="Y569" s="23">
        <f t="shared" si="70"/>
        <v>0</v>
      </c>
      <c r="AH569" s="20">
        <f t="shared" si="66"/>
        <v>0</v>
      </c>
      <c r="AI569" s="20">
        <v>1</v>
      </c>
      <c r="AQ569" s="1">
        <f t="shared" si="67"/>
        <v>1</v>
      </c>
      <c r="AR569" s="1">
        <f t="shared" si="68"/>
        <v>1</v>
      </c>
    </row>
    <row r="570" spans="1:44" ht="24.9" customHeight="1" thickTop="1" thickBot="1">
      <c r="A570" s="33" t="s">
        <v>1730</v>
      </c>
      <c r="B570" s="33" t="s">
        <v>1730</v>
      </c>
      <c r="C570" s="33" t="s">
        <v>1773</v>
      </c>
      <c r="D570" s="35"/>
      <c r="E570" s="324" t="s">
        <v>145</v>
      </c>
      <c r="F570" s="454">
        <v>100000</v>
      </c>
      <c r="G570" s="454">
        <v>100000</v>
      </c>
      <c r="H570" s="455"/>
      <c r="I570" s="39">
        <f t="shared" si="77"/>
        <v>100000</v>
      </c>
      <c r="J570" s="40"/>
      <c r="K570" s="40"/>
      <c r="L570" s="40"/>
      <c r="M570" s="41"/>
      <c r="N570" s="41"/>
      <c r="O570" s="42"/>
      <c r="P570" s="456"/>
      <c r="Q570" s="41"/>
      <c r="R570" s="458">
        <v>100000</v>
      </c>
      <c r="S570" s="39">
        <f t="shared" si="78"/>
        <v>0</v>
      </c>
      <c r="T570" s="46"/>
      <c r="U570" s="39"/>
      <c r="V570" s="46"/>
      <c r="W570" s="39"/>
      <c r="X570" s="23">
        <f t="shared" si="69"/>
        <v>0</v>
      </c>
      <c r="Y570" s="23">
        <f t="shared" si="70"/>
        <v>0</v>
      </c>
      <c r="AH570" s="20">
        <f t="shared" si="66"/>
        <v>0</v>
      </c>
      <c r="AI570" s="20">
        <v>1</v>
      </c>
      <c r="AQ570" s="1">
        <f t="shared" si="67"/>
        <v>1</v>
      </c>
      <c r="AR570" s="1">
        <f t="shared" si="68"/>
        <v>1</v>
      </c>
    </row>
    <row r="571" spans="1:44" ht="24.9" customHeight="1" thickTop="1" thickBot="1">
      <c r="A571" s="33" t="s">
        <v>1730</v>
      </c>
      <c r="B571" s="33" t="s">
        <v>1730</v>
      </c>
      <c r="C571" s="33" t="s">
        <v>1774</v>
      </c>
      <c r="D571" s="35"/>
      <c r="E571" s="324" t="s">
        <v>145</v>
      </c>
      <c r="F571" s="454">
        <v>1000000</v>
      </c>
      <c r="G571" s="454">
        <v>1000000</v>
      </c>
      <c r="H571" s="455"/>
      <c r="I571" s="39">
        <f t="shared" si="77"/>
        <v>1000000</v>
      </c>
      <c r="J571" s="40"/>
      <c r="K571" s="40"/>
      <c r="L571" s="40"/>
      <c r="M571" s="41"/>
      <c r="N571" s="41"/>
      <c r="O571" s="42"/>
      <c r="P571" s="456"/>
      <c r="Q571" s="41"/>
      <c r="R571" s="458">
        <v>1000000</v>
      </c>
      <c r="S571" s="39">
        <f t="shared" si="78"/>
        <v>0</v>
      </c>
      <c r="T571" s="46"/>
      <c r="U571" s="39"/>
      <c r="V571" s="46"/>
      <c r="W571" s="39"/>
      <c r="X571" s="23">
        <f t="shared" si="69"/>
        <v>0</v>
      </c>
      <c r="Y571" s="23">
        <f t="shared" si="70"/>
        <v>0</v>
      </c>
      <c r="AH571" s="20">
        <f t="shared" si="66"/>
        <v>0</v>
      </c>
      <c r="AI571" s="20">
        <v>1</v>
      </c>
      <c r="AQ571" s="1">
        <f t="shared" si="67"/>
        <v>1</v>
      </c>
      <c r="AR571" s="1">
        <f t="shared" si="68"/>
        <v>1</v>
      </c>
    </row>
    <row r="572" spans="1:44" ht="24.9" customHeight="1" thickTop="1" thickBot="1">
      <c r="A572" s="33" t="s">
        <v>1730</v>
      </c>
      <c r="B572" s="33" t="s">
        <v>1730</v>
      </c>
      <c r="C572" s="33" t="s">
        <v>1775</v>
      </c>
      <c r="D572" s="35"/>
      <c r="E572" s="324" t="s">
        <v>145</v>
      </c>
      <c r="F572" s="454">
        <v>150000</v>
      </c>
      <c r="G572" s="454">
        <f>F572</f>
        <v>150000</v>
      </c>
      <c r="H572" s="455"/>
      <c r="I572" s="39">
        <f t="shared" si="77"/>
        <v>150000</v>
      </c>
      <c r="J572" s="40"/>
      <c r="K572" s="40"/>
      <c r="L572" s="40"/>
      <c r="M572" s="41"/>
      <c r="N572" s="41"/>
      <c r="O572" s="42"/>
      <c r="P572" s="456"/>
      <c r="Q572" s="41"/>
      <c r="R572" s="458">
        <f t="shared" ref="R572:R590" si="79">G572</f>
        <v>150000</v>
      </c>
      <c r="S572" s="39">
        <f t="shared" si="78"/>
        <v>0</v>
      </c>
      <c r="T572" s="46"/>
      <c r="U572" s="39"/>
      <c r="V572" s="46"/>
      <c r="W572" s="39"/>
      <c r="X572" s="23">
        <f t="shared" si="69"/>
        <v>0</v>
      </c>
      <c r="Y572" s="23">
        <f t="shared" si="70"/>
        <v>0</v>
      </c>
      <c r="AH572" s="20">
        <f t="shared" si="66"/>
        <v>0</v>
      </c>
      <c r="AI572" s="20">
        <v>1</v>
      </c>
      <c r="AQ572" s="1">
        <f t="shared" si="67"/>
        <v>1</v>
      </c>
      <c r="AR572" s="1">
        <f t="shared" si="68"/>
        <v>1</v>
      </c>
    </row>
    <row r="573" spans="1:44" ht="24.9" customHeight="1" thickTop="1" thickBot="1">
      <c r="A573" s="33" t="s">
        <v>1730</v>
      </c>
      <c r="B573" s="33" t="s">
        <v>1730</v>
      </c>
      <c r="C573" s="33" t="s">
        <v>1776</v>
      </c>
      <c r="D573" s="35"/>
      <c r="E573" s="324" t="s">
        <v>145</v>
      </c>
      <c r="F573" s="454">
        <v>100000</v>
      </c>
      <c r="G573" s="454">
        <f>F573</f>
        <v>100000</v>
      </c>
      <c r="H573" s="455"/>
      <c r="I573" s="39">
        <f t="shared" si="77"/>
        <v>100000</v>
      </c>
      <c r="J573" s="40"/>
      <c r="K573" s="40"/>
      <c r="L573" s="40"/>
      <c r="M573" s="41"/>
      <c r="N573" s="41"/>
      <c r="O573" s="42"/>
      <c r="P573" s="456"/>
      <c r="Q573" s="41"/>
      <c r="R573" s="458">
        <f t="shared" si="79"/>
        <v>100000</v>
      </c>
      <c r="S573" s="39">
        <f t="shared" si="78"/>
        <v>0</v>
      </c>
      <c r="T573" s="46"/>
      <c r="U573" s="39"/>
      <c r="V573" s="46"/>
      <c r="W573" s="39"/>
      <c r="X573" s="23">
        <f t="shared" si="69"/>
        <v>0</v>
      </c>
      <c r="Y573" s="23">
        <f t="shared" si="70"/>
        <v>0</v>
      </c>
      <c r="AH573" s="20">
        <f t="shared" si="66"/>
        <v>0</v>
      </c>
      <c r="AI573" s="20">
        <v>1</v>
      </c>
      <c r="AQ573" s="1">
        <f t="shared" si="67"/>
        <v>1</v>
      </c>
      <c r="AR573" s="1">
        <f t="shared" si="68"/>
        <v>1</v>
      </c>
    </row>
    <row r="574" spans="1:44" ht="24.9" customHeight="1" thickTop="1" thickBot="1">
      <c r="A574" s="33" t="s">
        <v>1730</v>
      </c>
      <c r="B574" s="33" t="s">
        <v>1730</v>
      </c>
      <c r="C574" s="33" t="s">
        <v>1777</v>
      </c>
      <c r="D574" s="35"/>
      <c r="E574" s="324" t="s">
        <v>145</v>
      </c>
      <c r="F574" s="454">
        <v>350000</v>
      </c>
      <c r="G574" s="454">
        <f>F574</f>
        <v>350000</v>
      </c>
      <c r="H574" s="455"/>
      <c r="I574" s="39">
        <f t="shared" si="77"/>
        <v>350000</v>
      </c>
      <c r="J574" s="40"/>
      <c r="K574" s="40"/>
      <c r="L574" s="40"/>
      <c r="M574" s="41"/>
      <c r="N574" s="41"/>
      <c r="O574" s="42"/>
      <c r="P574" s="456"/>
      <c r="Q574" s="41"/>
      <c r="R574" s="458">
        <f t="shared" si="79"/>
        <v>350000</v>
      </c>
      <c r="S574" s="39">
        <f t="shared" si="78"/>
        <v>0</v>
      </c>
      <c r="T574" s="46"/>
      <c r="U574" s="39"/>
      <c r="V574" s="46"/>
      <c r="W574" s="39"/>
      <c r="X574" s="23">
        <f t="shared" si="69"/>
        <v>0</v>
      </c>
      <c r="Y574" s="23">
        <f t="shared" si="70"/>
        <v>0</v>
      </c>
      <c r="AH574" s="20">
        <f t="shared" si="66"/>
        <v>0</v>
      </c>
      <c r="AI574" s="20">
        <v>1</v>
      </c>
      <c r="AQ574" s="1">
        <f t="shared" si="67"/>
        <v>1</v>
      </c>
      <c r="AR574" s="1">
        <f t="shared" si="68"/>
        <v>1</v>
      </c>
    </row>
    <row r="575" spans="1:44" ht="24.9" customHeight="1" thickTop="1" thickBot="1">
      <c r="A575" s="33" t="s">
        <v>1730</v>
      </c>
      <c r="B575" s="33" t="s">
        <v>1730</v>
      </c>
      <c r="C575" s="33" t="s">
        <v>1778</v>
      </c>
      <c r="D575" s="35"/>
      <c r="E575" s="324" t="s">
        <v>145</v>
      </c>
      <c r="F575" s="454">
        <v>190000</v>
      </c>
      <c r="G575" s="454">
        <f>F575</f>
        <v>190000</v>
      </c>
      <c r="H575" s="455"/>
      <c r="I575" s="39">
        <f t="shared" si="77"/>
        <v>190000</v>
      </c>
      <c r="J575" s="40"/>
      <c r="K575" s="40"/>
      <c r="L575" s="40"/>
      <c r="M575" s="41"/>
      <c r="N575" s="41"/>
      <c r="O575" s="42"/>
      <c r="P575" s="456"/>
      <c r="Q575" s="41"/>
      <c r="R575" s="458">
        <f t="shared" si="79"/>
        <v>190000</v>
      </c>
      <c r="S575" s="39">
        <f t="shared" si="78"/>
        <v>0</v>
      </c>
      <c r="T575" s="46"/>
      <c r="U575" s="39"/>
      <c r="V575" s="46"/>
      <c r="W575" s="39"/>
      <c r="X575" s="23">
        <f t="shared" si="69"/>
        <v>0</v>
      </c>
      <c r="Y575" s="23">
        <f t="shared" si="70"/>
        <v>0</v>
      </c>
      <c r="AH575" s="20">
        <f t="shared" si="66"/>
        <v>0</v>
      </c>
      <c r="AI575" s="20">
        <v>1</v>
      </c>
      <c r="AQ575" s="1">
        <f t="shared" si="67"/>
        <v>1</v>
      </c>
      <c r="AR575" s="1">
        <f t="shared" si="68"/>
        <v>1</v>
      </c>
    </row>
    <row r="576" spans="1:44" ht="24.9" customHeight="1" thickTop="1" thickBot="1">
      <c r="A576" s="33" t="s">
        <v>1730</v>
      </c>
      <c r="B576" s="33" t="s">
        <v>1730</v>
      </c>
      <c r="C576" s="33" t="s">
        <v>1779</v>
      </c>
      <c r="D576" s="35"/>
      <c r="E576" s="324" t="s">
        <v>145</v>
      </c>
      <c r="F576" s="454">
        <v>1560000</v>
      </c>
      <c r="G576" s="454">
        <f>F576</f>
        <v>1560000</v>
      </c>
      <c r="H576" s="455"/>
      <c r="I576" s="39">
        <f t="shared" si="77"/>
        <v>1560000</v>
      </c>
      <c r="J576" s="40"/>
      <c r="K576" s="40"/>
      <c r="L576" s="40"/>
      <c r="M576" s="41"/>
      <c r="N576" s="41"/>
      <c r="O576" s="42"/>
      <c r="P576" s="456"/>
      <c r="Q576" s="41"/>
      <c r="R576" s="458">
        <f t="shared" si="79"/>
        <v>1560000</v>
      </c>
      <c r="S576" s="39">
        <f t="shared" si="78"/>
        <v>0</v>
      </c>
      <c r="T576" s="46"/>
      <c r="U576" s="39"/>
      <c r="V576" s="46"/>
      <c r="W576" s="39"/>
      <c r="X576" s="23">
        <f t="shared" si="69"/>
        <v>0</v>
      </c>
      <c r="Y576" s="23">
        <f t="shared" si="70"/>
        <v>0</v>
      </c>
      <c r="AH576" s="20">
        <f t="shared" si="66"/>
        <v>0</v>
      </c>
      <c r="AI576" s="20">
        <v>1</v>
      </c>
      <c r="AQ576" s="1">
        <f t="shared" si="67"/>
        <v>1</v>
      </c>
      <c r="AR576" s="1">
        <f t="shared" si="68"/>
        <v>1</v>
      </c>
    </row>
    <row r="577" spans="1:44" ht="24.9" customHeight="1" thickTop="1" thickBot="1">
      <c r="A577" s="33" t="s">
        <v>1730</v>
      </c>
      <c r="B577" s="33" t="s">
        <v>1730</v>
      </c>
      <c r="C577" s="33" t="s">
        <v>58</v>
      </c>
      <c r="D577" s="35"/>
      <c r="E577" s="324" t="s">
        <v>145</v>
      </c>
      <c r="F577" s="454">
        <v>472000</v>
      </c>
      <c r="G577" s="454">
        <v>485000</v>
      </c>
      <c r="H577" s="455"/>
      <c r="I577" s="39">
        <f t="shared" si="77"/>
        <v>485000</v>
      </c>
      <c r="J577" s="40"/>
      <c r="K577" s="40"/>
      <c r="L577" s="40"/>
      <c r="M577" s="41"/>
      <c r="N577" s="41"/>
      <c r="O577" s="42"/>
      <c r="P577" s="456"/>
      <c r="Q577" s="41"/>
      <c r="R577" s="458">
        <f t="shared" si="79"/>
        <v>485000</v>
      </c>
      <c r="S577" s="39">
        <f t="shared" si="78"/>
        <v>0</v>
      </c>
      <c r="T577" s="46"/>
      <c r="U577" s="39"/>
      <c r="V577" s="46"/>
      <c r="W577" s="39"/>
      <c r="X577" s="23">
        <f t="shared" si="69"/>
        <v>0</v>
      </c>
      <c r="Y577" s="23">
        <f t="shared" si="70"/>
        <v>0</v>
      </c>
      <c r="AH577" s="20">
        <f t="shared" si="66"/>
        <v>0</v>
      </c>
      <c r="AI577" s="20">
        <v>1</v>
      </c>
      <c r="AQ577" s="1">
        <f t="shared" si="67"/>
        <v>1</v>
      </c>
      <c r="AR577" s="1">
        <f t="shared" si="68"/>
        <v>1</v>
      </c>
    </row>
    <row r="578" spans="1:44" ht="24.9" customHeight="1" thickTop="1" thickBot="1">
      <c r="A578" s="33" t="s">
        <v>1730</v>
      </c>
      <c r="B578" s="33" t="s">
        <v>1730</v>
      </c>
      <c r="C578" s="33" t="s">
        <v>1780</v>
      </c>
      <c r="D578" s="35"/>
      <c r="E578" s="324" t="s">
        <v>145</v>
      </c>
      <c r="F578" s="454">
        <v>690000</v>
      </c>
      <c r="G578" s="454">
        <f>F578</f>
        <v>690000</v>
      </c>
      <c r="H578" s="455"/>
      <c r="I578" s="39">
        <f t="shared" si="77"/>
        <v>690000</v>
      </c>
      <c r="J578" s="40"/>
      <c r="K578" s="40"/>
      <c r="L578" s="40"/>
      <c r="M578" s="41"/>
      <c r="N578" s="41"/>
      <c r="O578" s="42"/>
      <c r="P578" s="456"/>
      <c r="Q578" s="41"/>
      <c r="R578" s="458">
        <f t="shared" si="79"/>
        <v>690000</v>
      </c>
      <c r="S578" s="39">
        <f t="shared" si="78"/>
        <v>0</v>
      </c>
      <c r="T578" s="46"/>
      <c r="U578" s="39"/>
      <c r="V578" s="46"/>
      <c r="W578" s="39"/>
      <c r="X578" s="23">
        <f t="shared" si="69"/>
        <v>0</v>
      </c>
      <c r="Y578" s="23">
        <f t="shared" si="70"/>
        <v>0</v>
      </c>
      <c r="AH578" s="20">
        <f t="shared" si="66"/>
        <v>0</v>
      </c>
      <c r="AI578" s="20">
        <v>1</v>
      </c>
      <c r="AQ578" s="1">
        <f t="shared" si="67"/>
        <v>1</v>
      </c>
      <c r="AR578" s="1">
        <f t="shared" si="68"/>
        <v>1</v>
      </c>
    </row>
    <row r="579" spans="1:44" ht="24.9" customHeight="1" thickTop="1" thickBot="1">
      <c r="A579" s="33" t="s">
        <v>1730</v>
      </c>
      <c r="B579" s="33" t="s">
        <v>1730</v>
      </c>
      <c r="C579" s="33" t="s">
        <v>1761</v>
      </c>
      <c r="D579" s="35"/>
      <c r="E579" s="324" t="s">
        <v>145</v>
      </c>
      <c r="F579" s="454">
        <v>270000</v>
      </c>
      <c r="G579" s="454">
        <f>F579</f>
        <v>270000</v>
      </c>
      <c r="H579" s="455"/>
      <c r="I579" s="39">
        <f t="shared" si="77"/>
        <v>270000</v>
      </c>
      <c r="J579" s="40"/>
      <c r="K579" s="40"/>
      <c r="L579" s="40"/>
      <c r="M579" s="41"/>
      <c r="N579" s="41"/>
      <c r="O579" s="42"/>
      <c r="P579" s="456"/>
      <c r="Q579" s="41"/>
      <c r="R579" s="458">
        <f t="shared" si="79"/>
        <v>270000</v>
      </c>
      <c r="S579" s="39">
        <f t="shared" si="78"/>
        <v>0</v>
      </c>
      <c r="T579" s="46"/>
      <c r="U579" s="39"/>
      <c r="V579" s="46"/>
      <c r="W579" s="39"/>
      <c r="X579" s="23">
        <f t="shared" si="69"/>
        <v>0</v>
      </c>
      <c r="Y579" s="23">
        <f t="shared" si="70"/>
        <v>0</v>
      </c>
      <c r="AH579" s="20">
        <f t="shared" si="66"/>
        <v>0</v>
      </c>
      <c r="AI579" s="20">
        <v>1</v>
      </c>
      <c r="AQ579" s="1">
        <f t="shared" si="67"/>
        <v>1</v>
      </c>
      <c r="AR579" s="1">
        <f t="shared" si="68"/>
        <v>1</v>
      </c>
    </row>
    <row r="580" spans="1:44" ht="24.9" customHeight="1" thickTop="1" thickBot="1">
      <c r="A580" s="33" t="s">
        <v>1730</v>
      </c>
      <c r="B580" s="33" t="s">
        <v>1730</v>
      </c>
      <c r="C580" s="33" t="s">
        <v>1781</v>
      </c>
      <c r="D580" s="35"/>
      <c r="E580" s="324" t="s">
        <v>145</v>
      </c>
      <c r="F580" s="454">
        <v>450000</v>
      </c>
      <c r="G580" s="454">
        <f>F580</f>
        <v>450000</v>
      </c>
      <c r="H580" s="455"/>
      <c r="I580" s="39">
        <f t="shared" si="77"/>
        <v>450000</v>
      </c>
      <c r="J580" s="40"/>
      <c r="K580" s="40"/>
      <c r="L580" s="40"/>
      <c r="M580" s="41"/>
      <c r="N580" s="41"/>
      <c r="O580" s="42"/>
      <c r="P580" s="456"/>
      <c r="Q580" s="41"/>
      <c r="R580" s="458">
        <f t="shared" si="79"/>
        <v>450000</v>
      </c>
      <c r="S580" s="39">
        <f t="shared" si="78"/>
        <v>0</v>
      </c>
      <c r="T580" s="46"/>
      <c r="U580" s="39"/>
      <c r="V580" s="46"/>
      <c r="W580" s="39"/>
      <c r="X580" s="23">
        <f t="shared" si="69"/>
        <v>0</v>
      </c>
      <c r="Y580" s="23">
        <f t="shared" si="70"/>
        <v>0</v>
      </c>
      <c r="AH580" s="20">
        <f t="shared" si="66"/>
        <v>0</v>
      </c>
      <c r="AI580" s="20">
        <v>1</v>
      </c>
      <c r="AQ580" s="1">
        <f t="shared" si="67"/>
        <v>1</v>
      </c>
      <c r="AR580" s="1">
        <f t="shared" si="68"/>
        <v>1</v>
      </c>
    </row>
    <row r="581" spans="1:44" ht="24.9" customHeight="1" thickTop="1" thickBot="1">
      <c r="A581" s="33" t="s">
        <v>1730</v>
      </c>
      <c r="B581" s="33" t="s">
        <v>1730</v>
      </c>
      <c r="C581" s="33" t="s">
        <v>1782</v>
      </c>
      <c r="D581" s="35"/>
      <c r="E581" s="324" t="s">
        <v>53</v>
      </c>
      <c r="F581" s="454">
        <v>1000000</v>
      </c>
      <c r="G581" s="454">
        <v>1300000</v>
      </c>
      <c r="H581" s="455"/>
      <c r="I581" s="39">
        <f t="shared" si="77"/>
        <v>300000</v>
      </c>
      <c r="J581" s="40">
        <v>1000000</v>
      </c>
      <c r="K581" s="40"/>
      <c r="L581" s="40"/>
      <c r="M581" s="41"/>
      <c r="N581" s="41"/>
      <c r="O581" s="42"/>
      <c r="P581" s="456"/>
      <c r="Q581" s="41"/>
      <c r="R581" s="458">
        <f t="shared" si="79"/>
        <v>1300000</v>
      </c>
      <c r="S581" s="39">
        <f t="shared" si="78"/>
        <v>0</v>
      </c>
      <c r="T581" s="46"/>
      <c r="U581" s="39"/>
      <c r="V581" s="46"/>
      <c r="W581" s="39"/>
      <c r="X581" s="23">
        <f t="shared" si="69"/>
        <v>0</v>
      </c>
      <c r="Y581" s="23">
        <f t="shared" si="70"/>
        <v>0</v>
      </c>
      <c r="AH581" s="20">
        <f t="shared" si="66"/>
        <v>0</v>
      </c>
      <c r="AI581" s="20">
        <v>1</v>
      </c>
      <c r="AQ581" s="1">
        <f t="shared" si="67"/>
        <v>1</v>
      </c>
      <c r="AR581" s="1">
        <f t="shared" si="68"/>
        <v>1</v>
      </c>
    </row>
    <row r="582" spans="1:44" ht="24.9" customHeight="1" thickTop="1" thickBot="1">
      <c r="A582" s="33" t="s">
        <v>1730</v>
      </c>
      <c r="B582" s="33" t="s">
        <v>1730</v>
      </c>
      <c r="C582" s="33" t="s">
        <v>1783</v>
      </c>
      <c r="D582" s="35"/>
      <c r="E582" s="324" t="s">
        <v>53</v>
      </c>
      <c r="F582" s="454">
        <v>250000</v>
      </c>
      <c r="G582" s="454">
        <f>F582</f>
        <v>250000</v>
      </c>
      <c r="H582" s="455"/>
      <c r="I582" s="39"/>
      <c r="J582" s="40"/>
      <c r="K582" s="40"/>
      <c r="L582" s="40">
        <v>250000</v>
      </c>
      <c r="M582" s="41"/>
      <c r="N582" s="41"/>
      <c r="O582" s="42"/>
      <c r="P582" s="456"/>
      <c r="Q582" s="41"/>
      <c r="R582" s="458">
        <f t="shared" si="79"/>
        <v>250000</v>
      </c>
      <c r="S582" s="39">
        <f t="shared" si="78"/>
        <v>0</v>
      </c>
      <c r="T582" s="46"/>
      <c r="U582" s="39"/>
      <c r="V582" s="46"/>
      <c r="W582" s="39"/>
      <c r="X582" s="23">
        <f t="shared" si="69"/>
        <v>0</v>
      </c>
      <c r="Y582" s="23">
        <f t="shared" si="70"/>
        <v>0</v>
      </c>
      <c r="AH582" s="20">
        <f t="shared" si="66"/>
        <v>0</v>
      </c>
      <c r="AI582" s="20">
        <v>1</v>
      </c>
      <c r="AQ582" s="1">
        <f t="shared" si="67"/>
        <v>1</v>
      </c>
      <c r="AR582" s="1">
        <f t="shared" si="68"/>
        <v>1</v>
      </c>
    </row>
    <row r="583" spans="1:44" ht="24.9" customHeight="1" thickTop="1" thickBot="1">
      <c r="A583" s="33" t="s">
        <v>1730</v>
      </c>
      <c r="B583" s="33" t="s">
        <v>1730</v>
      </c>
      <c r="C583" s="33" t="s">
        <v>1784</v>
      </c>
      <c r="D583" s="35"/>
      <c r="E583" s="324" t="s">
        <v>53</v>
      </c>
      <c r="F583" s="454">
        <v>50000</v>
      </c>
      <c r="G583" s="454">
        <v>70620</v>
      </c>
      <c r="H583" s="455"/>
      <c r="I583" s="39">
        <f>G583-(J583+K583+L583+M583+N583)</f>
        <v>70620</v>
      </c>
      <c r="J583" s="40"/>
      <c r="K583" s="40"/>
      <c r="L583" s="40"/>
      <c r="M583" s="41"/>
      <c r="N583" s="41"/>
      <c r="O583" s="42"/>
      <c r="P583" s="456"/>
      <c r="Q583" s="41"/>
      <c r="R583" s="458">
        <f t="shared" si="79"/>
        <v>70620</v>
      </c>
      <c r="S583" s="39">
        <f t="shared" si="78"/>
        <v>0</v>
      </c>
      <c r="T583" s="46"/>
      <c r="U583" s="39"/>
      <c r="V583" s="46"/>
      <c r="W583" s="39"/>
      <c r="X583" s="23">
        <f t="shared" ref="X583:X646" si="80">G583-I583-J583-K583-L583-M583-N583</f>
        <v>0</v>
      </c>
      <c r="Y583" s="23">
        <f t="shared" ref="Y583:Y646" si="81">G583-Q583-R583-S583</f>
        <v>0</v>
      </c>
      <c r="AH583" s="20">
        <f t="shared" si="66"/>
        <v>0</v>
      </c>
      <c r="AI583" s="20">
        <v>1</v>
      </c>
      <c r="AQ583" s="1">
        <f t="shared" si="67"/>
        <v>1</v>
      </c>
      <c r="AR583" s="1">
        <f t="shared" si="68"/>
        <v>1</v>
      </c>
    </row>
    <row r="584" spans="1:44" ht="24.9" customHeight="1" thickTop="1" thickBot="1">
      <c r="A584" s="33" t="s">
        <v>1730</v>
      </c>
      <c r="B584" s="33" t="s">
        <v>1730</v>
      </c>
      <c r="C584" s="33" t="s">
        <v>1785</v>
      </c>
      <c r="D584" s="35"/>
      <c r="E584" s="324" t="s">
        <v>53</v>
      </c>
      <c r="F584" s="454">
        <v>10000</v>
      </c>
      <c r="G584" s="454">
        <v>5032</v>
      </c>
      <c r="H584" s="455"/>
      <c r="I584" s="39"/>
      <c r="J584" s="40"/>
      <c r="K584" s="40"/>
      <c r="L584" s="40">
        <v>5032</v>
      </c>
      <c r="M584" s="41"/>
      <c r="N584" s="41"/>
      <c r="O584" s="42"/>
      <c r="P584" s="456"/>
      <c r="Q584" s="41"/>
      <c r="R584" s="458">
        <f t="shared" si="79"/>
        <v>5032</v>
      </c>
      <c r="S584" s="39">
        <f t="shared" si="78"/>
        <v>0</v>
      </c>
      <c r="T584" s="46"/>
      <c r="U584" s="39"/>
      <c r="V584" s="46"/>
      <c r="W584" s="39"/>
      <c r="X584" s="23">
        <f t="shared" si="80"/>
        <v>0</v>
      </c>
      <c r="Y584" s="23">
        <f t="shared" si="81"/>
        <v>0</v>
      </c>
      <c r="AH584" s="20">
        <f t="shared" si="66"/>
        <v>0</v>
      </c>
      <c r="AI584" s="20">
        <v>1</v>
      </c>
      <c r="AQ584" s="1">
        <f t="shared" si="67"/>
        <v>1</v>
      </c>
      <c r="AR584" s="1">
        <f t="shared" si="68"/>
        <v>1</v>
      </c>
    </row>
    <row r="585" spans="1:44" ht="24.9" customHeight="1" thickTop="1" thickBot="1">
      <c r="A585" s="33" t="s">
        <v>1730</v>
      </c>
      <c r="B585" s="33" t="s">
        <v>1730</v>
      </c>
      <c r="C585" s="33" t="s">
        <v>1786</v>
      </c>
      <c r="D585" s="35"/>
      <c r="E585" s="324" t="s">
        <v>53</v>
      </c>
      <c r="F585" s="454">
        <v>70000</v>
      </c>
      <c r="G585" s="454">
        <v>115910</v>
      </c>
      <c r="H585" s="455"/>
      <c r="I585" s="39">
        <f t="shared" ref="I585:I647" si="82">G585-(J585+K585+L585+M585+N585)</f>
        <v>115910</v>
      </c>
      <c r="J585" s="40"/>
      <c r="K585" s="40"/>
      <c r="L585" s="40"/>
      <c r="M585" s="41"/>
      <c r="N585" s="41"/>
      <c r="O585" s="42"/>
      <c r="P585" s="456"/>
      <c r="Q585" s="41"/>
      <c r="R585" s="458">
        <f t="shared" si="79"/>
        <v>115910</v>
      </c>
      <c r="S585" s="39">
        <f t="shared" si="78"/>
        <v>0</v>
      </c>
      <c r="T585" s="46"/>
      <c r="U585" s="39"/>
      <c r="V585" s="46"/>
      <c r="W585" s="39"/>
      <c r="X585" s="23">
        <f t="shared" si="80"/>
        <v>0</v>
      </c>
      <c r="Y585" s="23">
        <f t="shared" si="81"/>
        <v>0</v>
      </c>
      <c r="AH585" s="20">
        <f t="shared" si="66"/>
        <v>0</v>
      </c>
      <c r="AI585" s="20">
        <v>1</v>
      </c>
      <c r="AQ585" s="1">
        <f t="shared" si="67"/>
        <v>1</v>
      </c>
      <c r="AR585" s="1">
        <f t="shared" si="68"/>
        <v>1</v>
      </c>
    </row>
    <row r="586" spans="1:44" ht="24.9" customHeight="1" thickTop="1" thickBot="1">
      <c r="A586" s="33" t="s">
        <v>1730</v>
      </c>
      <c r="B586" s="33" t="s">
        <v>1730</v>
      </c>
      <c r="C586" s="33" t="s">
        <v>1787</v>
      </c>
      <c r="D586" s="35"/>
      <c r="E586" s="324" t="s">
        <v>53</v>
      </c>
      <c r="F586" s="454">
        <v>50000</v>
      </c>
      <c r="G586" s="454">
        <v>53000</v>
      </c>
      <c r="H586" s="455"/>
      <c r="I586" s="39">
        <f t="shared" si="82"/>
        <v>3000</v>
      </c>
      <c r="J586" s="40"/>
      <c r="K586" s="40"/>
      <c r="L586" s="40">
        <v>50000</v>
      </c>
      <c r="M586" s="41"/>
      <c r="N586" s="41"/>
      <c r="O586" s="42"/>
      <c r="P586" s="456"/>
      <c r="Q586" s="41"/>
      <c r="R586" s="458">
        <f t="shared" si="79"/>
        <v>53000</v>
      </c>
      <c r="S586" s="39">
        <f t="shared" si="78"/>
        <v>0</v>
      </c>
      <c r="T586" s="46"/>
      <c r="U586" s="39"/>
      <c r="V586" s="46"/>
      <c r="W586" s="39"/>
      <c r="X586" s="23">
        <f t="shared" si="80"/>
        <v>0</v>
      </c>
      <c r="Y586" s="23">
        <f t="shared" si="81"/>
        <v>0</v>
      </c>
      <c r="AH586" s="20">
        <f t="shared" ref="AH586:AH649" si="83">SUM(Z586:AG586)</f>
        <v>0</v>
      </c>
      <c r="AI586" s="20">
        <v>1</v>
      </c>
      <c r="AQ586" s="1">
        <f t="shared" ref="AQ586:AQ649" si="84">SUM(AI586:AP586)</f>
        <v>1</v>
      </c>
      <c r="AR586" s="1">
        <f t="shared" ref="AR586:AR649" si="85">AQ586+AH586</f>
        <v>1</v>
      </c>
    </row>
    <row r="587" spans="1:44" ht="24.9" customHeight="1" thickTop="1" thickBot="1">
      <c r="A587" s="33" t="s">
        <v>1730</v>
      </c>
      <c r="B587" s="33" t="s">
        <v>1730</v>
      </c>
      <c r="C587" s="33" t="s">
        <v>1754</v>
      </c>
      <c r="D587" s="35"/>
      <c r="E587" s="324" t="s">
        <v>53</v>
      </c>
      <c r="F587" s="454">
        <v>200000</v>
      </c>
      <c r="G587" s="454">
        <f>F587</f>
        <v>200000</v>
      </c>
      <c r="H587" s="455"/>
      <c r="I587" s="39">
        <f t="shared" si="82"/>
        <v>200000</v>
      </c>
      <c r="J587" s="40"/>
      <c r="K587" s="40"/>
      <c r="L587" s="40"/>
      <c r="M587" s="41"/>
      <c r="N587" s="41"/>
      <c r="O587" s="42"/>
      <c r="P587" s="456"/>
      <c r="Q587" s="41"/>
      <c r="R587" s="458">
        <f t="shared" si="79"/>
        <v>200000</v>
      </c>
      <c r="S587" s="39">
        <f t="shared" si="78"/>
        <v>0</v>
      </c>
      <c r="T587" s="46"/>
      <c r="U587" s="39"/>
      <c r="V587" s="46"/>
      <c r="W587" s="39"/>
      <c r="X587" s="23">
        <f t="shared" si="80"/>
        <v>0</v>
      </c>
      <c r="Y587" s="23">
        <f t="shared" si="81"/>
        <v>0</v>
      </c>
      <c r="AH587" s="20">
        <f t="shared" si="83"/>
        <v>0</v>
      </c>
      <c r="AI587" s="20">
        <v>1</v>
      </c>
      <c r="AQ587" s="1">
        <f t="shared" si="84"/>
        <v>1</v>
      </c>
      <c r="AR587" s="1">
        <f t="shared" si="85"/>
        <v>1</v>
      </c>
    </row>
    <row r="588" spans="1:44" ht="24.9" customHeight="1" thickTop="1" thickBot="1">
      <c r="A588" s="33" t="s">
        <v>1730</v>
      </c>
      <c r="B588" s="33" t="s">
        <v>1730</v>
      </c>
      <c r="C588" s="33" t="s">
        <v>1788</v>
      </c>
      <c r="D588" s="35"/>
      <c r="E588" s="324" t="s">
        <v>53</v>
      </c>
      <c r="F588" s="454">
        <v>200000</v>
      </c>
      <c r="G588" s="454">
        <f>F588</f>
        <v>200000</v>
      </c>
      <c r="H588" s="455"/>
      <c r="I588" s="39">
        <f t="shared" si="82"/>
        <v>200000</v>
      </c>
      <c r="J588" s="40"/>
      <c r="K588" s="40"/>
      <c r="L588" s="40"/>
      <c r="M588" s="41"/>
      <c r="N588" s="41"/>
      <c r="O588" s="42"/>
      <c r="P588" s="456"/>
      <c r="Q588" s="41"/>
      <c r="R588" s="458">
        <f t="shared" si="79"/>
        <v>200000</v>
      </c>
      <c r="S588" s="39">
        <f t="shared" si="78"/>
        <v>0</v>
      </c>
      <c r="T588" s="46"/>
      <c r="U588" s="39"/>
      <c r="V588" s="46"/>
      <c r="W588" s="39"/>
      <c r="X588" s="23">
        <f t="shared" si="80"/>
        <v>0</v>
      </c>
      <c r="Y588" s="23">
        <f t="shared" si="81"/>
        <v>0</v>
      </c>
      <c r="AH588" s="20">
        <f t="shared" si="83"/>
        <v>0</v>
      </c>
      <c r="AI588" s="20">
        <v>1</v>
      </c>
      <c r="AQ588" s="1">
        <f t="shared" si="84"/>
        <v>1</v>
      </c>
      <c r="AR588" s="1">
        <f t="shared" si="85"/>
        <v>1</v>
      </c>
    </row>
    <row r="589" spans="1:44" ht="24.9" customHeight="1" thickTop="1" thickBot="1">
      <c r="A589" s="33" t="s">
        <v>1730</v>
      </c>
      <c r="B589" s="33" t="s">
        <v>1730</v>
      </c>
      <c r="C589" s="33" t="s">
        <v>1789</v>
      </c>
      <c r="D589" s="35"/>
      <c r="E589" s="324" t="s">
        <v>53</v>
      </c>
      <c r="F589" s="454">
        <v>500000</v>
      </c>
      <c r="G589" s="454">
        <v>600000</v>
      </c>
      <c r="H589" s="455"/>
      <c r="I589" s="39">
        <f t="shared" si="82"/>
        <v>600000</v>
      </c>
      <c r="J589" s="40"/>
      <c r="K589" s="40"/>
      <c r="L589" s="40"/>
      <c r="M589" s="41"/>
      <c r="N589" s="41"/>
      <c r="O589" s="42"/>
      <c r="P589" s="456"/>
      <c r="Q589" s="41"/>
      <c r="R589" s="458">
        <f t="shared" si="79"/>
        <v>600000</v>
      </c>
      <c r="S589" s="39">
        <f t="shared" si="78"/>
        <v>0</v>
      </c>
      <c r="T589" s="46"/>
      <c r="U589" s="39"/>
      <c r="V589" s="46"/>
      <c r="W589" s="39"/>
      <c r="X589" s="23">
        <f t="shared" si="80"/>
        <v>0</v>
      </c>
      <c r="Y589" s="23">
        <f t="shared" si="81"/>
        <v>0</v>
      </c>
      <c r="AH589" s="20">
        <f t="shared" si="83"/>
        <v>0</v>
      </c>
      <c r="AI589" s="20">
        <v>1</v>
      </c>
      <c r="AQ589" s="1">
        <f t="shared" si="84"/>
        <v>1</v>
      </c>
      <c r="AR589" s="1">
        <f t="shared" si="85"/>
        <v>1</v>
      </c>
    </row>
    <row r="590" spans="1:44" ht="24.9" customHeight="1" thickTop="1" thickBot="1">
      <c r="A590" s="33" t="s">
        <v>1730</v>
      </c>
      <c r="B590" s="33" t="s">
        <v>1730</v>
      </c>
      <c r="C590" s="33" t="s">
        <v>1790</v>
      </c>
      <c r="D590" s="35"/>
      <c r="E590" s="324" t="s">
        <v>53</v>
      </c>
      <c r="F590" s="454">
        <v>300000</v>
      </c>
      <c r="G590" s="454">
        <f>F590</f>
        <v>300000</v>
      </c>
      <c r="H590" s="455"/>
      <c r="I590" s="39">
        <f t="shared" si="82"/>
        <v>300000</v>
      </c>
      <c r="J590" s="40"/>
      <c r="K590" s="40"/>
      <c r="L590" s="40"/>
      <c r="M590" s="41"/>
      <c r="N590" s="41"/>
      <c r="O590" s="42"/>
      <c r="P590" s="456"/>
      <c r="Q590" s="41"/>
      <c r="R590" s="458">
        <f t="shared" si="79"/>
        <v>300000</v>
      </c>
      <c r="S590" s="39">
        <f t="shared" si="78"/>
        <v>0</v>
      </c>
      <c r="T590" s="46"/>
      <c r="U590" s="39"/>
      <c r="V590" s="46"/>
      <c r="W590" s="39"/>
      <c r="X590" s="23">
        <f t="shared" si="80"/>
        <v>0</v>
      </c>
      <c r="Y590" s="23">
        <f t="shared" si="81"/>
        <v>0</v>
      </c>
      <c r="AH590" s="20">
        <f t="shared" si="83"/>
        <v>0</v>
      </c>
      <c r="AI590" s="20">
        <v>1</v>
      </c>
      <c r="AQ590" s="1">
        <f t="shared" si="84"/>
        <v>1</v>
      </c>
      <c r="AR590" s="1">
        <f t="shared" si="85"/>
        <v>1</v>
      </c>
    </row>
    <row r="591" spans="1:44" ht="24.9" customHeight="1" thickTop="1" thickBot="1">
      <c r="A591" s="33" t="s">
        <v>1730</v>
      </c>
      <c r="B591" s="33" t="s">
        <v>1730</v>
      </c>
      <c r="C591" s="33" t="s">
        <v>1791</v>
      </c>
      <c r="D591" s="35"/>
      <c r="E591" s="324" t="s">
        <v>53</v>
      </c>
      <c r="F591" s="454">
        <v>100000</v>
      </c>
      <c r="G591" s="454">
        <v>1056000</v>
      </c>
      <c r="H591" s="455"/>
      <c r="I591" s="39">
        <f t="shared" si="82"/>
        <v>656000</v>
      </c>
      <c r="J591" s="40"/>
      <c r="K591" s="40"/>
      <c r="L591" s="40"/>
      <c r="M591" s="41"/>
      <c r="N591" s="41">
        <v>400000</v>
      </c>
      <c r="O591" s="42" t="s">
        <v>793</v>
      </c>
      <c r="P591" s="456"/>
      <c r="Q591" s="41">
        <v>190000</v>
      </c>
      <c r="R591" s="458">
        <v>866000</v>
      </c>
      <c r="S591" s="39">
        <f t="shared" si="78"/>
        <v>0</v>
      </c>
      <c r="T591" s="46"/>
      <c r="U591" s="39"/>
      <c r="V591" s="46"/>
      <c r="W591" s="39"/>
      <c r="X591" s="23">
        <f t="shared" si="80"/>
        <v>0</v>
      </c>
      <c r="Y591" s="23">
        <f t="shared" si="81"/>
        <v>0</v>
      </c>
      <c r="AH591" s="20">
        <f t="shared" si="83"/>
        <v>0</v>
      </c>
      <c r="AL591" s="20">
        <v>1</v>
      </c>
      <c r="AQ591" s="1">
        <f t="shared" si="84"/>
        <v>1</v>
      </c>
      <c r="AR591" s="1">
        <f t="shared" si="85"/>
        <v>1</v>
      </c>
    </row>
    <row r="592" spans="1:44" ht="24.9" customHeight="1" thickTop="1" thickBot="1">
      <c r="A592" s="33" t="s">
        <v>1730</v>
      </c>
      <c r="B592" s="33" t="s">
        <v>1730</v>
      </c>
      <c r="C592" s="33" t="s">
        <v>1792</v>
      </c>
      <c r="D592" s="35"/>
      <c r="E592" s="324" t="s">
        <v>53</v>
      </c>
      <c r="F592" s="506"/>
      <c r="G592" s="454">
        <v>50000</v>
      </c>
      <c r="H592" s="455"/>
      <c r="I592" s="39">
        <f t="shared" si="82"/>
        <v>50000</v>
      </c>
      <c r="J592" s="40"/>
      <c r="K592" s="40"/>
      <c r="L592" s="40"/>
      <c r="M592" s="41"/>
      <c r="N592" s="41"/>
      <c r="O592" s="42"/>
      <c r="P592" s="456"/>
      <c r="Q592" s="41"/>
      <c r="R592" s="458">
        <f t="shared" ref="R592:R601" si="86">G592</f>
        <v>50000</v>
      </c>
      <c r="S592" s="39">
        <f t="shared" si="78"/>
        <v>0</v>
      </c>
      <c r="T592" s="46"/>
      <c r="U592" s="39"/>
      <c r="V592" s="46"/>
      <c r="W592" s="39"/>
      <c r="X592" s="23">
        <f t="shared" si="80"/>
        <v>0</v>
      </c>
      <c r="Y592" s="23">
        <f t="shared" si="81"/>
        <v>0</v>
      </c>
      <c r="AH592" s="20">
        <f t="shared" si="83"/>
        <v>0</v>
      </c>
      <c r="AI592" s="20">
        <v>1</v>
      </c>
      <c r="AQ592" s="1">
        <f t="shared" si="84"/>
        <v>1</v>
      </c>
      <c r="AR592" s="1">
        <f t="shared" si="85"/>
        <v>1</v>
      </c>
    </row>
    <row r="593" spans="1:44" ht="24.9" customHeight="1" thickTop="1" thickBot="1">
      <c r="A593" s="33" t="s">
        <v>1730</v>
      </c>
      <c r="B593" s="33" t="s">
        <v>1730</v>
      </c>
      <c r="C593" s="33" t="s">
        <v>1793</v>
      </c>
      <c r="D593" s="35"/>
      <c r="E593" s="324" t="s">
        <v>53</v>
      </c>
      <c r="F593" s="507">
        <v>100000</v>
      </c>
      <c r="G593" s="454">
        <f t="shared" ref="G593:G599" si="87">F593</f>
        <v>100000</v>
      </c>
      <c r="H593" s="455"/>
      <c r="I593" s="39">
        <f t="shared" si="82"/>
        <v>100000</v>
      </c>
      <c r="J593" s="40"/>
      <c r="K593" s="40"/>
      <c r="L593" s="40"/>
      <c r="M593" s="41"/>
      <c r="N593" s="41"/>
      <c r="O593" s="42"/>
      <c r="P593" s="456"/>
      <c r="Q593" s="41"/>
      <c r="R593" s="458">
        <f t="shared" si="86"/>
        <v>100000</v>
      </c>
      <c r="S593" s="39">
        <f t="shared" si="78"/>
        <v>0</v>
      </c>
      <c r="T593" s="46"/>
      <c r="U593" s="39"/>
      <c r="V593" s="46"/>
      <c r="W593" s="39"/>
      <c r="X593" s="23">
        <f t="shared" si="80"/>
        <v>0</v>
      </c>
      <c r="Y593" s="23">
        <f t="shared" si="81"/>
        <v>0</v>
      </c>
      <c r="AH593" s="20">
        <f t="shared" si="83"/>
        <v>0</v>
      </c>
      <c r="AI593" s="20">
        <v>1</v>
      </c>
      <c r="AQ593" s="1">
        <f t="shared" si="84"/>
        <v>1</v>
      </c>
      <c r="AR593" s="1">
        <f t="shared" si="85"/>
        <v>1</v>
      </c>
    </row>
    <row r="594" spans="1:44" ht="24.9" customHeight="1" thickTop="1" thickBot="1">
      <c r="A594" s="33" t="s">
        <v>1730</v>
      </c>
      <c r="B594" s="33" t="s">
        <v>1730</v>
      </c>
      <c r="C594" s="33" t="s">
        <v>1794</v>
      </c>
      <c r="D594" s="35"/>
      <c r="E594" s="324" t="s">
        <v>53</v>
      </c>
      <c r="F594" s="507">
        <v>50000</v>
      </c>
      <c r="G594" s="454">
        <f t="shared" si="87"/>
        <v>50000</v>
      </c>
      <c r="H594" s="455"/>
      <c r="I594" s="39">
        <f t="shared" si="82"/>
        <v>50000</v>
      </c>
      <c r="J594" s="40"/>
      <c r="K594" s="40"/>
      <c r="L594" s="40"/>
      <c r="M594" s="41"/>
      <c r="N594" s="41"/>
      <c r="O594" s="42"/>
      <c r="P594" s="456"/>
      <c r="Q594" s="41"/>
      <c r="R594" s="458">
        <f t="shared" si="86"/>
        <v>50000</v>
      </c>
      <c r="S594" s="39">
        <f t="shared" si="78"/>
        <v>0</v>
      </c>
      <c r="T594" s="46"/>
      <c r="U594" s="39"/>
      <c r="V594" s="46"/>
      <c r="W594" s="39"/>
      <c r="X594" s="23">
        <f t="shared" si="80"/>
        <v>0</v>
      </c>
      <c r="Y594" s="23">
        <f t="shared" si="81"/>
        <v>0</v>
      </c>
      <c r="AH594" s="20">
        <f t="shared" si="83"/>
        <v>0</v>
      </c>
      <c r="AI594" s="20">
        <v>1</v>
      </c>
      <c r="AQ594" s="1">
        <f t="shared" si="84"/>
        <v>1</v>
      </c>
      <c r="AR594" s="1">
        <f t="shared" si="85"/>
        <v>1</v>
      </c>
    </row>
    <row r="595" spans="1:44" ht="24.9" customHeight="1" thickTop="1" thickBot="1">
      <c r="A595" s="33" t="s">
        <v>1730</v>
      </c>
      <c r="B595" s="33" t="s">
        <v>1730</v>
      </c>
      <c r="C595" s="33" t="s">
        <v>1795</v>
      </c>
      <c r="D595" s="35"/>
      <c r="E595" s="324" t="s">
        <v>53</v>
      </c>
      <c r="F595" s="507">
        <v>1500000</v>
      </c>
      <c r="G595" s="454">
        <f t="shared" si="87"/>
        <v>1500000</v>
      </c>
      <c r="H595" s="455"/>
      <c r="I595" s="39">
        <f t="shared" si="82"/>
        <v>1500000</v>
      </c>
      <c r="J595" s="40"/>
      <c r="K595" s="40"/>
      <c r="L595" s="40"/>
      <c r="M595" s="41"/>
      <c r="N595" s="41"/>
      <c r="O595" s="42"/>
      <c r="P595" s="456"/>
      <c r="Q595" s="41"/>
      <c r="R595" s="458">
        <f t="shared" si="86"/>
        <v>1500000</v>
      </c>
      <c r="S595" s="39">
        <f t="shared" si="78"/>
        <v>0</v>
      </c>
      <c r="T595" s="46"/>
      <c r="U595" s="39"/>
      <c r="V595" s="46"/>
      <c r="W595" s="39"/>
      <c r="X595" s="23">
        <f t="shared" si="80"/>
        <v>0</v>
      </c>
      <c r="Y595" s="23">
        <f t="shared" si="81"/>
        <v>0</v>
      </c>
      <c r="AH595" s="20">
        <f t="shared" si="83"/>
        <v>0</v>
      </c>
      <c r="AI595" s="20">
        <v>1</v>
      </c>
      <c r="AQ595" s="1">
        <f t="shared" si="84"/>
        <v>1</v>
      </c>
      <c r="AR595" s="1">
        <f t="shared" si="85"/>
        <v>1</v>
      </c>
    </row>
    <row r="596" spans="1:44" ht="24.9" customHeight="1" thickTop="1" thickBot="1">
      <c r="A596" s="33" t="s">
        <v>1730</v>
      </c>
      <c r="B596" s="33" t="s">
        <v>1730</v>
      </c>
      <c r="C596" s="33" t="s">
        <v>1796</v>
      </c>
      <c r="D596" s="35"/>
      <c r="E596" s="324" t="s">
        <v>53</v>
      </c>
      <c r="F596" s="507">
        <v>500000</v>
      </c>
      <c r="G596" s="454">
        <f t="shared" si="87"/>
        <v>500000</v>
      </c>
      <c r="H596" s="455"/>
      <c r="I596" s="39">
        <f t="shared" si="82"/>
        <v>500000</v>
      </c>
      <c r="J596" s="40"/>
      <c r="K596" s="40"/>
      <c r="L596" s="40"/>
      <c r="M596" s="41"/>
      <c r="N596" s="41"/>
      <c r="O596" s="42"/>
      <c r="P596" s="456"/>
      <c r="Q596" s="41"/>
      <c r="R596" s="458">
        <f t="shared" si="86"/>
        <v>500000</v>
      </c>
      <c r="S596" s="39">
        <f t="shared" si="78"/>
        <v>0</v>
      </c>
      <c r="T596" s="46"/>
      <c r="U596" s="39"/>
      <c r="V596" s="46"/>
      <c r="W596" s="39"/>
      <c r="X596" s="23">
        <f t="shared" si="80"/>
        <v>0</v>
      </c>
      <c r="Y596" s="23">
        <f t="shared" si="81"/>
        <v>0</v>
      </c>
      <c r="AH596" s="20">
        <f t="shared" si="83"/>
        <v>0</v>
      </c>
      <c r="AI596" s="20">
        <v>1</v>
      </c>
      <c r="AQ596" s="1">
        <f t="shared" si="84"/>
        <v>1</v>
      </c>
      <c r="AR596" s="1">
        <f t="shared" si="85"/>
        <v>1</v>
      </c>
    </row>
    <row r="597" spans="1:44" ht="24.9" customHeight="1" thickTop="1" thickBot="1">
      <c r="A597" s="33" t="s">
        <v>1730</v>
      </c>
      <c r="B597" s="33" t="s">
        <v>1730</v>
      </c>
      <c r="C597" s="33" t="s">
        <v>1797</v>
      </c>
      <c r="D597" s="35"/>
      <c r="E597" s="324" t="s">
        <v>53</v>
      </c>
      <c r="F597" s="507">
        <v>1000000</v>
      </c>
      <c r="G597" s="454">
        <f t="shared" si="87"/>
        <v>1000000</v>
      </c>
      <c r="H597" s="455"/>
      <c r="I597" s="39">
        <f t="shared" si="82"/>
        <v>1000000</v>
      </c>
      <c r="J597" s="40"/>
      <c r="K597" s="40"/>
      <c r="L597" s="40"/>
      <c r="M597" s="41"/>
      <c r="N597" s="41"/>
      <c r="O597" s="42"/>
      <c r="P597" s="456"/>
      <c r="Q597" s="41"/>
      <c r="R597" s="458">
        <f t="shared" si="86"/>
        <v>1000000</v>
      </c>
      <c r="S597" s="39">
        <f t="shared" si="78"/>
        <v>0</v>
      </c>
      <c r="T597" s="46"/>
      <c r="U597" s="39"/>
      <c r="V597" s="46"/>
      <c r="W597" s="39"/>
      <c r="X597" s="23">
        <f t="shared" si="80"/>
        <v>0</v>
      </c>
      <c r="Y597" s="23">
        <f t="shared" si="81"/>
        <v>0</v>
      </c>
      <c r="AH597" s="20">
        <f t="shared" si="83"/>
        <v>0</v>
      </c>
      <c r="AI597" s="20">
        <v>1</v>
      </c>
      <c r="AQ597" s="1">
        <f t="shared" si="84"/>
        <v>1</v>
      </c>
      <c r="AR597" s="1">
        <f t="shared" si="85"/>
        <v>1</v>
      </c>
    </row>
    <row r="598" spans="1:44" ht="24.9" customHeight="1" thickTop="1" thickBot="1">
      <c r="A598" s="33" t="s">
        <v>1730</v>
      </c>
      <c r="B598" s="33" t="s">
        <v>1730</v>
      </c>
      <c r="C598" s="33" t="s">
        <v>1798</v>
      </c>
      <c r="D598" s="35"/>
      <c r="E598" s="324" t="s">
        <v>53</v>
      </c>
      <c r="F598" s="507">
        <v>1000000</v>
      </c>
      <c r="G598" s="454">
        <f t="shared" si="87"/>
        <v>1000000</v>
      </c>
      <c r="H598" s="455"/>
      <c r="I598" s="39">
        <f t="shared" si="82"/>
        <v>1000000</v>
      </c>
      <c r="J598" s="40"/>
      <c r="K598" s="40"/>
      <c r="L598" s="40"/>
      <c r="M598" s="41"/>
      <c r="N598" s="41"/>
      <c r="O598" s="42"/>
      <c r="P598" s="456"/>
      <c r="Q598" s="41"/>
      <c r="R598" s="458">
        <f t="shared" si="86"/>
        <v>1000000</v>
      </c>
      <c r="S598" s="39">
        <f t="shared" si="78"/>
        <v>0</v>
      </c>
      <c r="T598" s="46"/>
      <c r="U598" s="39"/>
      <c r="V598" s="46"/>
      <c r="W598" s="39"/>
      <c r="X598" s="23">
        <f t="shared" si="80"/>
        <v>0</v>
      </c>
      <c r="Y598" s="23">
        <f t="shared" si="81"/>
        <v>0</v>
      </c>
      <c r="AH598" s="20">
        <f t="shared" si="83"/>
        <v>0</v>
      </c>
      <c r="AI598" s="20">
        <v>1</v>
      </c>
      <c r="AQ598" s="1">
        <f t="shared" si="84"/>
        <v>1</v>
      </c>
      <c r="AR598" s="1">
        <f t="shared" si="85"/>
        <v>1</v>
      </c>
    </row>
    <row r="599" spans="1:44" ht="24.9" customHeight="1" thickTop="1" thickBot="1">
      <c r="A599" s="33" t="s">
        <v>1730</v>
      </c>
      <c r="B599" s="33" t="s">
        <v>1730</v>
      </c>
      <c r="C599" s="33" t="s">
        <v>1799</v>
      </c>
      <c r="D599" s="35"/>
      <c r="E599" s="324" t="s">
        <v>53</v>
      </c>
      <c r="F599" s="507">
        <v>450000</v>
      </c>
      <c r="G599" s="454">
        <f t="shared" si="87"/>
        <v>450000</v>
      </c>
      <c r="H599" s="455"/>
      <c r="I599" s="39">
        <f t="shared" si="82"/>
        <v>450000</v>
      </c>
      <c r="J599" s="40"/>
      <c r="K599" s="40"/>
      <c r="L599" s="40"/>
      <c r="M599" s="41"/>
      <c r="N599" s="41"/>
      <c r="O599" s="42"/>
      <c r="P599" s="456"/>
      <c r="Q599" s="41"/>
      <c r="R599" s="458">
        <f t="shared" si="86"/>
        <v>450000</v>
      </c>
      <c r="S599" s="39">
        <f t="shared" si="78"/>
        <v>0</v>
      </c>
      <c r="T599" s="46"/>
      <c r="U599" s="39"/>
      <c r="V599" s="46"/>
      <c r="W599" s="39"/>
      <c r="X599" s="23">
        <f t="shared" si="80"/>
        <v>0</v>
      </c>
      <c r="Y599" s="23">
        <f t="shared" si="81"/>
        <v>0</v>
      </c>
      <c r="AH599" s="20">
        <f t="shared" si="83"/>
        <v>0</v>
      </c>
      <c r="AI599" s="20">
        <v>1</v>
      </c>
      <c r="AQ599" s="1">
        <f t="shared" si="84"/>
        <v>1</v>
      </c>
      <c r="AR599" s="1">
        <f t="shared" si="85"/>
        <v>1</v>
      </c>
    </row>
    <row r="600" spans="1:44" ht="24.9" customHeight="1" thickTop="1" thickBot="1">
      <c r="A600" s="33" t="s">
        <v>1730</v>
      </c>
      <c r="B600" s="33" t="s">
        <v>1730</v>
      </c>
      <c r="C600" s="33" t="s">
        <v>1800</v>
      </c>
      <c r="D600" s="35"/>
      <c r="E600" s="324" t="s">
        <v>53</v>
      </c>
      <c r="F600" s="507">
        <v>170000</v>
      </c>
      <c r="G600" s="454">
        <v>165200</v>
      </c>
      <c r="H600" s="455"/>
      <c r="I600" s="39">
        <f t="shared" si="82"/>
        <v>165200</v>
      </c>
      <c r="J600" s="40"/>
      <c r="K600" s="40"/>
      <c r="L600" s="40"/>
      <c r="M600" s="41"/>
      <c r="N600" s="41"/>
      <c r="O600" s="42"/>
      <c r="P600" s="456"/>
      <c r="Q600" s="41"/>
      <c r="R600" s="458">
        <f t="shared" si="86"/>
        <v>165200</v>
      </c>
      <c r="S600" s="39">
        <f t="shared" si="78"/>
        <v>0</v>
      </c>
      <c r="T600" s="46"/>
      <c r="U600" s="39"/>
      <c r="V600" s="46"/>
      <c r="W600" s="39"/>
      <c r="X600" s="23">
        <f t="shared" si="80"/>
        <v>0</v>
      </c>
      <c r="Y600" s="23">
        <f t="shared" si="81"/>
        <v>0</v>
      </c>
      <c r="AH600" s="20">
        <f t="shared" si="83"/>
        <v>0</v>
      </c>
      <c r="AI600" s="20">
        <v>1</v>
      </c>
      <c r="AQ600" s="1">
        <f t="shared" si="84"/>
        <v>1</v>
      </c>
      <c r="AR600" s="1">
        <f t="shared" si="85"/>
        <v>1</v>
      </c>
    </row>
    <row r="601" spans="1:44" ht="24.9" customHeight="1" thickTop="1" thickBot="1">
      <c r="A601" s="33" t="s">
        <v>1730</v>
      </c>
      <c r="B601" s="33" t="s">
        <v>1730</v>
      </c>
      <c r="C601" s="33" t="s">
        <v>1801</v>
      </c>
      <c r="D601" s="35"/>
      <c r="E601" s="324" t="s">
        <v>53</v>
      </c>
      <c r="F601" s="507">
        <v>559000</v>
      </c>
      <c r="G601" s="454">
        <f>F601</f>
        <v>559000</v>
      </c>
      <c r="H601" s="455"/>
      <c r="I601" s="39">
        <f t="shared" si="82"/>
        <v>559000</v>
      </c>
      <c r="J601" s="40"/>
      <c r="K601" s="40"/>
      <c r="L601" s="40"/>
      <c r="M601" s="41"/>
      <c r="N601" s="41"/>
      <c r="O601" s="42"/>
      <c r="P601" s="456"/>
      <c r="Q601" s="41"/>
      <c r="R601" s="458">
        <f t="shared" si="86"/>
        <v>559000</v>
      </c>
      <c r="S601" s="39">
        <f t="shared" si="78"/>
        <v>0</v>
      </c>
      <c r="T601" s="46"/>
      <c r="U601" s="39"/>
      <c r="V601" s="46"/>
      <c r="W601" s="39"/>
      <c r="X601" s="23">
        <f t="shared" si="80"/>
        <v>0</v>
      </c>
      <c r="Y601" s="23">
        <f t="shared" si="81"/>
        <v>0</v>
      </c>
      <c r="AH601" s="20">
        <f t="shared" si="83"/>
        <v>0</v>
      </c>
      <c r="AI601" s="20">
        <v>1</v>
      </c>
      <c r="AQ601" s="1">
        <f t="shared" si="84"/>
        <v>1</v>
      </c>
      <c r="AR601" s="1">
        <f t="shared" si="85"/>
        <v>1</v>
      </c>
    </row>
    <row r="602" spans="1:44" ht="24.9" customHeight="1" thickTop="1" thickBot="1">
      <c r="A602" s="33" t="s">
        <v>1730</v>
      </c>
      <c r="B602" s="33" t="s">
        <v>1730</v>
      </c>
      <c r="C602" s="33" t="s">
        <v>1802</v>
      </c>
      <c r="D602" s="35"/>
      <c r="E602" s="324" t="s">
        <v>964</v>
      </c>
      <c r="F602" s="507">
        <v>1000000</v>
      </c>
      <c r="G602" s="454">
        <f>F602</f>
        <v>1000000</v>
      </c>
      <c r="H602" s="455"/>
      <c r="I602" s="39">
        <f t="shared" si="82"/>
        <v>1000000</v>
      </c>
      <c r="J602" s="40"/>
      <c r="K602" s="40"/>
      <c r="L602" s="40"/>
      <c r="M602" s="41"/>
      <c r="N602" s="41"/>
      <c r="O602" s="42"/>
      <c r="P602" s="456"/>
      <c r="Q602" s="41"/>
      <c r="R602" s="458"/>
      <c r="S602" s="39">
        <f t="shared" si="78"/>
        <v>1000000</v>
      </c>
      <c r="T602" s="46"/>
      <c r="U602" s="39"/>
      <c r="V602" s="46"/>
      <c r="W602" s="39"/>
      <c r="X602" s="23">
        <f t="shared" si="80"/>
        <v>0</v>
      </c>
      <c r="Y602" s="23">
        <f t="shared" si="81"/>
        <v>0</v>
      </c>
      <c r="AH602" s="20">
        <f t="shared" si="83"/>
        <v>0</v>
      </c>
      <c r="AI602" s="20">
        <v>1</v>
      </c>
      <c r="AQ602" s="1">
        <f t="shared" si="84"/>
        <v>1</v>
      </c>
      <c r="AR602" s="1">
        <f t="shared" si="85"/>
        <v>1</v>
      </c>
    </row>
    <row r="603" spans="1:44" ht="24.9" customHeight="1" thickTop="1" thickBot="1">
      <c r="A603" s="33" t="s">
        <v>1730</v>
      </c>
      <c r="B603" s="33" t="s">
        <v>1730</v>
      </c>
      <c r="C603" s="33" t="s">
        <v>1803</v>
      </c>
      <c r="D603" s="35"/>
      <c r="E603" s="324" t="s">
        <v>964</v>
      </c>
      <c r="F603" s="507">
        <v>1000000</v>
      </c>
      <c r="G603" s="454">
        <f>F603</f>
        <v>1000000</v>
      </c>
      <c r="H603" s="455"/>
      <c r="I603" s="39">
        <f t="shared" si="82"/>
        <v>1000000</v>
      </c>
      <c r="J603" s="40"/>
      <c r="K603" s="40"/>
      <c r="L603" s="40"/>
      <c r="M603" s="41"/>
      <c r="N603" s="41"/>
      <c r="O603" s="42"/>
      <c r="P603" s="456"/>
      <c r="Q603" s="41"/>
      <c r="R603" s="458">
        <f>G603</f>
        <v>1000000</v>
      </c>
      <c r="S603" s="39">
        <f t="shared" si="78"/>
        <v>0</v>
      </c>
      <c r="T603" s="46"/>
      <c r="U603" s="39"/>
      <c r="V603" s="46"/>
      <c r="W603" s="39"/>
      <c r="X603" s="23">
        <f t="shared" si="80"/>
        <v>0</v>
      </c>
      <c r="Y603" s="23">
        <f t="shared" si="81"/>
        <v>0</v>
      </c>
      <c r="AH603" s="20">
        <f t="shared" si="83"/>
        <v>0</v>
      </c>
      <c r="AI603" s="20">
        <v>1</v>
      </c>
      <c r="AQ603" s="1">
        <f t="shared" si="84"/>
        <v>1</v>
      </c>
      <c r="AR603" s="1">
        <f t="shared" si="85"/>
        <v>1</v>
      </c>
    </row>
    <row r="604" spans="1:44" ht="24.9" customHeight="1" thickTop="1" thickBot="1">
      <c r="A604" s="33" t="s">
        <v>1730</v>
      </c>
      <c r="B604" s="33" t="s">
        <v>1730</v>
      </c>
      <c r="C604" s="33" t="s">
        <v>187</v>
      </c>
      <c r="D604" s="35"/>
      <c r="E604" s="324" t="s">
        <v>964</v>
      </c>
      <c r="F604" s="507">
        <v>4900000</v>
      </c>
      <c r="G604" s="454">
        <f>F604</f>
        <v>4900000</v>
      </c>
      <c r="H604" s="455"/>
      <c r="I604" s="39">
        <f t="shared" si="82"/>
        <v>4900000</v>
      </c>
      <c r="J604" s="40"/>
      <c r="K604" s="40"/>
      <c r="L604" s="40"/>
      <c r="M604" s="41"/>
      <c r="N604" s="41"/>
      <c r="O604" s="42"/>
      <c r="P604" s="456"/>
      <c r="Q604" s="41"/>
      <c r="R604" s="458"/>
      <c r="S604" s="39">
        <f t="shared" si="78"/>
        <v>4900000</v>
      </c>
      <c r="T604" s="46"/>
      <c r="U604" s="39"/>
      <c r="V604" s="46"/>
      <c r="W604" s="39"/>
      <c r="X604" s="23">
        <f t="shared" si="80"/>
        <v>0</v>
      </c>
      <c r="Y604" s="23">
        <f t="shared" si="81"/>
        <v>0</v>
      </c>
      <c r="AH604" s="20">
        <f t="shared" si="83"/>
        <v>0</v>
      </c>
      <c r="AI604" s="20">
        <v>1</v>
      </c>
      <c r="AQ604" s="1">
        <f t="shared" si="84"/>
        <v>1</v>
      </c>
      <c r="AR604" s="1">
        <f t="shared" si="85"/>
        <v>1</v>
      </c>
    </row>
    <row r="605" spans="1:44" ht="24.9" customHeight="1" thickTop="1" thickBot="1">
      <c r="A605" s="33" t="s">
        <v>1730</v>
      </c>
      <c r="B605" s="33" t="s">
        <v>1730</v>
      </c>
      <c r="C605" s="33" t="s">
        <v>379</v>
      </c>
      <c r="D605" s="35"/>
      <c r="E605" s="324" t="s">
        <v>964</v>
      </c>
      <c r="F605" s="507">
        <v>900000</v>
      </c>
      <c r="G605" s="454">
        <v>611200</v>
      </c>
      <c r="H605" s="455"/>
      <c r="I605" s="39">
        <f t="shared" si="82"/>
        <v>611200</v>
      </c>
      <c r="J605" s="40"/>
      <c r="K605" s="40"/>
      <c r="L605" s="40"/>
      <c r="M605" s="41"/>
      <c r="N605" s="41"/>
      <c r="O605" s="42"/>
      <c r="P605" s="456"/>
      <c r="Q605" s="41">
        <v>394137</v>
      </c>
      <c r="R605" s="458">
        <v>217063</v>
      </c>
      <c r="S605" s="39">
        <f t="shared" si="78"/>
        <v>0</v>
      </c>
      <c r="T605" s="46"/>
      <c r="U605" s="39"/>
      <c r="V605" s="46"/>
      <c r="W605" s="39"/>
      <c r="X605" s="23">
        <f t="shared" si="80"/>
        <v>0</v>
      </c>
      <c r="Y605" s="23">
        <f t="shared" si="81"/>
        <v>0</v>
      </c>
      <c r="AH605" s="20">
        <f t="shared" si="83"/>
        <v>0</v>
      </c>
      <c r="AI605" s="20">
        <v>1</v>
      </c>
      <c r="AQ605" s="1">
        <f t="shared" si="84"/>
        <v>1</v>
      </c>
      <c r="AR605" s="1">
        <f t="shared" si="85"/>
        <v>1</v>
      </c>
    </row>
    <row r="606" spans="1:44" ht="24.9" customHeight="1" thickTop="1" thickBot="1">
      <c r="A606" s="33" t="s">
        <v>1730</v>
      </c>
      <c r="B606" s="33" t="s">
        <v>1730</v>
      </c>
      <c r="C606" s="33" t="s">
        <v>1804</v>
      </c>
      <c r="D606" s="35"/>
      <c r="E606" s="324" t="s">
        <v>964</v>
      </c>
      <c r="F606" s="507">
        <v>40000</v>
      </c>
      <c r="G606" s="454">
        <v>49000</v>
      </c>
      <c r="H606" s="455"/>
      <c r="I606" s="39">
        <f t="shared" si="82"/>
        <v>49000</v>
      </c>
      <c r="J606" s="40"/>
      <c r="K606" s="40"/>
      <c r="L606" s="40"/>
      <c r="M606" s="41"/>
      <c r="N606" s="41"/>
      <c r="O606" s="42"/>
      <c r="P606" s="456"/>
      <c r="Q606" s="41"/>
      <c r="R606" s="458">
        <f>G606</f>
        <v>49000</v>
      </c>
      <c r="S606" s="39">
        <f t="shared" si="78"/>
        <v>0</v>
      </c>
      <c r="T606" s="46"/>
      <c r="U606" s="39"/>
      <c r="V606" s="46"/>
      <c r="W606" s="39"/>
      <c r="X606" s="23">
        <f t="shared" si="80"/>
        <v>0</v>
      </c>
      <c r="Y606" s="23">
        <f t="shared" si="81"/>
        <v>0</v>
      </c>
      <c r="AH606" s="20">
        <f t="shared" si="83"/>
        <v>0</v>
      </c>
      <c r="AI606" s="20">
        <v>1</v>
      </c>
      <c r="AQ606" s="1">
        <f t="shared" si="84"/>
        <v>1</v>
      </c>
      <c r="AR606" s="1">
        <f t="shared" si="85"/>
        <v>1</v>
      </c>
    </row>
    <row r="607" spans="1:44" ht="24.9" customHeight="1" thickTop="1" thickBot="1">
      <c r="A607" s="33" t="s">
        <v>1730</v>
      </c>
      <c r="B607" s="33" t="s">
        <v>1730</v>
      </c>
      <c r="C607" s="33" t="s">
        <v>1805</v>
      </c>
      <c r="D607" s="35"/>
      <c r="E607" s="324" t="s">
        <v>964</v>
      </c>
      <c r="F607" s="473"/>
      <c r="G607" s="454">
        <v>499583</v>
      </c>
      <c r="H607" s="455"/>
      <c r="I607" s="39">
        <f t="shared" si="82"/>
        <v>499583</v>
      </c>
      <c r="J607" s="40"/>
      <c r="K607" s="40"/>
      <c r="L607" s="40"/>
      <c r="M607" s="41"/>
      <c r="N607" s="41"/>
      <c r="O607" s="42"/>
      <c r="P607" s="456"/>
      <c r="Q607" s="41"/>
      <c r="R607" s="458">
        <f>G607</f>
        <v>499583</v>
      </c>
      <c r="S607" s="39">
        <f t="shared" si="78"/>
        <v>0</v>
      </c>
      <c r="T607" s="46"/>
      <c r="U607" s="39"/>
      <c r="V607" s="46"/>
      <c r="W607" s="39"/>
      <c r="X607" s="23">
        <f t="shared" si="80"/>
        <v>0</v>
      </c>
      <c r="Y607" s="23">
        <f t="shared" si="81"/>
        <v>0</v>
      </c>
      <c r="AH607" s="20">
        <f t="shared" si="83"/>
        <v>0</v>
      </c>
      <c r="AI607" s="20">
        <v>1</v>
      </c>
      <c r="AQ607" s="1">
        <f t="shared" si="84"/>
        <v>1</v>
      </c>
      <c r="AR607" s="1">
        <f t="shared" si="85"/>
        <v>1</v>
      </c>
    </row>
    <row r="608" spans="1:44" ht="24.9" customHeight="1" thickTop="1" thickBot="1">
      <c r="A608" s="33" t="s">
        <v>1730</v>
      </c>
      <c r="B608" s="33" t="s">
        <v>1730</v>
      </c>
      <c r="C608" s="33" t="s">
        <v>1806</v>
      </c>
      <c r="D608" s="35"/>
      <c r="E608" s="324" t="s">
        <v>964</v>
      </c>
      <c r="F608" s="473"/>
      <c r="G608" s="454">
        <v>371290</v>
      </c>
      <c r="H608" s="455"/>
      <c r="I608" s="39">
        <f t="shared" si="82"/>
        <v>371290</v>
      </c>
      <c r="J608" s="40"/>
      <c r="K608" s="40"/>
      <c r="L608" s="40"/>
      <c r="M608" s="41"/>
      <c r="N608" s="41"/>
      <c r="O608" s="42"/>
      <c r="P608" s="456"/>
      <c r="Q608" s="41"/>
      <c r="R608" s="458">
        <f>G608</f>
        <v>371290</v>
      </c>
      <c r="S608" s="39">
        <f t="shared" si="78"/>
        <v>0</v>
      </c>
      <c r="T608" s="46"/>
      <c r="U608" s="39"/>
      <c r="V608" s="46"/>
      <c r="W608" s="39"/>
      <c r="X608" s="23">
        <f t="shared" si="80"/>
        <v>0</v>
      </c>
      <c r="Y608" s="23">
        <f t="shared" si="81"/>
        <v>0</v>
      </c>
      <c r="AH608" s="20">
        <f t="shared" si="83"/>
        <v>0</v>
      </c>
      <c r="AI608" s="20">
        <v>1</v>
      </c>
      <c r="AQ608" s="1">
        <f t="shared" si="84"/>
        <v>1</v>
      </c>
      <c r="AR608" s="1">
        <f t="shared" si="85"/>
        <v>1</v>
      </c>
    </row>
    <row r="609" spans="1:44" ht="24.9" customHeight="1" thickTop="1" thickBot="1">
      <c r="A609" s="33" t="s">
        <v>1730</v>
      </c>
      <c r="B609" s="33" t="s">
        <v>1730</v>
      </c>
      <c r="C609" s="33" t="s">
        <v>1807</v>
      </c>
      <c r="D609" s="35"/>
      <c r="E609" s="324" t="s">
        <v>964</v>
      </c>
      <c r="F609" s="473"/>
      <c r="G609" s="454">
        <v>51985</v>
      </c>
      <c r="H609" s="455"/>
      <c r="I609" s="39">
        <f t="shared" si="82"/>
        <v>51985</v>
      </c>
      <c r="J609" s="40"/>
      <c r="K609" s="40"/>
      <c r="L609" s="40"/>
      <c r="M609" s="41"/>
      <c r="N609" s="41"/>
      <c r="O609" s="42"/>
      <c r="P609" s="456"/>
      <c r="Q609" s="41"/>
      <c r="R609" s="458">
        <f>G609</f>
        <v>51985</v>
      </c>
      <c r="S609" s="39">
        <f t="shared" si="78"/>
        <v>0</v>
      </c>
      <c r="T609" s="46"/>
      <c r="U609" s="39"/>
      <c r="V609" s="46"/>
      <c r="W609" s="39"/>
      <c r="X609" s="23">
        <f t="shared" si="80"/>
        <v>0</v>
      </c>
      <c r="Y609" s="23">
        <f t="shared" si="81"/>
        <v>0</v>
      </c>
      <c r="AH609" s="20">
        <f t="shared" si="83"/>
        <v>0</v>
      </c>
      <c r="AI609" s="20">
        <v>1</v>
      </c>
      <c r="AQ609" s="1">
        <f t="shared" si="84"/>
        <v>1</v>
      </c>
      <c r="AR609" s="1">
        <f t="shared" si="85"/>
        <v>1</v>
      </c>
    </row>
    <row r="610" spans="1:44" ht="24.9" customHeight="1" thickTop="1" thickBot="1">
      <c r="A610" s="33" t="s">
        <v>1730</v>
      </c>
      <c r="B610" s="33" t="s">
        <v>1730</v>
      </c>
      <c r="C610" s="33" t="s">
        <v>1577</v>
      </c>
      <c r="D610" s="35"/>
      <c r="E610" s="324" t="s">
        <v>964</v>
      </c>
      <c r="F610" s="507">
        <v>250000</v>
      </c>
      <c r="G610" s="454">
        <v>100147</v>
      </c>
      <c r="H610" s="455"/>
      <c r="I610" s="39">
        <f t="shared" si="82"/>
        <v>100147</v>
      </c>
      <c r="J610" s="40"/>
      <c r="K610" s="40"/>
      <c r="L610" s="40"/>
      <c r="M610" s="41"/>
      <c r="N610" s="41"/>
      <c r="O610" s="42"/>
      <c r="P610" s="456"/>
      <c r="Q610" s="41">
        <v>96649</v>
      </c>
      <c r="R610" s="458">
        <v>3498</v>
      </c>
      <c r="S610" s="39">
        <f t="shared" si="78"/>
        <v>0</v>
      </c>
      <c r="T610" s="46"/>
      <c r="U610" s="39"/>
      <c r="V610" s="46"/>
      <c r="W610" s="39"/>
      <c r="X610" s="23">
        <f t="shared" si="80"/>
        <v>0</v>
      </c>
      <c r="Y610" s="23">
        <f t="shared" si="81"/>
        <v>0</v>
      </c>
      <c r="AH610" s="20">
        <f t="shared" si="83"/>
        <v>0</v>
      </c>
      <c r="AI610" s="20">
        <v>1</v>
      </c>
      <c r="AQ610" s="1">
        <f t="shared" si="84"/>
        <v>1</v>
      </c>
      <c r="AR610" s="1">
        <f t="shared" si="85"/>
        <v>1</v>
      </c>
    </row>
    <row r="611" spans="1:44" ht="24.9" customHeight="1" thickTop="1" thickBot="1">
      <c r="A611" s="33" t="s">
        <v>1730</v>
      </c>
      <c r="B611" s="33" t="s">
        <v>1730</v>
      </c>
      <c r="C611" s="33" t="s">
        <v>1754</v>
      </c>
      <c r="D611" s="35"/>
      <c r="E611" s="324" t="s">
        <v>964</v>
      </c>
      <c r="F611" s="507">
        <v>50000</v>
      </c>
      <c r="G611" s="454">
        <f>F611</f>
        <v>50000</v>
      </c>
      <c r="H611" s="455"/>
      <c r="I611" s="39">
        <f t="shared" si="82"/>
        <v>50000</v>
      </c>
      <c r="J611" s="40"/>
      <c r="K611" s="40"/>
      <c r="L611" s="40"/>
      <c r="M611" s="41"/>
      <c r="N611" s="41"/>
      <c r="O611" s="42"/>
      <c r="P611" s="456"/>
      <c r="Q611" s="41"/>
      <c r="R611" s="458">
        <f>G611</f>
        <v>50000</v>
      </c>
      <c r="S611" s="39">
        <f t="shared" si="78"/>
        <v>0</v>
      </c>
      <c r="T611" s="46"/>
      <c r="U611" s="39"/>
      <c r="V611" s="46"/>
      <c r="W611" s="39"/>
      <c r="X611" s="23">
        <f t="shared" si="80"/>
        <v>0</v>
      </c>
      <c r="Y611" s="23">
        <f t="shared" si="81"/>
        <v>0</v>
      </c>
      <c r="AH611" s="20">
        <f t="shared" si="83"/>
        <v>0</v>
      </c>
      <c r="AI611" s="20">
        <v>1</v>
      </c>
      <c r="AQ611" s="1">
        <f t="shared" si="84"/>
        <v>1</v>
      </c>
      <c r="AR611" s="1">
        <f t="shared" si="85"/>
        <v>1</v>
      </c>
    </row>
    <row r="612" spans="1:44" ht="24.9" customHeight="1" thickTop="1" thickBot="1">
      <c r="A612" s="33" t="s">
        <v>1730</v>
      </c>
      <c r="B612" s="33" t="s">
        <v>1730</v>
      </c>
      <c r="C612" s="33" t="s">
        <v>1808</v>
      </c>
      <c r="D612" s="35"/>
      <c r="E612" s="324" t="s">
        <v>964</v>
      </c>
      <c r="F612" s="507">
        <v>100000</v>
      </c>
      <c r="G612" s="454">
        <f>F612</f>
        <v>100000</v>
      </c>
      <c r="H612" s="455"/>
      <c r="I612" s="39">
        <f t="shared" si="82"/>
        <v>100000</v>
      </c>
      <c r="J612" s="40"/>
      <c r="K612" s="40"/>
      <c r="L612" s="40"/>
      <c r="M612" s="41"/>
      <c r="N612" s="41"/>
      <c r="O612" s="42"/>
      <c r="P612" s="456"/>
      <c r="Q612" s="41">
        <v>21000</v>
      </c>
      <c r="R612" s="458">
        <v>79000</v>
      </c>
      <c r="S612" s="39">
        <f t="shared" si="78"/>
        <v>0</v>
      </c>
      <c r="T612" s="46"/>
      <c r="U612" s="39"/>
      <c r="V612" s="46"/>
      <c r="W612" s="39"/>
      <c r="X612" s="23">
        <f t="shared" si="80"/>
        <v>0</v>
      </c>
      <c r="Y612" s="23">
        <f t="shared" si="81"/>
        <v>0</v>
      </c>
      <c r="AH612" s="20">
        <f t="shared" si="83"/>
        <v>0</v>
      </c>
      <c r="AI612" s="20">
        <v>1</v>
      </c>
      <c r="AQ612" s="1">
        <f t="shared" si="84"/>
        <v>1</v>
      </c>
      <c r="AR612" s="1">
        <f t="shared" si="85"/>
        <v>1</v>
      </c>
    </row>
    <row r="613" spans="1:44" ht="24.9" customHeight="1" thickTop="1" thickBot="1">
      <c r="A613" s="33" t="s">
        <v>1730</v>
      </c>
      <c r="B613" s="33" t="s">
        <v>1730</v>
      </c>
      <c r="C613" s="33" t="s">
        <v>1809</v>
      </c>
      <c r="D613" s="35"/>
      <c r="E613" s="324" t="s">
        <v>964</v>
      </c>
      <c r="F613" s="507">
        <v>750000</v>
      </c>
      <c r="G613" s="454">
        <v>887402</v>
      </c>
      <c r="H613" s="455"/>
      <c r="I613" s="39">
        <f t="shared" si="82"/>
        <v>387402</v>
      </c>
      <c r="J613" s="40"/>
      <c r="K613" s="40"/>
      <c r="L613" s="40"/>
      <c r="M613" s="41"/>
      <c r="N613" s="41">
        <v>500000</v>
      </c>
      <c r="O613" s="42" t="s">
        <v>793</v>
      </c>
      <c r="P613" s="456"/>
      <c r="Q613" s="41">
        <v>398655</v>
      </c>
      <c r="R613" s="458">
        <v>488747</v>
      </c>
      <c r="S613" s="39">
        <f t="shared" si="78"/>
        <v>0</v>
      </c>
      <c r="T613" s="46"/>
      <c r="U613" s="39"/>
      <c r="V613" s="46"/>
      <c r="W613" s="39"/>
      <c r="X613" s="23">
        <f t="shared" si="80"/>
        <v>0</v>
      </c>
      <c r="Y613" s="23">
        <f t="shared" si="81"/>
        <v>0</v>
      </c>
      <c r="AH613" s="20">
        <f t="shared" si="83"/>
        <v>0</v>
      </c>
      <c r="AL613" s="20">
        <v>1</v>
      </c>
      <c r="AQ613" s="1">
        <f t="shared" si="84"/>
        <v>1</v>
      </c>
      <c r="AR613" s="1">
        <f t="shared" si="85"/>
        <v>1</v>
      </c>
    </row>
    <row r="614" spans="1:44" ht="24.9" customHeight="1" thickTop="1" thickBot="1">
      <c r="A614" s="33" t="s">
        <v>1730</v>
      </c>
      <c r="B614" s="33" t="s">
        <v>1730</v>
      </c>
      <c r="C614" s="33" t="s">
        <v>1810</v>
      </c>
      <c r="D614" s="35"/>
      <c r="E614" s="324" t="s">
        <v>964</v>
      </c>
      <c r="F614" s="507">
        <v>350000</v>
      </c>
      <c r="G614" s="454">
        <v>1562648</v>
      </c>
      <c r="H614" s="455"/>
      <c r="I614" s="39">
        <f t="shared" si="82"/>
        <v>892648</v>
      </c>
      <c r="J614" s="40"/>
      <c r="K614" s="40"/>
      <c r="L614" s="40"/>
      <c r="M614" s="41"/>
      <c r="N614" s="41">
        <v>670000</v>
      </c>
      <c r="O614" s="42" t="s">
        <v>793</v>
      </c>
      <c r="P614" s="456"/>
      <c r="Q614" s="41">
        <v>920860</v>
      </c>
      <c r="R614" s="458">
        <v>641788</v>
      </c>
      <c r="S614" s="39">
        <f t="shared" si="78"/>
        <v>0</v>
      </c>
      <c r="T614" s="46"/>
      <c r="U614" s="39"/>
      <c r="V614" s="46"/>
      <c r="W614" s="39"/>
      <c r="X614" s="23">
        <f t="shared" si="80"/>
        <v>0</v>
      </c>
      <c r="Y614" s="23">
        <f t="shared" si="81"/>
        <v>0</v>
      </c>
      <c r="AH614" s="20">
        <f t="shared" si="83"/>
        <v>0</v>
      </c>
      <c r="AL614" s="20">
        <v>1</v>
      </c>
      <c r="AQ614" s="1">
        <f t="shared" si="84"/>
        <v>1</v>
      </c>
      <c r="AR614" s="1">
        <f t="shared" si="85"/>
        <v>1</v>
      </c>
    </row>
    <row r="615" spans="1:44" ht="24.9" customHeight="1" thickTop="1" thickBot="1">
      <c r="A615" s="33" t="s">
        <v>1730</v>
      </c>
      <c r="B615" s="33" t="s">
        <v>1730</v>
      </c>
      <c r="C615" s="33" t="s">
        <v>1811</v>
      </c>
      <c r="D615" s="35"/>
      <c r="E615" s="324" t="s">
        <v>964</v>
      </c>
      <c r="F615" s="507">
        <v>300000</v>
      </c>
      <c r="G615" s="454">
        <v>858693</v>
      </c>
      <c r="H615" s="455"/>
      <c r="I615" s="39">
        <f t="shared" si="82"/>
        <v>858693</v>
      </c>
      <c r="J615" s="40"/>
      <c r="K615" s="40"/>
      <c r="L615" s="40"/>
      <c r="M615" s="41"/>
      <c r="N615" s="41"/>
      <c r="O615" s="42"/>
      <c r="P615" s="456"/>
      <c r="Q615" s="41">
        <v>152784</v>
      </c>
      <c r="R615" s="458">
        <v>705909</v>
      </c>
      <c r="S615" s="39">
        <f t="shared" si="78"/>
        <v>0</v>
      </c>
      <c r="T615" s="46"/>
      <c r="U615" s="39"/>
      <c r="V615" s="46"/>
      <c r="W615" s="39"/>
      <c r="X615" s="23">
        <f t="shared" si="80"/>
        <v>0</v>
      </c>
      <c r="Y615" s="23">
        <f t="shared" si="81"/>
        <v>0</v>
      </c>
      <c r="AH615" s="20">
        <f t="shared" si="83"/>
        <v>0</v>
      </c>
      <c r="AI615" s="20">
        <v>1</v>
      </c>
      <c r="AQ615" s="1">
        <f t="shared" si="84"/>
        <v>1</v>
      </c>
      <c r="AR615" s="1">
        <f t="shared" si="85"/>
        <v>1</v>
      </c>
    </row>
    <row r="616" spans="1:44" ht="24.9" customHeight="1" thickTop="1" thickBot="1">
      <c r="A616" s="33" t="s">
        <v>1730</v>
      </c>
      <c r="B616" s="33" t="s">
        <v>1730</v>
      </c>
      <c r="C616" s="33" t="s">
        <v>1812</v>
      </c>
      <c r="D616" s="35"/>
      <c r="E616" s="324" t="s">
        <v>964</v>
      </c>
      <c r="F616" s="507">
        <v>1000000</v>
      </c>
      <c r="G616" s="454">
        <v>1000000</v>
      </c>
      <c r="H616" s="455"/>
      <c r="I616" s="39">
        <f t="shared" si="82"/>
        <v>1000000</v>
      </c>
      <c r="J616" s="40"/>
      <c r="K616" s="40"/>
      <c r="L616" s="40"/>
      <c r="M616" s="41"/>
      <c r="N616" s="41"/>
      <c r="O616" s="42"/>
      <c r="P616" s="456"/>
      <c r="Q616" s="41"/>
      <c r="R616" s="458">
        <f>G616</f>
        <v>1000000</v>
      </c>
      <c r="S616" s="39">
        <f t="shared" si="78"/>
        <v>0</v>
      </c>
      <c r="T616" s="46"/>
      <c r="U616" s="39"/>
      <c r="V616" s="46"/>
      <c r="W616" s="39"/>
      <c r="X616" s="23">
        <f t="shared" si="80"/>
        <v>0</v>
      </c>
      <c r="Y616" s="23">
        <f t="shared" si="81"/>
        <v>0</v>
      </c>
      <c r="AH616" s="20">
        <f t="shared" si="83"/>
        <v>0</v>
      </c>
      <c r="AI616" s="20">
        <v>1</v>
      </c>
      <c r="AQ616" s="1">
        <f t="shared" si="84"/>
        <v>1</v>
      </c>
      <c r="AR616" s="1">
        <f t="shared" si="85"/>
        <v>1</v>
      </c>
    </row>
    <row r="617" spans="1:44" ht="24.9" customHeight="1" thickTop="1" thickBot="1">
      <c r="A617" s="33" t="s">
        <v>1730</v>
      </c>
      <c r="B617" s="33" t="s">
        <v>1730</v>
      </c>
      <c r="C617" s="33" t="s">
        <v>1813</v>
      </c>
      <c r="D617" s="35"/>
      <c r="E617" s="324" t="s">
        <v>964</v>
      </c>
      <c r="F617" s="507">
        <v>1000000</v>
      </c>
      <c r="G617" s="454">
        <f>F617</f>
        <v>1000000</v>
      </c>
      <c r="H617" s="455"/>
      <c r="I617" s="39">
        <f t="shared" si="82"/>
        <v>1000000</v>
      </c>
      <c r="J617" s="40"/>
      <c r="K617" s="40"/>
      <c r="L617" s="40"/>
      <c r="M617" s="41"/>
      <c r="N617" s="41"/>
      <c r="O617" s="42"/>
      <c r="P617" s="456"/>
      <c r="Q617" s="41"/>
      <c r="R617" s="458"/>
      <c r="S617" s="39">
        <f t="shared" si="78"/>
        <v>1000000</v>
      </c>
      <c r="T617" s="46"/>
      <c r="U617" s="39"/>
      <c r="V617" s="46"/>
      <c r="W617" s="39"/>
      <c r="X617" s="23">
        <f t="shared" si="80"/>
        <v>0</v>
      </c>
      <c r="Y617" s="23">
        <f t="shared" si="81"/>
        <v>0</v>
      </c>
      <c r="AH617" s="20">
        <f t="shared" si="83"/>
        <v>0</v>
      </c>
      <c r="AI617" s="20">
        <v>1</v>
      </c>
      <c r="AQ617" s="1">
        <f t="shared" si="84"/>
        <v>1</v>
      </c>
      <c r="AR617" s="1">
        <f t="shared" si="85"/>
        <v>1</v>
      </c>
    </row>
    <row r="618" spans="1:44" ht="24.9" customHeight="1" thickTop="1" thickBot="1">
      <c r="A618" s="33" t="s">
        <v>1730</v>
      </c>
      <c r="B618" s="33" t="s">
        <v>1730</v>
      </c>
      <c r="C618" s="33" t="s">
        <v>1814</v>
      </c>
      <c r="D618" s="35"/>
      <c r="E618" s="324" t="s">
        <v>964</v>
      </c>
      <c r="F618" s="507">
        <v>50000</v>
      </c>
      <c r="G618" s="454">
        <f>F618</f>
        <v>50000</v>
      </c>
      <c r="H618" s="455"/>
      <c r="I618" s="39">
        <f t="shared" si="82"/>
        <v>50000</v>
      </c>
      <c r="J618" s="40"/>
      <c r="K618" s="40"/>
      <c r="L618" s="40"/>
      <c r="M618" s="41"/>
      <c r="N618" s="41"/>
      <c r="O618" s="42"/>
      <c r="P618" s="456"/>
      <c r="Q618" s="41">
        <v>21000</v>
      </c>
      <c r="R618" s="458">
        <v>29000</v>
      </c>
      <c r="S618" s="39">
        <f t="shared" si="78"/>
        <v>0</v>
      </c>
      <c r="T618" s="46"/>
      <c r="U618" s="39"/>
      <c r="V618" s="46"/>
      <c r="W618" s="39"/>
      <c r="X618" s="23">
        <f t="shared" si="80"/>
        <v>0</v>
      </c>
      <c r="Y618" s="23">
        <f t="shared" si="81"/>
        <v>0</v>
      </c>
      <c r="AH618" s="20">
        <f t="shared" si="83"/>
        <v>0</v>
      </c>
      <c r="AI618" s="20">
        <v>1</v>
      </c>
      <c r="AQ618" s="1">
        <f t="shared" si="84"/>
        <v>1</v>
      </c>
      <c r="AR618" s="1">
        <f t="shared" si="85"/>
        <v>1</v>
      </c>
    </row>
    <row r="619" spans="1:44" ht="24.9" customHeight="1" thickTop="1" thickBot="1">
      <c r="A619" s="33" t="s">
        <v>1730</v>
      </c>
      <c r="B619" s="33" t="s">
        <v>1730</v>
      </c>
      <c r="C619" s="33" t="s">
        <v>1815</v>
      </c>
      <c r="D619" s="35"/>
      <c r="E619" s="324" t="s">
        <v>964</v>
      </c>
      <c r="F619" s="507">
        <v>2950000</v>
      </c>
      <c r="G619" s="454">
        <f>F619</f>
        <v>2950000</v>
      </c>
      <c r="H619" s="455"/>
      <c r="I619" s="39">
        <f t="shared" si="82"/>
        <v>2950000</v>
      </c>
      <c r="J619" s="40"/>
      <c r="K619" s="40"/>
      <c r="L619" s="40"/>
      <c r="M619" s="41"/>
      <c r="N619" s="41"/>
      <c r="O619" s="42"/>
      <c r="P619" s="456"/>
      <c r="Q619" s="41"/>
      <c r="R619" s="458"/>
      <c r="S619" s="39">
        <f t="shared" si="78"/>
        <v>2950000</v>
      </c>
      <c r="T619" s="46"/>
      <c r="U619" s="39"/>
      <c r="V619" s="46"/>
      <c r="W619" s="39"/>
      <c r="X619" s="23">
        <f t="shared" si="80"/>
        <v>0</v>
      </c>
      <c r="Y619" s="23">
        <f t="shared" si="81"/>
        <v>0</v>
      </c>
      <c r="AH619" s="20">
        <f t="shared" si="83"/>
        <v>0</v>
      </c>
      <c r="AI619" s="20">
        <v>1</v>
      </c>
      <c r="AQ619" s="1">
        <f t="shared" si="84"/>
        <v>1</v>
      </c>
      <c r="AR619" s="1">
        <f t="shared" si="85"/>
        <v>1</v>
      </c>
    </row>
    <row r="620" spans="1:44" ht="24.9" customHeight="1" thickTop="1" thickBot="1">
      <c r="A620" s="33" t="s">
        <v>1730</v>
      </c>
      <c r="B620" s="33" t="s">
        <v>1730</v>
      </c>
      <c r="C620" s="33" t="s">
        <v>1816</v>
      </c>
      <c r="D620" s="35"/>
      <c r="E620" s="324" t="s">
        <v>964</v>
      </c>
      <c r="F620" s="507">
        <v>300000</v>
      </c>
      <c r="G620" s="454">
        <v>780000</v>
      </c>
      <c r="H620" s="455"/>
      <c r="I620" s="39">
        <f t="shared" si="82"/>
        <v>780000</v>
      </c>
      <c r="J620" s="40"/>
      <c r="K620" s="40"/>
      <c r="L620" s="40"/>
      <c r="M620" s="41"/>
      <c r="N620" s="41"/>
      <c r="O620" s="42"/>
      <c r="P620" s="456"/>
      <c r="Q620" s="41">
        <v>569163</v>
      </c>
      <c r="R620" s="458">
        <v>210837</v>
      </c>
      <c r="S620" s="39">
        <f t="shared" si="78"/>
        <v>0</v>
      </c>
      <c r="T620" s="46"/>
      <c r="U620" s="39"/>
      <c r="V620" s="46"/>
      <c r="W620" s="39"/>
      <c r="X620" s="23">
        <f t="shared" si="80"/>
        <v>0</v>
      </c>
      <c r="Y620" s="23">
        <f t="shared" si="81"/>
        <v>0</v>
      </c>
      <c r="AH620" s="20">
        <f t="shared" si="83"/>
        <v>0</v>
      </c>
      <c r="AI620" s="20">
        <v>1</v>
      </c>
      <c r="AQ620" s="1">
        <f t="shared" si="84"/>
        <v>1</v>
      </c>
      <c r="AR620" s="1">
        <f t="shared" si="85"/>
        <v>1</v>
      </c>
    </row>
    <row r="621" spans="1:44" ht="24.9" customHeight="1" thickTop="1" thickBot="1">
      <c r="A621" s="33" t="s">
        <v>1730</v>
      </c>
      <c r="B621" s="33" t="s">
        <v>1730</v>
      </c>
      <c r="C621" s="33" t="s">
        <v>1817</v>
      </c>
      <c r="D621" s="35"/>
      <c r="E621" s="324" t="s">
        <v>964</v>
      </c>
      <c r="F621" s="507">
        <v>50000</v>
      </c>
      <c r="G621" s="454">
        <v>50000</v>
      </c>
      <c r="H621" s="455"/>
      <c r="I621" s="39">
        <f t="shared" si="82"/>
        <v>50000</v>
      </c>
      <c r="J621" s="40"/>
      <c r="K621" s="40"/>
      <c r="L621" s="40"/>
      <c r="M621" s="41"/>
      <c r="N621" s="41"/>
      <c r="O621" s="42"/>
      <c r="P621" s="456"/>
      <c r="Q621" s="41">
        <v>11390</v>
      </c>
      <c r="R621" s="458">
        <v>38610</v>
      </c>
      <c r="S621" s="39">
        <f t="shared" si="78"/>
        <v>0</v>
      </c>
      <c r="T621" s="46"/>
      <c r="U621" s="39"/>
      <c r="V621" s="46"/>
      <c r="W621" s="39"/>
      <c r="X621" s="23">
        <f t="shared" si="80"/>
        <v>0</v>
      </c>
      <c r="Y621" s="23">
        <f t="shared" si="81"/>
        <v>0</v>
      </c>
      <c r="AH621" s="20">
        <f t="shared" si="83"/>
        <v>0</v>
      </c>
      <c r="AI621" s="20">
        <v>1</v>
      </c>
      <c r="AQ621" s="1">
        <f t="shared" si="84"/>
        <v>1</v>
      </c>
      <c r="AR621" s="1">
        <f t="shared" si="85"/>
        <v>1</v>
      </c>
    </row>
    <row r="622" spans="1:44" ht="24.9" customHeight="1" thickTop="1" thickBot="1">
      <c r="A622" s="33" t="s">
        <v>1730</v>
      </c>
      <c r="B622" s="33" t="s">
        <v>1730</v>
      </c>
      <c r="C622" s="33" t="s">
        <v>36</v>
      </c>
      <c r="D622" s="35"/>
      <c r="E622" s="324" t="s">
        <v>964</v>
      </c>
      <c r="F622" s="507">
        <v>420000</v>
      </c>
      <c r="G622" s="454">
        <v>336751</v>
      </c>
      <c r="H622" s="455"/>
      <c r="I622" s="39">
        <f t="shared" si="82"/>
        <v>336751</v>
      </c>
      <c r="J622" s="40"/>
      <c r="K622" s="40"/>
      <c r="L622" s="40"/>
      <c r="M622" s="41"/>
      <c r="N622" s="41"/>
      <c r="O622" s="42"/>
      <c r="P622" s="456"/>
      <c r="Q622" s="41">
        <v>130757</v>
      </c>
      <c r="R622" s="458">
        <v>205994</v>
      </c>
      <c r="S622" s="39">
        <f t="shared" si="78"/>
        <v>0</v>
      </c>
      <c r="T622" s="46"/>
      <c r="U622" s="39"/>
      <c r="V622" s="46"/>
      <c r="W622" s="39"/>
      <c r="X622" s="23">
        <f t="shared" si="80"/>
        <v>0</v>
      </c>
      <c r="Y622" s="23">
        <f t="shared" si="81"/>
        <v>0</v>
      </c>
      <c r="AH622" s="20">
        <f t="shared" si="83"/>
        <v>0</v>
      </c>
      <c r="AI622" s="20">
        <v>1</v>
      </c>
      <c r="AQ622" s="1">
        <f t="shared" si="84"/>
        <v>1</v>
      </c>
      <c r="AR622" s="1">
        <f t="shared" si="85"/>
        <v>1</v>
      </c>
    </row>
    <row r="623" spans="1:44" ht="24.9" customHeight="1" thickTop="1" thickBot="1">
      <c r="A623" s="33" t="s">
        <v>1730</v>
      </c>
      <c r="B623" s="33" t="s">
        <v>1730</v>
      </c>
      <c r="C623" s="33" t="s">
        <v>1818</v>
      </c>
      <c r="D623" s="35"/>
      <c r="E623" s="324" t="s">
        <v>964</v>
      </c>
      <c r="F623" s="507">
        <v>6580000</v>
      </c>
      <c r="G623" s="454">
        <f>F623</f>
        <v>6580000</v>
      </c>
      <c r="H623" s="455"/>
      <c r="I623" s="39">
        <f t="shared" si="82"/>
        <v>6580000</v>
      </c>
      <c r="J623" s="40"/>
      <c r="K623" s="40"/>
      <c r="L623" s="40"/>
      <c r="M623" s="41"/>
      <c r="N623" s="41"/>
      <c r="O623" s="42"/>
      <c r="P623" s="456"/>
      <c r="Q623" s="41"/>
      <c r="R623" s="458">
        <v>6580000</v>
      </c>
      <c r="S623" s="39">
        <f t="shared" si="78"/>
        <v>0</v>
      </c>
      <c r="T623" s="46"/>
      <c r="U623" s="39"/>
      <c r="V623" s="46"/>
      <c r="W623" s="39"/>
      <c r="X623" s="23">
        <f t="shared" si="80"/>
        <v>0</v>
      </c>
      <c r="Y623" s="23">
        <f t="shared" si="81"/>
        <v>0</v>
      </c>
      <c r="AH623" s="20">
        <f t="shared" si="83"/>
        <v>0</v>
      </c>
      <c r="AI623" s="20">
        <v>1</v>
      </c>
      <c r="AQ623" s="1">
        <f t="shared" si="84"/>
        <v>1</v>
      </c>
      <c r="AR623" s="1">
        <f t="shared" si="85"/>
        <v>1</v>
      </c>
    </row>
    <row r="624" spans="1:44" ht="24.9" customHeight="1" thickTop="1" thickBot="1">
      <c r="A624" s="33" t="s">
        <v>1730</v>
      </c>
      <c r="B624" s="33" t="s">
        <v>1730</v>
      </c>
      <c r="C624" s="33" t="s">
        <v>1819</v>
      </c>
      <c r="D624" s="35"/>
      <c r="E624" s="876" t="s">
        <v>2600</v>
      </c>
      <c r="F624" s="507">
        <v>387457</v>
      </c>
      <c r="G624" s="454">
        <v>367851</v>
      </c>
      <c r="H624" s="455"/>
      <c r="I624" s="39">
        <f t="shared" si="82"/>
        <v>247457</v>
      </c>
      <c r="J624" s="40">
        <v>120394</v>
      </c>
      <c r="K624" s="40"/>
      <c r="L624" s="40"/>
      <c r="M624" s="41"/>
      <c r="N624" s="41"/>
      <c r="O624" s="42"/>
      <c r="P624" s="456"/>
      <c r="Q624" s="41">
        <v>333196</v>
      </c>
      <c r="R624" s="458">
        <v>34655</v>
      </c>
      <c r="S624" s="39">
        <f t="shared" si="78"/>
        <v>0</v>
      </c>
      <c r="T624" s="46"/>
      <c r="U624" s="39"/>
      <c r="V624" s="46"/>
      <c r="W624" s="39"/>
      <c r="X624" s="23">
        <f t="shared" si="80"/>
        <v>0</v>
      </c>
      <c r="Y624" s="23">
        <f t="shared" si="81"/>
        <v>0</v>
      </c>
      <c r="AH624" s="20">
        <f t="shared" si="83"/>
        <v>0</v>
      </c>
      <c r="AI624" s="20">
        <v>1</v>
      </c>
      <c r="AQ624" s="1">
        <f t="shared" si="84"/>
        <v>1</v>
      </c>
      <c r="AR624" s="1">
        <f t="shared" si="85"/>
        <v>1</v>
      </c>
    </row>
    <row r="625" spans="1:44" ht="24.9" customHeight="1" thickTop="1" thickBot="1">
      <c r="A625" s="33" t="s">
        <v>1730</v>
      </c>
      <c r="B625" s="33" t="s">
        <v>1730</v>
      </c>
      <c r="C625" s="33" t="s">
        <v>1820</v>
      </c>
      <c r="D625" s="35"/>
      <c r="E625" s="876" t="s">
        <v>2600</v>
      </c>
      <c r="F625" s="507">
        <v>97350</v>
      </c>
      <c r="G625" s="454">
        <v>97350</v>
      </c>
      <c r="H625" s="455"/>
      <c r="I625" s="39">
        <f t="shared" si="82"/>
        <v>97350</v>
      </c>
      <c r="J625" s="40"/>
      <c r="K625" s="40"/>
      <c r="L625" s="40"/>
      <c r="M625" s="41"/>
      <c r="N625" s="41"/>
      <c r="O625" s="42"/>
      <c r="P625" s="456"/>
      <c r="Q625" s="41">
        <v>87615</v>
      </c>
      <c r="R625" s="458">
        <v>9735</v>
      </c>
      <c r="S625" s="39">
        <f t="shared" si="78"/>
        <v>0</v>
      </c>
      <c r="T625" s="46"/>
      <c r="U625" s="39"/>
      <c r="V625" s="46"/>
      <c r="W625" s="39"/>
      <c r="X625" s="23">
        <f t="shared" si="80"/>
        <v>0</v>
      </c>
      <c r="Y625" s="23">
        <f t="shared" si="81"/>
        <v>0</v>
      </c>
      <c r="AH625" s="20">
        <f t="shared" si="83"/>
        <v>0</v>
      </c>
      <c r="AI625" s="20">
        <v>1</v>
      </c>
      <c r="AQ625" s="1">
        <f t="shared" si="84"/>
        <v>1</v>
      </c>
      <c r="AR625" s="1">
        <f t="shared" si="85"/>
        <v>1</v>
      </c>
    </row>
    <row r="626" spans="1:44" ht="24.9" customHeight="1" thickTop="1" thickBot="1">
      <c r="A626" s="33" t="s">
        <v>1730</v>
      </c>
      <c r="B626" s="33" t="s">
        <v>1730</v>
      </c>
      <c r="C626" s="33" t="s">
        <v>1821</v>
      </c>
      <c r="D626" s="35"/>
      <c r="E626" s="876" t="s">
        <v>2600</v>
      </c>
      <c r="F626" s="507">
        <v>168820</v>
      </c>
      <c r="G626" s="454">
        <v>169434</v>
      </c>
      <c r="H626" s="455"/>
      <c r="I626" s="39">
        <f t="shared" si="82"/>
        <v>99434</v>
      </c>
      <c r="J626" s="40">
        <v>37000</v>
      </c>
      <c r="K626" s="40">
        <v>33000</v>
      </c>
      <c r="L626" s="40"/>
      <c r="M626" s="41"/>
      <c r="N626" s="41"/>
      <c r="O626" s="42"/>
      <c r="P626" s="456"/>
      <c r="Q626" s="41">
        <v>132350</v>
      </c>
      <c r="R626" s="458">
        <v>37084</v>
      </c>
      <c r="S626" s="39">
        <f t="shared" si="78"/>
        <v>0</v>
      </c>
      <c r="T626" s="46"/>
      <c r="U626" s="39"/>
      <c r="V626" s="46"/>
      <c r="W626" s="39"/>
      <c r="X626" s="23">
        <f t="shared" si="80"/>
        <v>0</v>
      </c>
      <c r="Y626" s="23">
        <f t="shared" si="81"/>
        <v>0</v>
      </c>
      <c r="AH626" s="20">
        <f t="shared" si="83"/>
        <v>0</v>
      </c>
      <c r="AI626" s="20">
        <v>1</v>
      </c>
      <c r="AQ626" s="1">
        <f t="shared" si="84"/>
        <v>1</v>
      </c>
      <c r="AR626" s="1">
        <f t="shared" si="85"/>
        <v>1</v>
      </c>
    </row>
    <row r="627" spans="1:44" ht="24.9" customHeight="1" thickTop="1" thickBot="1">
      <c r="A627" s="33" t="s">
        <v>1730</v>
      </c>
      <c r="B627" s="33" t="s">
        <v>1730</v>
      </c>
      <c r="C627" s="33" t="s">
        <v>1822</v>
      </c>
      <c r="D627" s="35"/>
      <c r="E627" s="324" t="s">
        <v>46</v>
      </c>
      <c r="F627" s="507">
        <v>967457</v>
      </c>
      <c r="G627" s="454">
        <f>F627</f>
        <v>967457</v>
      </c>
      <c r="H627" s="455"/>
      <c r="I627" s="39">
        <f t="shared" si="82"/>
        <v>333527</v>
      </c>
      <c r="J627" s="40">
        <v>314669</v>
      </c>
      <c r="K627" s="40">
        <v>319261</v>
      </c>
      <c r="L627" s="40"/>
      <c r="M627" s="41"/>
      <c r="N627" s="41"/>
      <c r="O627" s="42"/>
      <c r="P627" s="456"/>
      <c r="Q627" s="41">
        <v>905614</v>
      </c>
      <c r="R627" s="458">
        <v>61843</v>
      </c>
      <c r="S627" s="39">
        <f t="shared" si="78"/>
        <v>0</v>
      </c>
      <c r="T627" s="46"/>
      <c r="U627" s="39"/>
      <c r="V627" s="46"/>
      <c r="W627" s="39"/>
      <c r="X627" s="23">
        <f t="shared" si="80"/>
        <v>0</v>
      </c>
      <c r="Y627" s="23">
        <f t="shared" si="81"/>
        <v>0</v>
      </c>
      <c r="AH627" s="20">
        <f t="shared" si="83"/>
        <v>0</v>
      </c>
      <c r="AI627" s="20">
        <v>1</v>
      </c>
      <c r="AQ627" s="1">
        <f t="shared" si="84"/>
        <v>1</v>
      </c>
      <c r="AR627" s="1">
        <f t="shared" si="85"/>
        <v>1</v>
      </c>
    </row>
    <row r="628" spans="1:44" ht="24.9" customHeight="1" thickTop="1" thickBot="1">
      <c r="A628" s="33" t="s">
        <v>1730</v>
      </c>
      <c r="B628" s="33" t="s">
        <v>1730</v>
      </c>
      <c r="C628" s="33" t="s">
        <v>1823</v>
      </c>
      <c r="D628" s="35"/>
      <c r="E628" s="324" t="s">
        <v>2606</v>
      </c>
      <c r="F628" s="507">
        <v>608042</v>
      </c>
      <c r="G628" s="454">
        <v>603110</v>
      </c>
      <c r="H628" s="455"/>
      <c r="I628" s="39">
        <f t="shared" si="82"/>
        <v>200560</v>
      </c>
      <c r="J628" s="40">
        <v>203524</v>
      </c>
      <c r="K628" s="40">
        <v>199026</v>
      </c>
      <c r="L628" s="40"/>
      <c r="M628" s="41"/>
      <c r="N628" s="41"/>
      <c r="O628" s="42"/>
      <c r="P628" s="456"/>
      <c r="Q628" s="41">
        <v>575072</v>
      </c>
      <c r="R628" s="458">
        <v>28038</v>
      </c>
      <c r="S628" s="39">
        <f t="shared" ref="S628:S656" si="88">G628-Q628-R628</f>
        <v>0</v>
      </c>
      <c r="T628" s="46"/>
      <c r="U628" s="39"/>
      <c r="V628" s="46"/>
      <c r="W628" s="39"/>
      <c r="X628" s="23">
        <f t="shared" si="80"/>
        <v>0</v>
      </c>
      <c r="Y628" s="23">
        <f t="shared" si="81"/>
        <v>0</v>
      </c>
      <c r="AH628" s="20">
        <f t="shared" si="83"/>
        <v>0</v>
      </c>
      <c r="AI628" s="20">
        <v>1</v>
      </c>
      <c r="AQ628" s="1">
        <f t="shared" si="84"/>
        <v>1</v>
      </c>
      <c r="AR628" s="1">
        <f t="shared" si="85"/>
        <v>1</v>
      </c>
    </row>
    <row r="629" spans="1:44" ht="24.9" customHeight="1" thickTop="1" thickBot="1">
      <c r="A629" s="33" t="s">
        <v>1730</v>
      </c>
      <c r="B629" s="33" t="s">
        <v>1730</v>
      </c>
      <c r="C629" s="33" t="s">
        <v>1824</v>
      </c>
      <c r="D629" s="35"/>
      <c r="E629" s="324" t="s">
        <v>11</v>
      </c>
      <c r="F629" s="507">
        <v>17136</v>
      </c>
      <c r="G629" s="454">
        <f>F629</f>
        <v>17136</v>
      </c>
      <c r="H629" s="455"/>
      <c r="I629" s="39">
        <f t="shared" si="82"/>
        <v>17136</v>
      </c>
      <c r="J629" s="40"/>
      <c r="K629" s="40"/>
      <c r="L629" s="40"/>
      <c r="M629" s="41"/>
      <c r="N629" s="41"/>
      <c r="O629" s="42"/>
      <c r="P629" s="456"/>
      <c r="Q629" s="41">
        <v>8568</v>
      </c>
      <c r="R629" s="458">
        <v>8568</v>
      </c>
      <c r="S629" s="39">
        <f t="shared" si="88"/>
        <v>0</v>
      </c>
      <c r="T629" s="46"/>
      <c r="U629" s="39"/>
      <c r="V629" s="46"/>
      <c r="W629" s="39"/>
      <c r="X629" s="23">
        <f t="shared" si="80"/>
        <v>0</v>
      </c>
      <c r="Y629" s="23">
        <f t="shared" si="81"/>
        <v>0</v>
      </c>
      <c r="AH629" s="20">
        <f t="shared" si="83"/>
        <v>0</v>
      </c>
      <c r="AI629" s="20">
        <v>1</v>
      </c>
      <c r="AQ629" s="1">
        <f t="shared" si="84"/>
        <v>1</v>
      </c>
      <c r="AR629" s="1">
        <f t="shared" si="85"/>
        <v>1</v>
      </c>
    </row>
    <row r="630" spans="1:44" ht="24.9" customHeight="1" thickTop="1" thickBot="1">
      <c r="A630" s="33" t="s">
        <v>1730</v>
      </c>
      <c r="B630" s="33" t="s">
        <v>1730</v>
      </c>
      <c r="C630" s="33" t="s">
        <v>1825</v>
      </c>
      <c r="D630" s="35"/>
      <c r="E630" s="876" t="s">
        <v>2600</v>
      </c>
      <c r="F630" s="507">
        <v>83953</v>
      </c>
      <c r="G630" s="454">
        <f>F630</f>
        <v>83953</v>
      </c>
      <c r="H630" s="455"/>
      <c r="I630" s="39">
        <f t="shared" si="82"/>
        <v>83953</v>
      </c>
      <c r="J630" s="40"/>
      <c r="K630" s="40"/>
      <c r="L630" s="40"/>
      <c r="M630" s="41"/>
      <c r="N630" s="41"/>
      <c r="O630" s="42"/>
      <c r="P630" s="456"/>
      <c r="Q630" s="41"/>
      <c r="R630" s="458">
        <v>83953</v>
      </c>
      <c r="S630" s="39">
        <f t="shared" si="88"/>
        <v>0</v>
      </c>
      <c r="T630" s="46"/>
      <c r="U630" s="39"/>
      <c r="V630" s="46"/>
      <c r="W630" s="39"/>
      <c r="X630" s="23">
        <f t="shared" si="80"/>
        <v>0</v>
      </c>
      <c r="Y630" s="23">
        <f t="shared" si="81"/>
        <v>0</v>
      </c>
      <c r="AH630" s="20">
        <f t="shared" si="83"/>
        <v>0</v>
      </c>
      <c r="AI630" s="20">
        <v>1</v>
      </c>
      <c r="AQ630" s="1">
        <f t="shared" si="84"/>
        <v>1</v>
      </c>
      <c r="AR630" s="1">
        <f t="shared" si="85"/>
        <v>1</v>
      </c>
    </row>
    <row r="631" spans="1:44" ht="24.9" customHeight="1" thickTop="1" thickBot="1">
      <c r="A631" s="33" t="s">
        <v>1730</v>
      </c>
      <c r="B631" s="33" t="s">
        <v>1730</v>
      </c>
      <c r="C631" s="33" t="s">
        <v>1826</v>
      </c>
      <c r="D631" s="35"/>
      <c r="E631" s="876" t="s">
        <v>2600</v>
      </c>
      <c r="F631" s="507">
        <v>222998</v>
      </c>
      <c r="G631" s="454">
        <f>F631</f>
        <v>222998</v>
      </c>
      <c r="H631" s="455"/>
      <c r="I631" s="39">
        <f t="shared" si="82"/>
        <v>222998</v>
      </c>
      <c r="J631" s="40"/>
      <c r="K631" s="40"/>
      <c r="L631" s="40"/>
      <c r="M631" s="41"/>
      <c r="N631" s="41"/>
      <c r="O631" s="42"/>
      <c r="P631" s="456"/>
      <c r="Q631" s="41">
        <v>218028</v>
      </c>
      <c r="R631" s="458">
        <v>4970</v>
      </c>
      <c r="S631" s="39">
        <f t="shared" si="88"/>
        <v>0</v>
      </c>
      <c r="T631" s="46"/>
      <c r="U631" s="39"/>
      <c r="V631" s="46"/>
      <c r="W631" s="39"/>
      <c r="X631" s="23">
        <f t="shared" si="80"/>
        <v>0</v>
      </c>
      <c r="Y631" s="23">
        <f t="shared" si="81"/>
        <v>0</v>
      </c>
      <c r="AH631" s="20">
        <f t="shared" si="83"/>
        <v>0</v>
      </c>
      <c r="AI631" s="20">
        <v>1</v>
      </c>
      <c r="AQ631" s="1">
        <f t="shared" si="84"/>
        <v>1</v>
      </c>
      <c r="AR631" s="1">
        <f t="shared" si="85"/>
        <v>1</v>
      </c>
    </row>
    <row r="632" spans="1:44" ht="24.9" customHeight="1" thickTop="1" thickBot="1">
      <c r="A632" s="33" t="s">
        <v>1730</v>
      </c>
      <c r="B632" s="33" t="s">
        <v>1730</v>
      </c>
      <c r="C632" s="33" t="s">
        <v>1827</v>
      </c>
      <c r="D632" s="35"/>
      <c r="E632" s="876" t="s">
        <v>2600</v>
      </c>
      <c r="F632" s="507">
        <v>43973</v>
      </c>
      <c r="G632" s="454">
        <f>F632</f>
        <v>43973</v>
      </c>
      <c r="H632" s="455"/>
      <c r="I632" s="39">
        <f t="shared" si="82"/>
        <v>43973</v>
      </c>
      <c r="J632" s="40"/>
      <c r="K632" s="40"/>
      <c r="L632" s="40"/>
      <c r="M632" s="41"/>
      <c r="N632" s="41"/>
      <c r="O632" s="42"/>
      <c r="P632" s="456"/>
      <c r="Q632" s="41">
        <v>27086</v>
      </c>
      <c r="R632" s="458">
        <v>16887</v>
      </c>
      <c r="S632" s="39">
        <f t="shared" si="88"/>
        <v>0</v>
      </c>
      <c r="T632" s="46"/>
      <c r="U632" s="39"/>
      <c r="V632" s="46"/>
      <c r="W632" s="39"/>
      <c r="X632" s="23">
        <f t="shared" si="80"/>
        <v>0</v>
      </c>
      <c r="Y632" s="23">
        <f t="shared" si="81"/>
        <v>0</v>
      </c>
      <c r="AH632" s="20">
        <f t="shared" si="83"/>
        <v>0</v>
      </c>
      <c r="AI632" s="20">
        <v>1</v>
      </c>
      <c r="AQ632" s="1">
        <f t="shared" si="84"/>
        <v>1</v>
      </c>
      <c r="AR632" s="1">
        <f t="shared" si="85"/>
        <v>1</v>
      </c>
    </row>
    <row r="633" spans="1:44" ht="24.9" customHeight="1" thickTop="1" thickBot="1">
      <c r="A633" s="33" t="s">
        <v>1730</v>
      </c>
      <c r="B633" s="33" t="s">
        <v>1730</v>
      </c>
      <c r="C633" s="33" t="s">
        <v>1828</v>
      </c>
      <c r="D633" s="35"/>
      <c r="E633" s="324" t="s">
        <v>2496</v>
      </c>
      <c r="F633" s="507">
        <v>285000</v>
      </c>
      <c r="G633" s="454">
        <v>282347</v>
      </c>
      <c r="H633" s="455"/>
      <c r="I633" s="39">
        <f t="shared" si="82"/>
        <v>282347</v>
      </c>
      <c r="J633" s="40"/>
      <c r="K633" s="40"/>
      <c r="L633" s="40"/>
      <c r="M633" s="41"/>
      <c r="N633" s="41"/>
      <c r="O633" s="42"/>
      <c r="P633" s="456"/>
      <c r="Q633" s="41">
        <v>162649</v>
      </c>
      <c r="R633" s="458">
        <v>119698</v>
      </c>
      <c r="S633" s="39">
        <f t="shared" si="88"/>
        <v>0</v>
      </c>
      <c r="T633" s="46"/>
      <c r="U633" s="39"/>
      <c r="V633" s="46"/>
      <c r="W633" s="39"/>
      <c r="X633" s="23">
        <f t="shared" si="80"/>
        <v>0</v>
      </c>
      <c r="Y633" s="23">
        <f t="shared" si="81"/>
        <v>0</v>
      </c>
      <c r="AH633" s="20">
        <f t="shared" si="83"/>
        <v>0</v>
      </c>
      <c r="AI633" s="20">
        <v>1</v>
      </c>
      <c r="AQ633" s="1">
        <f t="shared" si="84"/>
        <v>1</v>
      </c>
      <c r="AR633" s="1">
        <f t="shared" si="85"/>
        <v>1</v>
      </c>
    </row>
    <row r="634" spans="1:44" ht="24.9" customHeight="1" thickTop="1" thickBot="1">
      <c r="A634" s="33" t="s">
        <v>1730</v>
      </c>
      <c r="B634" s="33" t="s">
        <v>1730</v>
      </c>
      <c r="C634" s="33" t="s">
        <v>1829</v>
      </c>
      <c r="D634" s="35"/>
      <c r="E634" s="876" t="s">
        <v>2600</v>
      </c>
      <c r="F634" s="507">
        <v>34317</v>
      </c>
      <c r="G634" s="454">
        <f t="shared" ref="G634:G644" si="89">F634</f>
        <v>34317</v>
      </c>
      <c r="H634" s="455"/>
      <c r="I634" s="39">
        <f t="shared" si="82"/>
        <v>34317</v>
      </c>
      <c r="J634" s="40"/>
      <c r="K634" s="40"/>
      <c r="L634" s="40"/>
      <c r="M634" s="41"/>
      <c r="N634" s="41"/>
      <c r="O634" s="42"/>
      <c r="P634" s="456"/>
      <c r="Q634" s="41">
        <v>11885</v>
      </c>
      <c r="R634" s="458">
        <v>22432</v>
      </c>
      <c r="S634" s="39">
        <f t="shared" si="88"/>
        <v>0</v>
      </c>
      <c r="T634" s="46"/>
      <c r="U634" s="39"/>
      <c r="V634" s="46"/>
      <c r="W634" s="39"/>
      <c r="X634" s="23">
        <f t="shared" si="80"/>
        <v>0</v>
      </c>
      <c r="Y634" s="23">
        <f t="shared" si="81"/>
        <v>0</v>
      </c>
      <c r="AH634" s="20">
        <f t="shared" si="83"/>
        <v>0</v>
      </c>
      <c r="AI634" s="20">
        <v>1</v>
      </c>
      <c r="AQ634" s="1">
        <f t="shared" si="84"/>
        <v>1</v>
      </c>
      <c r="AR634" s="1">
        <f t="shared" si="85"/>
        <v>1</v>
      </c>
    </row>
    <row r="635" spans="1:44" ht="24.9" customHeight="1" thickTop="1" thickBot="1">
      <c r="A635" s="33" t="s">
        <v>1730</v>
      </c>
      <c r="B635" s="33" t="s">
        <v>1730</v>
      </c>
      <c r="C635" s="33" t="s">
        <v>1830</v>
      </c>
      <c r="D635" s="35"/>
      <c r="E635" s="876" t="s">
        <v>2600</v>
      </c>
      <c r="F635" s="507">
        <v>76783</v>
      </c>
      <c r="G635" s="454">
        <f t="shared" si="89"/>
        <v>76783</v>
      </c>
      <c r="H635" s="455"/>
      <c r="I635" s="39">
        <f t="shared" si="82"/>
        <v>76783</v>
      </c>
      <c r="J635" s="40"/>
      <c r="K635" s="40"/>
      <c r="L635" s="40"/>
      <c r="M635" s="41"/>
      <c r="N635" s="41"/>
      <c r="O635" s="42"/>
      <c r="P635" s="456"/>
      <c r="Q635" s="41">
        <v>29885</v>
      </c>
      <c r="R635" s="458">
        <v>46898</v>
      </c>
      <c r="S635" s="39">
        <f t="shared" si="88"/>
        <v>0</v>
      </c>
      <c r="T635" s="46"/>
      <c r="U635" s="39"/>
      <c r="V635" s="46"/>
      <c r="W635" s="39"/>
      <c r="X635" s="23">
        <f t="shared" si="80"/>
        <v>0</v>
      </c>
      <c r="Y635" s="23">
        <f t="shared" si="81"/>
        <v>0</v>
      </c>
      <c r="AH635" s="20">
        <f t="shared" si="83"/>
        <v>0</v>
      </c>
      <c r="AI635" s="20">
        <v>1</v>
      </c>
      <c r="AQ635" s="1">
        <f t="shared" si="84"/>
        <v>1</v>
      </c>
      <c r="AR635" s="1">
        <f t="shared" si="85"/>
        <v>1</v>
      </c>
    </row>
    <row r="636" spans="1:44" ht="24.9" customHeight="1" thickTop="1" thickBot="1">
      <c r="A636" s="33" t="s">
        <v>1730</v>
      </c>
      <c r="B636" s="33" t="s">
        <v>1730</v>
      </c>
      <c r="C636" s="33" t="s">
        <v>1831</v>
      </c>
      <c r="D636" s="35"/>
      <c r="E636" s="876" t="s">
        <v>2600</v>
      </c>
      <c r="F636" s="507">
        <v>70488</v>
      </c>
      <c r="G636" s="454">
        <f t="shared" si="89"/>
        <v>70488</v>
      </c>
      <c r="H636" s="455"/>
      <c r="I636" s="39">
        <f t="shared" si="82"/>
        <v>70488</v>
      </c>
      <c r="J636" s="40"/>
      <c r="K636" s="40"/>
      <c r="L636" s="40"/>
      <c r="M636" s="41"/>
      <c r="N636" s="41"/>
      <c r="O636" s="42"/>
      <c r="P636" s="456"/>
      <c r="Q636" s="41">
        <v>65877</v>
      </c>
      <c r="R636" s="458">
        <v>4611</v>
      </c>
      <c r="S636" s="39">
        <f t="shared" si="88"/>
        <v>0</v>
      </c>
      <c r="T636" s="46"/>
      <c r="U636" s="39"/>
      <c r="V636" s="46"/>
      <c r="W636" s="39"/>
      <c r="X636" s="23">
        <f t="shared" si="80"/>
        <v>0</v>
      </c>
      <c r="Y636" s="23">
        <f t="shared" si="81"/>
        <v>0</v>
      </c>
      <c r="AH636" s="20">
        <f t="shared" si="83"/>
        <v>0</v>
      </c>
      <c r="AI636" s="20">
        <v>1</v>
      </c>
      <c r="AQ636" s="1">
        <f t="shared" si="84"/>
        <v>1</v>
      </c>
      <c r="AR636" s="1">
        <f t="shared" si="85"/>
        <v>1</v>
      </c>
    </row>
    <row r="637" spans="1:44" ht="24.9" customHeight="1" thickTop="1" thickBot="1">
      <c r="A637" s="33" t="s">
        <v>1730</v>
      </c>
      <c r="B637" s="33" t="s">
        <v>1730</v>
      </c>
      <c r="C637" s="33" t="s">
        <v>1832</v>
      </c>
      <c r="D637" s="35"/>
      <c r="E637" s="876" t="s">
        <v>2600</v>
      </c>
      <c r="F637" s="507">
        <v>33670</v>
      </c>
      <c r="G637" s="454">
        <f t="shared" si="89"/>
        <v>33670</v>
      </c>
      <c r="H637" s="455"/>
      <c r="I637" s="39">
        <f t="shared" si="82"/>
        <v>33670</v>
      </c>
      <c r="J637" s="40"/>
      <c r="K637" s="40"/>
      <c r="L637" s="40"/>
      <c r="M637" s="41"/>
      <c r="N637" s="41"/>
      <c r="O637" s="42"/>
      <c r="P637" s="456"/>
      <c r="Q637" s="41">
        <v>18628</v>
      </c>
      <c r="R637" s="458">
        <v>15042</v>
      </c>
      <c r="S637" s="39">
        <f t="shared" si="88"/>
        <v>0</v>
      </c>
      <c r="T637" s="46"/>
      <c r="U637" s="39"/>
      <c r="V637" s="46"/>
      <c r="W637" s="39"/>
      <c r="X637" s="23">
        <f t="shared" si="80"/>
        <v>0</v>
      </c>
      <c r="Y637" s="23">
        <f t="shared" si="81"/>
        <v>0</v>
      </c>
      <c r="AH637" s="20">
        <f t="shared" si="83"/>
        <v>0</v>
      </c>
      <c r="AI637" s="20">
        <v>1</v>
      </c>
      <c r="AQ637" s="1">
        <f t="shared" si="84"/>
        <v>1</v>
      </c>
      <c r="AR637" s="1">
        <f t="shared" si="85"/>
        <v>1</v>
      </c>
    </row>
    <row r="638" spans="1:44" ht="24.9" customHeight="1" thickTop="1" thickBot="1">
      <c r="A638" s="33" t="s">
        <v>1730</v>
      </c>
      <c r="B638" s="33" t="s">
        <v>1730</v>
      </c>
      <c r="C638" s="33" t="s">
        <v>1833</v>
      </c>
      <c r="D638" s="35"/>
      <c r="E638" s="876" t="s">
        <v>2600</v>
      </c>
      <c r="F638" s="507">
        <v>70367</v>
      </c>
      <c r="G638" s="454">
        <f t="shared" si="89"/>
        <v>70367</v>
      </c>
      <c r="H638" s="455"/>
      <c r="I638" s="39">
        <f t="shared" si="82"/>
        <v>70367</v>
      </c>
      <c r="J638" s="40"/>
      <c r="K638" s="40"/>
      <c r="L638" s="40"/>
      <c r="M638" s="41"/>
      <c r="N638" s="41"/>
      <c r="O638" s="42"/>
      <c r="P638" s="456"/>
      <c r="Q638" s="41">
        <v>62566</v>
      </c>
      <c r="R638" s="458">
        <v>7801</v>
      </c>
      <c r="S638" s="39">
        <f t="shared" si="88"/>
        <v>0</v>
      </c>
      <c r="T638" s="46"/>
      <c r="U638" s="39"/>
      <c r="V638" s="46"/>
      <c r="W638" s="39"/>
      <c r="X638" s="23">
        <f t="shared" si="80"/>
        <v>0</v>
      </c>
      <c r="Y638" s="23">
        <f t="shared" si="81"/>
        <v>0</v>
      </c>
      <c r="AH638" s="20">
        <f t="shared" si="83"/>
        <v>0</v>
      </c>
      <c r="AI638" s="20">
        <v>1</v>
      </c>
      <c r="AQ638" s="1">
        <f t="shared" si="84"/>
        <v>1</v>
      </c>
      <c r="AR638" s="1">
        <f t="shared" si="85"/>
        <v>1</v>
      </c>
    </row>
    <row r="639" spans="1:44" ht="24.9" customHeight="1" thickTop="1" thickBot="1">
      <c r="A639" s="33" t="s">
        <v>1730</v>
      </c>
      <c r="B639" s="33" t="s">
        <v>1730</v>
      </c>
      <c r="C639" s="33" t="s">
        <v>1834</v>
      </c>
      <c r="D639" s="35"/>
      <c r="E639" s="876" t="s">
        <v>2600</v>
      </c>
      <c r="F639" s="507">
        <v>146414</v>
      </c>
      <c r="G639" s="454">
        <f t="shared" si="89"/>
        <v>146414</v>
      </c>
      <c r="H639" s="455"/>
      <c r="I639" s="39">
        <f t="shared" si="82"/>
        <v>146414</v>
      </c>
      <c r="J639" s="40"/>
      <c r="K639" s="40"/>
      <c r="L639" s="40"/>
      <c r="M639" s="41"/>
      <c r="N639" s="41"/>
      <c r="O639" s="42"/>
      <c r="P639" s="456"/>
      <c r="Q639" s="41">
        <v>131215</v>
      </c>
      <c r="R639" s="458">
        <v>15199</v>
      </c>
      <c r="S639" s="39">
        <f t="shared" si="88"/>
        <v>0</v>
      </c>
      <c r="T639" s="46"/>
      <c r="U639" s="39"/>
      <c r="V639" s="46"/>
      <c r="W639" s="39"/>
      <c r="X639" s="23">
        <f t="shared" si="80"/>
        <v>0</v>
      </c>
      <c r="Y639" s="23">
        <f t="shared" si="81"/>
        <v>0</v>
      </c>
      <c r="AH639" s="20">
        <f t="shared" si="83"/>
        <v>0</v>
      </c>
      <c r="AI639" s="20">
        <v>1</v>
      </c>
      <c r="AQ639" s="1">
        <f t="shared" si="84"/>
        <v>1</v>
      </c>
      <c r="AR639" s="1">
        <f t="shared" si="85"/>
        <v>1</v>
      </c>
    </row>
    <row r="640" spans="1:44" ht="24.9" customHeight="1" thickTop="1" thickBot="1">
      <c r="A640" s="33" t="s">
        <v>1730</v>
      </c>
      <c r="B640" s="33" t="s">
        <v>1730</v>
      </c>
      <c r="C640" s="33" t="s">
        <v>1835</v>
      </c>
      <c r="D640" s="35"/>
      <c r="E640" s="324" t="s">
        <v>2496</v>
      </c>
      <c r="F640" s="507">
        <v>1545470</v>
      </c>
      <c r="G640" s="454">
        <f t="shared" si="89"/>
        <v>1545470</v>
      </c>
      <c r="H640" s="455"/>
      <c r="I640" s="39">
        <f t="shared" si="82"/>
        <v>1545470</v>
      </c>
      <c r="J640" s="40"/>
      <c r="K640" s="40"/>
      <c r="L640" s="40"/>
      <c r="M640" s="41"/>
      <c r="N640" s="41"/>
      <c r="O640" s="42"/>
      <c r="P640" s="456"/>
      <c r="Q640" s="41">
        <v>1222698</v>
      </c>
      <c r="R640" s="458">
        <v>322772</v>
      </c>
      <c r="S640" s="39">
        <f t="shared" si="88"/>
        <v>0</v>
      </c>
      <c r="T640" s="46"/>
      <c r="U640" s="39"/>
      <c r="V640" s="46"/>
      <c r="W640" s="39"/>
      <c r="X640" s="23">
        <f t="shared" si="80"/>
        <v>0</v>
      </c>
      <c r="Y640" s="23">
        <f t="shared" si="81"/>
        <v>0</v>
      </c>
      <c r="AH640" s="20">
        <f t="shared" si="83"/>
        <v>0</v>
      </c>
      <c r="AI640" s="20">
        <v>1</v>
      </c>
      <c r="AQ640" s="1">
        <f t="shared" si="84"/>
        <v>1</v>
      </c>
      <c r="AR640" s="1">
        <f t="shared" si="85"/>
        <v>1</v>
      </c>
    </row>
    <row r="641" spans="1:44" ht="24.9" customHeight="1" thickTop="1" thickBot="1">
      <c r="A641" s="33" t="s">
        <v>1730</v>
      </c>
      <c r="B641" s="33" t="s">
        <v>1730</v>
      </c>
      <c r="C641" s="33" t="s">
        <v>1836</v>
      </c>
      <c r="D641" s="35"/>
      <c r="E641" s="876" t="s">
        <v>12</v>
      </c>
      <c r="F641" s="507">
        <v>662983</v>
      </c>
      <c r="G641" s="454">
        <f t="shared" si="89"/>
        <v>662983</v>
      </c>
      <c r="H641" s="455"/>
      <c r="I641" s="39">
        <f t="shared" si="82"/>
        <v>662983</v>
      </c>
      <c r="J641" s="40"/>
      <c r="K641" s="40"/>
      <c r="L641" s="40"/>
      <c r="M641" s="41"/>
      <c r="N641" s="41"/>
      <c r="O641" s="42"/>
      <c r="P641" s="456"/>
      <c r="Q641" s="41">
        <v>655792</v>
      </c>
      <c r="R641" s="458">
        <v>7191</v>
      </c>
      <c r="S641" s="39">
        <f t="shared" si="88"/>
        <v>0</v>
      </c>
      <c r="T641" s="46"/>
      <c r="U641" s="39"/>
      <c r="V641" s="46"/>
      <c r="W641" s="39"/>
      <c r="X641" s="23">
        <f t="shared" si="80"/>
        <v>0</v>
      </c>
      <c r="Y641" s="23">
        <f t="shared" si="81"/>
        <v>0</v>
      </c>
      <c r="AH641" s="20">
        <f t="shared" si="83"/>
        <v>0</v>
      </c>
      <c r="AI641" s="20">
        <v>1</v>
      </c>
      <c r="AQ641" s="1">
        <f t="shared" si="84"/>
        <v>1</v>
      </c>
      <c r="AR641" s="1">
        <f t="shared" si="85"/>
        <v>1</v>
      </c>
    </row>
    <row r="642" spans="1:44" ht="24.9" customHeight="1" thickTop="1" thickBot="1">
      <c r="A642" s="33" t="s">
        <v>1730</v>
      </c>
      <c r="B642" s="33" t="s">
        <v>1730</v>
      </c>
      <c r="C642" s="33" t="s">
        <v>1837</v>
      </c>
      <c r="D642" s="35"/>
      <c r="E642" s="876" t="s">
        <v>12</v>
      </c>
      <c r="F642" s="507">
        <v>420326</v>
      </c>
      <c r="G642" s="454">
        <f t="shared" si="89"/>
        <v>420326</v>
      </c>
      <c r="H642" s="455"/>
      <c r="I642" s="39">
        <f t="shared" si="82"/>
        <v>420326</v>
      </c>
      <c r="J642" s="40"/>
      <c r="K642" s="40"/>
      <c r="L642" s="40"/>
      <c r="M642" s="41"/>
      <c r="N642" s="41"/>
      <c r="O642" s="42"/>
      <c r="P642" s="456"/>
      <c r="Q642" s="41">
        <v>56426</v>
      </c>
      <c r="R642" s="458">
        <v>363900</v>
      </c>
      <c r="S642" s="39">
        <f t="shared" si="88"/>
        <v>0</v>
      </c>
      <c r="T642" s="46"/>
      <c r="U642" s="39"/>
      <c r="V642" s="46"/>
      <c r="W642" s="39"/>
      <c r="X642" s="23">
        <f t="shared" si="80"/>
        <v>0</v>
      </c>
      <c r="Y642" s="23">
        <f t="shared" si="81"/>
        <v>0</v>
      </c>
      <c r="AH642" s="20">
        <f t="shared" si="83"/>
        <v>0</v>
      </c>
      <c r="AI642" s="20">
        <v>1</v>
      </c>
      <c r="AQ642" s="1">
        <f t="shared" si="84"/>
        <v>1</v>
      </c>
      <c r="AR642" s="1">
        <f t="shared" si="85"/>
        <v>1</v>
      </c>
    </row>
    <row r="643" spans="1:44" ht="24.9" customHeight="1" thickTop="1" thickBot="1">
      <c r="A643" s="33" t="s">
        <v>1730</v>
      </c>
      <c r="B643" s="33" t="s">
        <v>1730</v>
      </c>
      <c r="C643" s="33" t="s">
        <v>1838</v>
      </c>
      <c r="D643" s="35"/>
      <c r="E643" s="876" t="s">
        <v>2600</v>
      </c>
      <c r="F643" s="507">
        <v>199550</v>
      </c>
      <c r="G643" s="454">
        <f t="shared" si="89"/>
        <v>199550</v>
      </c>
      <c r="H643" s="455"/>
      <c r="I643" s="39">
        <f t="shared" si="82"/>
        <v>25550</v>
      </c>
      <c r="J643" s="40"/>
      <c r="K643" s="40"/>
      <c r="L643" s="40"/>
      <c r="M643" s="41"/>
      <c r="N643" s="41">
        <v>174000</v>
      </c>
      <c r="O643" s="42" t="s">
        <v>1839</v>
      </c>
      <c r="P643" s="456"/>
      <c r="Q643" s="41">
        <v>178511</v>
      </c>
      <c r="R643" s="458">
        <v>21039</v>
      </c>
      <c r="S643" s="39">
        <f t="shared" si="88"/>
        <v>0</v>
      </c>
      <c r="T643" s="46"/>
      <c r="U643" s="39"/>
      <c r="V643" s="46"/>
      <c r="W643" s="39"/>
      <c r="X643" s="23">
        <f t="shared" si="80"/>
        <v>0</v>
      </c>
      <c r="Y643" s="23">
        <f t="shared" si="81"/>
        <v>0</v>
      </c>
      <c r="AH643" s="20">
        <f t="shared" si="83"/>
        <v>0</v>
      </c>
      <c r="AI643" s="20">
        <v>1</v>
      </c>
      <c r="AQ643" s="1">
        <f t="shared" si="84"/>
        <v>1</v>
      </c>
      <c r="AR643" s="1">
        <f t="shared" si="85"/>
        <v>1</v>
      </c>
    </row>
    <row r="644" spans="1:44" ht="24.9" customHeight="1" thickTop="1" thickBot="1">
      <c r="A644" s="33" t="s">
        <v>1730</v>
      </c>
      <c r="B644" s="33" t="s">
        <v>1730</v>
      </c>
      <c r="C644" s="33" t="s">
        <v>1840</v>
      </c>
      <c r="D644" s="35"/>
      <c r="E644" s="876" t="s">
        <v>2600</v>
      </c>
      <c r="F644" s="507">
        <v>4480</v>
      </c>
      <c r="G644" s="454">
        <f t="shared" si="89"/>
        <v>4480</v>
      </c>
      <c r="H644" s="455"/>
      <c r="I644" s="39">
        <f t="shared" si="82"/>
        <v>4480</v>
      </c>
      <c r="J644" s="40"/>
      <c r="K644" s="40"/>
      <c r="L644" s="40"/>
      <c r="M644" s="41"/>
      <c r="N644" s="41"/>
      <c r="O644" s="42"/>
      <c r="P644" s="456"/>
      <c r="Q644" s="41">
        <v>2240</v>
      </c>
      <c r="R644" s="458">
        <v>2240</v>
      </c>
      <c r="S644" s="39">
        <f t="shared" si="88"/>
        <v>0</v>
      </c>
      <c r="T644" s="46"/>
      <c r="U644" s="39"/>
      <c r="V644" s="46"/>
      <c r="W644" s="39"/>
      <c r="X644" s="23">
        <f t="shared" si="80"/>
        <v>0</v>
      </c>
      <c r="Y644" s="23">
        <f t="shared" si="81"/>
        <v>0</v>
      </c>
      <c r="AH644" s="20">
        <f t="shared" si="83"/>
        <v>0</v>
      </c>
      <c r="AI644" s="20">
        <v>1</v>
      </c>
      <c r="AQ644" s="1">
        <f t="shared" si="84"/>
        <v>1</v>
      </c>
      <c r="AR644" s="1">
        <f t="shared" si="85"/>
        <v>1</v>
      </c>
    </row>
    <row r="645" spans="1:44" ht="24.9" customHeight="1" thickTop="1" thickBot="1">
      <c r="A645" s="33" t="s">
        <v>1730</v>
      </c>
      <c r="B645" s="33" t="s">
        <v>1730</v>
      </c>
      <c r="C645" s="33" t="s">
        <v>1841</v>
      </c>
      <c r="D645" s="35"/>
      <c r="E645" s="876" t="s">
        <v>2600</v>
      </c>
      <c r="F645" s="507">
        <v>265748</v>
      </c>
      <c r="G645" s="454">
        <v>390645</v>
      </c>
      <c r="H645" s="455"/>
      <c r="I645" s="39">
        <f t="shared" si="82"/>
        <v>243645</v>
      </c>
      <c r="J645" s="40"/>
      <c r="K645" s="40"/>
      <c r="L645" s="40"/>
      <c r="M645" s="41"/>
      <c r="N645" s="41">
        <v>147000</v>
      </c>
      <c r="O645" s="42" t="s">
        <v>1839</v>
      </c>
      <c r="P645" s="456"/>
      <c r="Q645" s="41"/>
      <c r="R645" s="458">
        <f>G645</f>
        <v>390645</v>
      </c>
      <c r="S645" s="39">
        <f t="shared" si="88"/>
        <v>0</v>
      </c>
      <c r="T645" s="46"/>
      <c r="U645" s="39"/>
      <c r="V645" s="46"/>
      <c r="W645" s="39"/>
      <c r="X645" s="23">
        <f t="shared" si="80"/>
        <v>0</v>
      </c>
      <c r="Y645" s="23">
        <f t="shared" si="81"/>
        <v>0</v>
      </c>
      <c r="AH645" s="20">
        <f t="shared" si="83"/>
        <v>0</v>
      </c>
      <c r="AI645" s="20">
        <v>1</v>
      </c>
      <c r="AQ645" s="1">
        <f t="shared" si="84"/>
        <v>1</v>
      </c>
      <c r="AR645" s="1">
        <f t="shared" si="85"/>
        <v>1</v>
      </c>
    </row>
    <row r="646" spans="1:44" ht="24.9" customHeight="1" thickTop="1" thickBot="1">
      <c r="A646" s="33" t="s">
        <v>1730</v>
      </c>
      <c r="B646" s="33" t="s">
        <v>1730</v>
      </c>
      <c r="C646" s="33" t="s">
        <v>1842</v>
      </c>
      <c r="D646" s="35"/>
      <c r="E646" s="876" t="s">
        <v>2600</v>
      </c>
      <c r="F646" s="507">
        <v>12320</v>
      </c>
      <c r="G646" s="454">
        <f>F646</f>
        <v>12320</v>
      </c>
      <c r="H646" s="455"/>
      <c r="I646" s="39">
        <f t="shared" si="82"/>
        <v>12320</v>
      </c>
      <c r="J646" s="40"/>
      <c r="K646" s="40"/>
      <c r="L646" s="40"/>
      <c r="M646" s="41"/>
      <c r="N646" s="41"/>
      <c r="O646" s="42"/>
      <c r="P646" s="456"/>
      <c r="Q646" s="41"/>
      <c r="R646" s="458">
        <f>G646</f>
        <v>12320</v>
      </c>
      <c r="S646" s="39">
        <f t="shared" si="88"/>
        <v>0</v>
      </c>
      <c r="T646" s="46"/>
      <c r="U646" s="39"/>
      <c r="V646" s="46"/>
      <c r="W646" s="39"/>
      <c r="X646" s="23">
        <f t="shared" si="80"/>
        <v>0</v>
      </c>
      <c r="Y646" s="23">
        <f t="shared" si="81"/>
        <v>0</v>
      </c>
      <c r="AH646" s="20">
        <f t="shared" si="83"/>
        <v>0</v>
      </c>
      <c r="AI646" s="20">
        <v>1</v>
      </c>
      <c r="AQ646" s="1">
        <f t="shared" si="84"/>
        <v>1</v>
      </c>
      <c r="AR646" s="1">
        <f t="shared" si="85"/>
        <v>1</v>
      </c>
    </row>
    <row r="647" spans="1:44" ht="24.9" customHeight="1" thickTop="1" thickBot="1">
      <c r="A647" s="33" t="s">
        <v>1730</v>
      </c>
      <c r="B647" s="33" t="s">
        <v>1730</v>
      </c>
      <c r="C647" s="33" t="s">
        <v>1843</v>
      </c>
      <c r="D647" s="35"/>
      <c r="E647" s="876" t="s">
        <v>2600</v>
      </c>
      <c r="F647" s="507">
        <v>500000</v>
      </c>
      <c r="G647" s="454">
        <v>494646</v>
      </c>
      <c r="H647" s="455"/>
      <c r="I647" s="39">
        <f t="shared" si="82"/>
        <v>494646</v>
      </c>
      <c r="J647" s="40"/>
      <c r="K647" s="40"/>
      <c r="L647" s="40"/>
      <c r="M647" s="41"/>
      <c r="N647" s="41"/>
      <c r="O647" s="42"/>
      <c r="P647" s="456"/>
      <c r="Q647" s="41">
        <v>93586</v>
      </c>
      <c r="R647" s="458">
        <v>401060</v>
      </c>
      <c r="S647" s="39">
        <f t="shared" si="88"/>
        <v>0</v>
      </c>
      <c r="T647" s="46"/>
      <c r="U647" s="39"/>
      <c r="V647" s="46"/>
      <c r="W647" s="39"/>
      <c r="X647" s="23">
        <f t="shared" ref="X647:X710" si="90">G647-I647-J647-K647-L647-M647-N647</f>
        <v>0</v>
      </c>
      <c r="Y647" s="23">
        <f t="shared" ref="Y647:Y710" si="91">G647-Q647-R647-S647</f>
        <v>0</v>
      </c>
      <c r="AH647" s="20">
        <f t="shared" si="83"/>
        <v>0</v>
      </c>
      <c r="AI647" s="20">
        <v>1</v>
      </c>
      <c r="AQ647" s="1">
        <f t="shared" si="84"/>
        <v>1</v>
      </c>
      <c r="AR647" s="1">
        <f t="shared" si="85"/>
        <v>1</v>
      </c>
    </row>
    <row r="648" spans="1:44" ht="24.9" customHeight="1" thickTop="1" thickBot="1">
      <c r="A648" s="33" t="s">
        <v>1730</v>
      </c>
      <c r="B648" s="33" t="s">
        <v>1730</v>
      </c>
      <c r="C648" s="33" t="s">
        <v>1844</v>
      </c>
      <c r="D648" s="35"/>
      <c r="E648" s="876" t="s">
        <v>2600</v>
      </c>
      <c r="F648" s="507">
        <v>1440000</v>
      </c>
      <c r="G648" s="454">
        <f t="shared" ref="G648:G654" si="92">F648</f>
        <v>1440000</v>
      </c>
      <c r="H648" s="455"/>
      <c r="I648" s="39"/>
      <c r="J648" s="40"/>
      <c r="K648" s="40"/>
      <c r="L648" s="40"/>
      <c r="M648" s="41"/>
      <c r="N648" s="861">
        <v>1440000</v>
      </c>
      <c r="O648" s="368" t="s">
        <v>1845</v>
      </c>
      <c r="P648" s="456"/>
      <c r="Q648" s="41">
        <v>1369756</v>
      </c>
      <c r="R648" s="458">
        <v>70244</v>
      </c>
      <c r="S648" s="39">
        <f t="shared" si="88"/>
        <v>0</v>
      </c>
      <c r="T648" s="46"/>
      <c r="U648" s="39"/>
      <c r="V648" s="46"/>
      <c r="W648" s="39"/>
      <c r="X648" s="23">
        <f t="shared" si="90"/>
        <v>0</v>
      </c>
      <c r="Y648" s="23">
        <f t="shared" si="91"/>
        <v>0</v>
      </c>
      <c r="AH648" s="20">
        <f t="shared" si="83"/>
        <v>0</v>
      </c>
      <c r="AL648" s="20">
        <v>1</v>
      </c>
      <c r="AQ648" s="1">
        <f t="shared" si="84"/>
        <v>1</v>
      </c>
      <c r="AR648" s="1">
        <f t="shared" si="85"/>
        <v>1</v>
      </c>
    </row>
    <row r="649" spans="1:44" ht="24.9" customHeight="1" thickTop="1" thickBot="1">
      <c r="A649" s="33" t="s">
        <v>1730</v>
      </c>
      <c r="B649" s="33" t="s">
        <v>1730</v>
      </c>
      <c r="C649" s="33" t="s">
        <v>1846</v>
      </c>
      <c r="D649" s="35"/>
      <c r="E649" s="876" t="s">
        <v>2600</v>
      </c>
      <c r="F649" s="507">
        <v>20000</v>
      </c>
      <c r="G649" s="454">
        <f t="shared" si="92"/>
        <v>20000</v>
      </c>
      <c r="H649" s="455"/>
      <c r="I649" s="39"/>
      <c r="J649" s="40"/>
      <c r="K649" s="40"/>
      <c r="L649" s="40"/>
      <c r="M649" s="41"/>
      <c r="N649" s="861">
        <v>20000</v>
      </c>
      <c r="O649" s="368" t="s">
        <v>1845</v>
      </c>
      <c r="P649" s="456"/>
      <c r="Q649" s="41">
        <v>16128</v>
      </c>
      <c r="R649" s="458">
        <v>3872</v>
      </c>
      <c r="S649" s="39">
        <f t="shared" si="88"/>
        <v>0</v>
      </c>
      <c r="T649" s="46"/>
      <c r="U649" s="39"/>
      <c r="V649" s="46"/>
      <c r="W649" s="39"/>
      <c r="X649" s="23">
        <f t="shared" si="90"/>
        <v>0</v>
      </c>
      <c r="Y649" s="23">
        <f t="shared" si="91"/>
        <v>0</v>
      </c>
      <c r="AH649" s="20">
        <f t="shared" si="83"/>
        <v>0</v>
      </c>
      <c r="AL649" s="20">
        <v>1</v>
      </c>
      <c r="AQ649" s="1">
        <f t="shared" si="84"/>
        <v>1</v>
      </c>
      <c r="AR649" s="1">
        <f t="shared" si="85"/>
        <v>1</v>
      </c>
    </row>
    <row r="650" spans="1:44" ht="24.9" customHeight="1" thickTop="1" thickBot="1">
      <c r="A650" s="33" t="s">
        <v>1730</v>
      </c>
      <c r="B650" s="33" t="s">
        <v>1730</v>
      </c>
      <c r="C650" s="33" t="s">
        <v>1847</v>
      </c>
      <c r="D650" s="35"/>
      <c r="E650" s="876" t="s">
        <v>2600</v>
      </c>
      <c r="F650" s="507">
        <v>1182372</v>
      </c>
      <c r="G650" s="454">
        <f t="shared" si="92"/>
        <v>1182372</v>
      </c>
      <c r="H650" s="455"/>
      <c r="I650" s="39">
        <f>G650-(J650+K650+L650+M650+N650)</f>
        <v>1182372</v>
      </c>
      <c r="J650" s="40"/>
      <c r="K650" s="40"/>
      <c r="L650" s="40"/>
      <c r="M650" s="41"/>
      <c r="N650" s="41"/>
      <c r="O650" s="42"/>
      <c r="P650" s="456"/>
      <c r="Q650" s="41">
        <v>1097277</v>
      </c>
      <c r="R650" s="458">
        <v>85095</v>
      </c>
      <c r="S650" s="39">
        <f t="shared" si="88"/>
        <v>0</v>
      </c>
      <c r="T650" s="46"/>
      <c r="U650" s="39"/>
      <c r="V650" s="46"/>
      <c r="W650" s="39"/>
      <c r="X650" s="23">
        <f t="shared" si="90"/>
        <v>0</v>
      </c>
      <c r="Y650" s="23">
        <f t="shared" si="91"/>
        <v>0</v>
      </c>
      <c r="AH650" s="20">
        <f t="shared" ref="AH650:AH713" si="93">SUM(Z650:AG650)</f>
        <v>0</v>
      </c>
      <c r="AI650" s="20">
        <v>1</v>
      </c>
      <c r="AQ650" s="1">
        <f t="shared" ref="AQ650:AQ713" si="94">SUM(AI650:AP650)</f>
        <v>1</v>
      </c>
      <c r="AR650" s="1">
        <f t="shared" ref="AR650:AR713" si="95">AQ650+AH650</f>
        <v>1</v>
      </c>
    </row>
    <row r="651" spans="1:44" ht="24.9" customHeight="1" thickTop="1" thickBot="1">
      <c r="A651" s="206" t="s">
        <v>1730</v>
      </c>
      <c r="B651" s="206" t="s">
        <v>1848</v>
      </c>
      <c r="C651" s="206" t="s">
        <v>1849</v>
      </c>
      <c r="D651" s="475"/>
      <c r="E651" s="827" t="s">
        <v>179</v>
      </c>
      <c r="F651" s="476">
        <v>300000</v>
      </c>
      <c r="G651" s="476">
        <f t="shared" si="92"/>
        <v>300000</v>
      </c>
      <c r="H651" s="477"/>
      <c r="I651" s="334"/>
      <c r="J651" s="478"/>
      <c r="K651" s="478"/>
      <c r="L651" s="478">
        <f>G651</f>
        <v>300000</v>
      </c>
      <c r="M651" s="479"/>
      <c r="N651" s="479"/>
      <c r="O651" s="480"/>
      <c r="P651" s="481"/>
      <c r="Q651" s="486"/>
      <c r="R651" s="483">
        <f>G651</f>
        <v>300000</v>
      </c>
      <c r="S651" s="334">
        <f t="shared" si="88"/>
        <v>0</v>
      </c>
      <c r="T651" s="484"/>
      <c r="U651" s="334"/>
      <c r="V651" s="484"/>
      <c r="W651" s="334"/>
      <c r="X651" s="23">
        <f t="shared" si="90"/>
        <v>0</v>
      </c>
      <c r="Y651" s="23">
        <f t="shared" si="91"/>
        <v>0</v>
      </c>
      <c r="Z651" s="20">
        <v>1</v>
      </c>
      <c r="AH651" s="20">
        <f t="shared" si="93"/>
        <v>1</v>
      </c>
      <c r="AQ651" s="1">
        <f t="shared" si="94"/>
        <v>0</v>
      </c>
      <c r="AR651" s="1">
        <f t="shared" si="95"/>
        <v>1</v>
      </c>
    </row>
    <row r="652" spans="1:44" ht="24.9" customHeight="1" thickTop="1" thickBot="1">
      <c r="A652" s="206" t="s">
        <v>1730</v>
      </c>
      <c r="B652" s="206" t="s">
        <v>1848</v>
      </c>
      <c r="C652" s="206" t="s">
        <v>1850</v>
      </c>
      <c r="D652" s="475"/>
      <c r="E652" s="827" t="s">
        <v>179</v>
      </c>
      <c r="F652" s="476">
        <v>400000</v>
      </c>
      <c r="G652" s="476">
        <f t="shared" si="92"/>
        <v>400000</v>
      </c>
      <c r="H652" s="477"/>
      <c r="I652" s="334"/>
      <c r="J652" s="478">
        <v>100000</v>
      </c>
      <c r="K652" s="478"/>
      <c r="L652" s="478">
        <v>300000</v>
      </c>
      <c r="M652" s="479"/>
      <c r="N652" s="479"/>
      <c r="O652" s="480"/>
      <c r="P652" s="481"/>
      <c r="Q652" s="486"/>
      <c r="R652" s="483">
        <f>G652</f>
        <v>400000</v>
      </c>
      <c r="S652" s="334">
        <f t="shared" si="88"/>
        <v>0</v>
      </c>
      <c r="T652" s="484"/>
      <c r="U652" s="334"/>
      <c r="V652" s="484"/>
      <c r="W652" s="334"/>
      <c r="X652" s="23">
        <f t="shared" si="90"/>
        <v>0</v>
      </c>
      <c r="Y652" s="23">
        <f t="shared" si="91"/>
        <v>0</v>
      </c>
      <c r="Z652" s="20">
        <v>1</v>
      </c>
      <c r="AH652" s="20">
        <f t="shared" si="93"/>
        <v>1</v>
      </c>
      <c r="AQ652" s="1">
        <f t="shared" si="94"/>
        <v>0</v>
      </c>
      <c r="AR652" s="1">
        <f t="shared" si="95"/>
        <v>1</v>
      </c>
    </row>
    <row r="653" spans="1:44" ht="24.9" customHeight="1" thickTop="1" thickBot="1">
      <c r="A653" s="206" t="s">
        <v>1730</v>
      </c>
      <c r="B653" s="206" t="s">
        <v>1848</v>
      </c>
      <c r="C653" s="206" t="s">
        <v>288</v>
      </c>
      <c r="D653" s="475"/>
      <c r="E653" s="827" t="s">
        <v>179</v>
      </c>
      <c r="F653" s="476">
        <v>206847.128</v>
      </c>
      <c r="G653" s="476">
        <f t="shared" si="92"/>
        <v>206847.128</v>
      </c>
      <c r="H653" s="477"/>
      <c r="I653" s="334">
        <f>G653-L653</f>
        <v>200847.128</v>
      </c>
      <c r="J653" s="478"/>
      <c r="K653" s="478"/>
      <c r="L653" s="478">
        <v>6000</v>
      </c>
      <c r="M653" s="479"/>
      <c r="N653" s="479"/>
      <c r="O653" s="480"/>
      <c r="P653" s="481"/>
      <c r="Q653" s="486"/>
      <c r="R653" s="483">
        <f>G653</f>
        <v>206847.128</v>
      </c>
      <c r="S653" s="334">
        <f t="shared" si="88"/>
        <v>0</v>
      </c>
      <c r="T653" s="484"/>
      <c r="U653" s="334"/>
      <c r="V653" s="484"/>
      <c r="W653" s="334"/>
      <c r="X653" s="23">
        <f t="shared" si="90"/>
        <v>0</v>
      </c>
      <c r="Y653" s="23">
        <f t="shared" si="91"/>
        <v>0</v>
      </c>
      <c r="Z653" s="20">
        <v>1</v>
      </c>
      <c r="AH653" s="20">
        <f t="shared" si="93"/>
        <v>1</v>
      </c>
      <c r="AQ653" s="1">
        <f t="shared" si="94"/>
        <v>0</v>
      </c>
      <c r="AR653" s="1">
        <f t="shared" si="95"/>
        <v>1</v>
      </c>
    </row>
    <row r="654" spans="1:44" ht="24.9" customHeight="1" thickTop="1" thickBot="1">
      <c r="A654" s="206" t="s">
        <v>1730</v>
      </c>
      <c r="B654" s="206" t="s">
        <v>1848</v>
      </c>
      <c r="C654" s="206" t="s">
        <v>37</v>
      </c>
      <c r="D654" s="475"/>
      <c r="E654" s="827" t="s">
        <v>145</v>
      </c>
      <c r="F654" s="476">
        <v>1009122</v>
      </c>
      <c r="G654" s="476">
        <f t="shared" si="92"/>
        <v>1009122</v>
      </c>
      <c r="H654" s="477"/>
      <c r="I654" s="334">
        <v>677106</v>
      </c>
      <c r="J654" s="478">
        <v>187516</v>
      </c>
      <c r="K654" s="478"/>
      <c r="L654" s="478">
        <v>144500</v>
      </c>
      <c r="M654" s="479"/>
      <c r="N654" s="479"/>
      <c r="O654" s="480"/>
      <c r="P654" s="481"/>
      <c r="Q654" s="480"/>
      <c r="R654" s="483">
        <v>509122</v>
      </c>
      <c r="S654" s="334">
        <f t="shared" si="88"/>
        <v>500000</v>
      </c>
      <c r="T654" s="484"/>
      <c r="U654" s="334"/>
      <c r="V654" s="484"/>
      <c r="W654" s="334"/>
      <c r="X654" s="23">
        <f t="shared" si="90"/>
        <v>0</v>
      </c>
      <c r="Y654" s="23">
        <f t="shared" si="91"/>
        <v>0</v>
      </c>
      <c r="AH654" s="20">
        <f t="shared" si="93"/>
        <v>0</v>
      </c>
      <c r="AI654" s="20">
        <v>1</v>
      </c>
      <c r="AQ654" s="1">
        <f t="shared" si="94"/>
        <v>1</v>
      </c>
      <c r="AR654" s="1">
        <f t="shared" si="95"/>
        <v>1</v>
      </c>
    </row>
    <row r="655" spans="1:44" ht="24.9" customHeight="1" thickTop="1" thickBot="1">
      <c r="A655" s="206" t="s">
        <v>1730</v>
      </c>
      <c r="B655" s="206" t="s">
        <v>1848</v>
      </c>
      <c r="C655" s="206" t="s">
        <v>244</v>
      </c>
      <c r="D655" s="475"/>
      <c r="E655" s="827" t="s">
        <v>53</v>
      </c>
      <c r="F655" s="476">
        <v>200000</v>
      </c>
      <c r="G655" s="476">
        <v>210716.87</v>
      </c>
      <c r="H655" s="477"/>
      <c r="I655" s="334">
        <f>G655</f>
        <v>210716.87</v>
      </c>
      <c r="J655" s="478"/>
      <c r="K655" s="478"/>
      <c r="L655" s="478"/>
      <c r="M655" s="479"/>
      <c r="N655" s="479"/>
      <c r="O655" s="480"/>
      <c r="P655" s="481"/>
      <c r="Q655" s="480"/>
      <c r="R655" s="483">
        <f>G655</f>
        <v>210716.87</v>
      </c>
      <c r="S655" s="334">
        <f t="shared" si="88"/>
        <v>0</v>
      </c>
      <c r="T655" s="484"/>
      <c r="U655" s="334"/>
      <c r="V655" s="484"/>
      <c r="W655" s="334"/>
      <c r="X655" s="23">
        <f t="shared" si="90"/>
        <v>0</v>
      </c>
      <c r="Y655" s="23">
        <f t="shared" si="91"/>
        <v>0</v>
      </c>
      <c r="AH655" s="20">
        <f t="shared" si="93"/>
        <v>0</v>
      </c>
      <c r="AI655" s="20">
        <v>1</v>
      </c>
      <c r="AQ655" s="1">
        <f t="shared" si="94"/>
        <v>1</v>
      </c>
      <c r="AR655" s="1">
        <f t="shared" si="95"/>
        <v>1</v>
      </c>
    </row>
    <row r="656" spans="1:44" ht="24.9" customHeight="1" thickTop="1" thickBot="1">
      <c r="A656" s="206" t="s">
        <v>1730</v>
      </c>
      <c r="B656" s="206" t="s">
        <v>1848</v>
      </c>
      <c r="C656" s="206" t="s">
        <v>1851</v>
      </c>
      <c r="D656" s="475"/>
      <c r="E656" s="827" t="s">
        <v>10</v>
      </c>
      <c r="F656" s="476">
        <v>2200000</v>
      </c>
      <c r="G656" s="937">
        <v>2463128</v>
      </c>
      <c r="H656" s="477"/>
      <c r="I656" s="508"/>
      <c r="J656" s="478"/>
      <c r="K656" s="478"/>
      <c r="L656" s="478"/>
      <c r="M656" s="944">
        <f>G656</f>
        <v>2463128</v>
      </c>
      <c r="N656" s="479"/>
      <c r="O656" s="480"/>
      <c r="P656" s="481"/>
      <c r="Q656" s="936">
        <v>1062393</v>
      </c>
      <c r="R656" s="483">
        <v>1149617.237</v>
      </c>
      <c r="S656" s="936">
        <f t="shared" si="88"/>
        <v>251117.76300000004</v>
      </c>
      <c r="T656" s="484"/>
      <c r="U656" s="334"/>
      <c r="V656" s="484"/>
      <c r="W656" s="334"/>
      <c r="X656" s="23">
        <f t="shared" si="90"/>
        <v>0</v>
      </c>
      <c r="Y656" s="23">
        <f t="shared" si="91"/>
        <v>0</v>
      </c>
      <c r="AH656" s="20">
        <f t="shared" si="93"/>
        <v>0</v>
      </c>
      <c r="AO656" s="20">
        <v>1</v>
      </c>
      <c r="AQ656" s="1">
        <f t="shared" si="94"/>
        <v>1</v>
      </c>
      <c r="AR656" s="1">
        <f t="shared" si="95"/>
        <v>1</v>
      </c>
    </row>
    <row r="657" spans="1:44" ht="24.9" customHeight="1" thickTop="1" thickBot="1">
      <c r="A657" s="33" t="s">
        <v>1730</v>
      </c>
      <c r="B657" s="33" t="s">
        <v>1852</v>
      </c>
      <c r="C657" s="33" t="s">
        <v>1853</v>
      </c>
      <c r="D657" s="35"/>
      <c r="E657" s="324" t="s">
        <v>179</v>
      </c>
      <c r="F657" s="454">
        <v>242000</v>
      </c>
      <c r="G657" s="454">
        <f t="shared" ref="G657:G668" si="96">F657</f>
        <v>242000</v>
      </c>
      <c r="H657" s="455"/>
      <c r="I657" s="39"/>
      <c r="J657" s="40"/>
      <c r="K657" s="40"/>
      <c r="L657" s="40">
        <f>G657</f>
        <v>242000</v>
      </c>
      <c r="M657" s="41"/>
      <c r="N657" s="41"/>
      <c r="O657" s="42"/>
      <c r="P657" s="456"/>
      <c r="Q657" s="457"/>
      <c r="R657" s="458"/>
      <c r="S657" s="39">
        <v>242000</v>
      </c>
      <c r="T657" s="46"/>
      <c r="U657" s="39"/>
      <c r="V657" s="46"/>
      <c r="W657" s="39"/>
      <c r="X657" s="23">
        <f t="shared" si="90"/>
        <v>0</v>
      </c>
      <c r="Y657" s="23">
        <f t="shared" si="91"/>
        <v>0</v>
      </c>
      <c r="Z657" s="20">
        <v>1</v>
      </c>
      <c r="AH657" s="20">
        <f t="shared" si="93"/>
        <v>1</v>
      </c>
      <c r="AQ657" s="1">
        <f t="shared" si="94"/>
        <v>0</v>
      </c>
      <c r="AR657" s="1">
        <f t="shared" si="95"/>
        <v>1</v>
      </c>
    </row>
    <row r="658" spans="1:44" ht="24.9" customHeight="1" thickTop="1" thickBot="1">
      <c r="A658" s="33" t="s">
        <v>1730</v>
      </c>
      <c r="B658" s="33" t="s">
        <v>1852</v>
      </c>
      <c r="C658" s="33" t="s">
        <v>1463</v>
      </c>
      <c r="D658" s="35"/>
      <c r="E658" s="324" t="s">
        <v>179</v>
      </c>
      <c r="F658" s="454">
        <v>515000</v>
      </c>
      <c r="G658" s="454">
        <f t="shared" si="96"/>
        <v>515000</v>
      </c>
      <c r="H658" s="455"/>
      <c r="I658" s="39"/>
      <c r="J658" s="40">
        <v>515000</v>
      </c>
      <c r="K658" s="40"/>
      <c r="L658" s="40"/>
      <c r="M658" s="41"/>
      <c r="N658" s="41"/>
      <c r="O658" s="42"/>
      <c r="P658" s="456"/>
      <c r="Q658" s="457"/>
      <c r="R658" s="458">
        <v>515000</v>
      </c>
      <c r="S658" s="39">
        <v>0</v>
      </c>
      <c r="T658" s="46"/>
      <c r="U658" s="39"/>
      <c r="V658" s="46"/>
      <c r="W658" s="39"/>
      <c r="X658" s="23">
        <f t="shared" si="90"/>
        <v>0</v>
      </c>
      <c r="Y658" s="23">
        <f t="shared" si="91"/>
        <v>0</v>
      </c>
      <c r="Z658" s="20">
        <v>1</v>
      </c>
      <c r="AH658" s="20">
        <f t="shared" si="93"/>
        <v>1</v>
      </c>
      <c r="AQ658" s="1">
        <f t="shared" si="94"/>
        <v>0</v>
      </c>
      <c r="AR658" s="1">
        <f t="shared" si="95"/>
        <v>1</v>
      </c>
    </row>
    <row r="659" spans="1:44" ht="24.9" customHeight="1" thickTop="1" thickBot="1">
      <c r="A659" s="33" t="s">
        <v>1730</v>
      </c>
      <c r="B659" s="33" t="s">
        <v>1852</v>
      </c>
      <c r="C659" s="33" t="s">
        <v>1854</v>
      </c>
      <c r="D659" s="35"/>
      <c r="E659" s="324" t="s">
        <v>179</v>
      </c>
      <c r="F659" s="454">
        <v>2700000</v>
      </c>
      <c r="G659" s="454">
        <f t="shared" si="96"/>
        <v>2700000</v>
      </c>
      <c r="H659" s="455"/>
      <c r="I659" s="39">
        <v>105000</v>
      </c>
      <c r="J659" s="40"/>
      <c r="K659" s="40"/>
      <c r="L659" s="40"/>
      <c r="M659" s="41">
        <v>2595000</v>
      </c>
      <c r="N659" s="41"/>
      <c r="O659" s="42"/>
      <c r="P659" s="456"/>
      <c r="Q659" s="457"/>
      <c r="R659" s="458"/>
      <c r="S659" s="39">
        <v>2700000</v>
      </c>
      <c r="T659" s="46"/>
      <c r="U659" s="39"/>
      <c r="V659" s="46"/>
      <c r="W659" s="39"/>
      <c r="X659" s="23">
        <f t="shared" si="90"/>
        <v>0</v>
      </c>
      <c r="Y659" s="23">
        <f t="shared" si="91"/>
        <v>0</v>
      </c>
      <c r="AF659" s="20">
        <v>1</v>
      </c>
      <c r="AH659" s="20">
        <f t="shared" si="93"/>
        <v>1</v>
      </c>
      <c r="AQ659" s="1">
        <f t="shared" si="94"/>
        <v>0</v>
      </c>
      <c r="AR659" s="1">
        <f t="shared" si="95"/>
        <v>1</v>
      </c>
    </row>
    <row r="660" spans="1:44" ht="24.9" customHeight="1" thickTop="1" thickBot="1">
      <c r="A660" s="206" t="s">
        <v>1730</v>
      </c>
      <c r="B660" s="206" t="s">
        <v>1855</v>
      </c>
      <c r="C660" s="206" t="s">
        <v>288</v>
      </c>
      <c r="D660" s="475"/>
      <c r="E660" s="827" t="s">
        <v>179</v>
      </c>
      <c r="F660" s="476">
        <v>320000</v>
      </c>
      <c r="G660" s="476">
        <f t="shared" si="96"/>
        <v>320000</v>
      </c>
      <c r="H660" s="477"/>
      <c r="I660" s="334"/>
      <c r="J660" s="478"/>
      <c r="K660" s="478"/>
      <c r="L660" s="478">
        <f>G660</f>
        <v>320000</v>
      </c>
      <c r="M660" s="479"/>
      <c r="N660" s="479"/>
      <c r="O660" s="480"/>
      <c r="P660" s="481"/>
      <c r="Q660" s="486"/>
      <c r="R660" s="483">
        <f>G660</f>
        <v>320000</v>
      </c>
      <c r="S660" s="334"/>
      <c r="T660" s="484"/>
      <c r="U660" s="334"/>
      <c r="V660" s="484"/>
      <c r="W660" s="334"/>
      <c r="X660" s="23">
        <f t="shared" si="90"/>
        <v>0</v>
      </c>
      <c r="Y660" s="23">
        <f t="shared" si="91"/>
        <v>0</v>
      </c>
      <c r="Z660" s="20">
        <v>1</v>
      </c>
      <c r="AH660" s="20">
        <f t="shared" si="93"/>
        <v>1</v>
      </c>
      <c r="AQ660" s="1">
        <f t="shared" si="94"/>
        <v>0</v>
      </c>
      <c r="AR660" s="1">
        <f t="shared" si="95"/>
        <v>1</v>
      </c>
    </row>
    <row r="661" spans="1:44" ht="24.9" customHeight="1" thickTop="1" thickBot="1">
      <c r="A661" s="206" t="s">
        <v>1730</v>
      </c>
      <c r="B661" s="206" t="s">
        <v>1855</v>
      </c>
      <c r="C661" s="206" t="s">
        <v>338</v>
      </c>
      <c r="D661" s="475"/>
      <c r="E661" s="827" t="s">
        <v>179</v>
      </c>
      <c r="F661" s="476">
        <v>100000</v>
      </c>
      <c r="G661" s="476">
        <f t="shared" si="96"/>
        <v>100000</v>
      </c>
      <c r="H661" s="477"/>
      <c r="I661" s="334"/>
      <c r="J661" s="478"/>
      <c r="K661" s="478"/>
      <c r="L661" s="478">
        <f>G661</f>
        <v>100000</v>
      </c>
      <c r="M661" s="479"/>
      <c r="N661" s="479"/>
      <c r="O661" s="480"/>
      <c r="P661" s="481"/>
      <c r="Q661" s="486"/>
      <c r="R661" s="483">
        <f>G661</f>
        <v>100000</v>
      </c>
      <c r="S661" s="334"/>
      <c r="T661" s="484"/>
      <c r="U661" s="334"/>
      <c r="V661" s="484"/>
      <c r="W661" s="334"/>
      <c r="X661" s="23">
        <f t="shared" si="90"/>
        <v>0</v>
      </c>
      <c r="Y661" s="23">
        <f t="shared" si="91"/>
        <v>0</v>
      </c>
      <c r="Z661" s="20">
        <v>1</v>
      </c>
      <c r="AH661" s="20">
        <f t="shared" si="93"/>
        <v>1</v>
      </c>
      <c r="AQ661" s="1">
        <f t="shared" si="94"/>
        <v>0</v>
      </c>
      <c r="AR661" s="1">
        <f t="shared" si="95"/>
        <v>1</v>
      </c>
    </row>
    <row r="662" spans="1:44" ht="24.9" customHeight="1" thickTop="1" thickBot="1">
      <c r="A662" s="206" t="s">
        <v>1730</v>
      </c>
      <c r="B662" s="206" t="s">
        <v>1855</v>
      </c>
      <c r="C662" s="206" t="s">
        <v>450</v>
      </c>
      <c r="D662" s="475"/>
      <c r="E662" s="827" t="s">
        <v>179</v>
      </c>
      <c r="F662" s="476">
        <v>44800</v>
      </c>
      <c r="G662" s="476">
        <f t="shared" si="96"/>
        <v>44800</v>
      </c>
      <c r="H662" s="477"/>
      <c r="I662" s="334"/>
      <c r="J662" s="478"/>
      <c r="K662" s="478"/>
      <c r="L662" s="478">
        <f>G662</f>
        <v>44800</v>
      </c>
      <c r="M662" s="479"/>
      <c r="N662" s="479"/>
      <c r="O662" s="480"/>
      <c r="P662" s="481"/>
      <c r="Q662" s="486"/>
      <c r="R662" s="483">
        <f>G662</f>
        <v>44800</v>
      </c>
      <c r="S662" s="334"/>
      <c r="T662" s="484"/>
      <c r="U662" s="334"/>
      <c r="V662" s="484"/>
      <c r="W662" s="334"/>
      <c r="X662" s="23">
        <f t="shared" si="90"/>
        <v>0</v>
      </c>
      <c r="Y662" s="23">
        <f t="shared" si="91"/>
        <v>0</v>
      </c>
      <c r="Z662" s="20">
        <v>1</v>
      </c>
      <c r="AH662" s="20">
        <f t="shared" si="93"/>
        <v>1</v>
      </c>
      <c r="AQ662" s="1">
        <f t="shared" si="94"/>
        <v>0</v>
      </c>
      <c r="AR662" s="1">
        <f t="shared" si="95"/>
        <v>1</v>
      </c>
    </row>
    <row r="663" spans="1:44" ht="24.9" customHeight="1" thickTop="1" thickBot="1">
      <c r="A663" s="206" t="s">
        <v>1730</v>
      </c>
      <c r="B663" s="206" t="s">
        <v>1855</v>
      </c>
      <c r="C663" s="206" t="s">
        <v>229</v>
      </c>
      <c r="D663" s="475"/>
      <c r="E663" s="827" t="s">
        <v>179</v>
      </c>
      <c r="F663" s="476">
        <v>95200</v>
      </c>
      <c r="G663" s="476">
        <f t="shared" si="96"/>
        <v>95200</v>
      </c>
      <c r="H663" s="477"/>
      <c r="I663" s="334"/>
      <c r="J663" s="478"/>
      <c r="K663" s="478"/>
      <c r="L663" s="478">
        <f>G663</f>
        <v>95200</v>
      </c>
      <c r="M663" s="479"/>
      <c r="N663" s="479"/>
      <c r="O663" s="480"/>
      <c r="P663" s="481"/>
      <c r="Q663" s="486"/>
      <c r="R663" s="483">
        <f>G663</f>
        <v>95200</v>
      </c>
      <c r="S663" s="334"/>
      <c r="T663" s="484"/>
      <c r="U663" s="334"/>
      <c r="V663" s="484"/>
      <c r="W663" s="334"/>
      <c r="X663" s="23">
        <f t="shared" si="90"/>
        <v>0</v>
      </c>
      <c r="Y663" s="23">
        <f t="shared" si="91"/>
        <v>0</v>
      </c>
      <c r="Z663" s="20">
        <v>1</v>
      </c>
      <c r="AH663" s="20">
        <f t="shared" si="93"/>
        <v>1</v>
      </c>
      <c r="AQ663" s="1">
        <f t="shared" si="94"/>
        <v>0</v>
      </c>
      <c r="AR663" s="1">
        <f t="shared" si="95"/>
        <v>1</v>
      </c>
    </row>
    <row r="664" spans="1:44" ht="24.9" customHeight="1" thickTop="1" thickBot="1">
      <c r="A664" s="206" t="s">
        <v>1730</v>
      </c>
      <c r="B664" s="206" t="s">
        <v>1855</v>
      </c>
      <c r="C664" s="206" t="s">
        <v>961</v>
      </c>
      <c r="D664" s="475"/>
      <c r="E664" s="827" t="s">
        <v>145</v>
      </c>
      <c r="F664" s="476">
        <v>30000</v>
      </c>
      <c r="G664" s="476">
        <f t="shared" si="96"/>
        <v>30000</v>
      </c>
      <c r="H664" s="477"/>
      <c r="I664" s="334">
        <f>G664</f>
        <v>30000</v>
      </c>
      <c r="J664" s="478"/>
      <c r="K664" s="478"/>
      <c r="L664" s="478"/>
      <c r="M664" s="479"/>
      <c r="N664" s="479"/>
      <c r="O664" s="480"/>
      <c r="P664" s="481"/>
      <c r="Q664" s="480"/>
      <c r="R664" s="483">
        <f>G664</f>
        <v>30000</v>
      </c>
      <c r="S664" s="334"/>
      <c r="T664" s="484"/>
      <c r="U664" s="334"/>
      <c r="V664" s="484"/>
      <c r="W664" s="334"/>
      <c r="X664" s="23">
        <f t="shared" si="90"/>
        <v>0</v>
      </c>
      <c r="Y664" s="23">
        <f t="shared" si="91"/>
        <v>0</v>
      </c>
      <c r="AH664" s="20">
        <f t="shared" si="93"/>
        <v>0</v>
      </c>
      <c r="AI664" s="20">
        <v>1</v>
      </c>
      <c r="AQ664" s="1">
        <f t="shared" si="94"/>
        <v>1</v>
      </c>
      <c r="AR664" s="1">
        <f t="shared" si="95"/>
        <v>1</v>
      </c>
    </row>
    <row r="665" spans="1:44" ht="24.9" customHeight="1" thickTop="1" thickBot="1">
      <c r="A665" s="206" t="s">
        <v>1730</v>
      </c>
      <c r="B665" s="206" t="s">
        <v>1855</v>
      </c>
      <c r="C665" s="206" t="s">
        <v>619</v>
      </c>
      <c r="D665" s="475"/>
      <c r="E665" s="827" t="s">
        <v>145</v>
      </c>
      <c r="F665" s="476">
        <v>10000</v>
      </c>
      <c r="G665" s="476">
        <f t="shared" si="96"/>
        <v>10000</v>
      </c>
      <c r="H665" s="477"/>
      <c r="I665" s="334">
        <f>G665</f>
        <v>10000</v>
      </c>
      <c r="J665" s="478"/>
      <c r="K665" s="478"/>
      <c r="L665" s="478"/>
      <c r="M665" s="479"/>
      <c r="N665" s="479"/>
      <c r="O665" s="480"/>
      <c r="P665" s="481"/>
      <c r="Q665" s="480">
        <v>6740</v>
      </c>
      <c r="R665" s="483">
        <v>3260</v>
      </c>
      <c r="S665" s="334"/>
      <c r="T665" s="484"/>
      <c r="U665" s="334"/>
      <c r="V665" s="484"/>
      <c r="W665" s="334"/>
      <c r="X665" s="23">
        <f t="shared" si="90"/>
        <v>0</v>
      </c>
      <c r="Y665" s="23">
        <f t="shared" si="91"/>
        <v>0</v>
      </c>
      <c r="AH665" s="20">
        <f t="shared" si="93"/>
        <v>0</v>
      </c>
      <c r="AI665" s="20">
        <v>1</v>
      </c>
      <c r="AQ665" s="1">
        <f t="shared" si="94"/>
        <v>1</v>
      </c>
      <c r="AR665" s="1">
        <f t="shared" si="95"/>
        <v>1</v>
      </c>
    </row>
    <row r="666" spans="1:44" ht="24.9" customHeight="1" thickTop="1" thickBot="1">
      <c r="A666" s="206" t="s">
        <v>1730</v>
      </c>
      <c r="B666" s="206" t="s">
        <v>1855</v>
      </c>
      <c r="C666" s="206" t="s">
        <v>338</v>
      </c>
      <c r="D666" s="475"/>
      <c r="E666" s="827" t="s">
        <v>145</v>
      </c>
      <c r="F666" s="476">
        <v>150000</v>
      </c>
      <c r="G666" s="476">
        <f t="shared" si="96"/>
        <v>150000</v>
      </c>
      <c r="H666" s="477"/>
      <c r="I666" s="334">
        <f>G666</f>
        <v>150000</v>
      </c>
      <c r="J666" s="478"/>
      <c r="K666" s="478"/>
      <c r="L666" s="478"/>
      <c r="M666" s="479"/>
      <c r="N666" s="479"/>
      <c r="O666" s="480"/>
      <c r="P666" s="481"/>
      <c r="Q666" s="480">
        <v>144178</v>
      </c>
      <c r="R666" s="483">
        <v>5822</v>
      </c>
      <c r="S666" s="334"/>
      <c r="T666" s="484"/>
      <c r="U666" s="334"/>
      <c r="V666" s="484"/>
      <c r="W666" s="334"/>
      <c r="X666" s="23">
        <f t="shared" si="90"/>
        <v>0</v>
      </c>
      <c r="Y666" s="23">
        <f t="shared" si="91"/>
        <v>0</v>
      </c>
      <c r="AH666" s="20">
        <f t="shared" si="93"/>
        <v>0</v>
      </c>
      <c r="AI666" s="20">
        <v>1</v>
      </c>
      <c r="AQ666" s="1">
        <f t="shared" si="94"/>
        <v>1</v>
      </c>
      <c r="AR666" s="1">
        <f t="shared" si="95"/>
        <v>1</v>
      </c>
    </row>
    <row r="667" spans="1:44" ht="24.9" customHeight="1" thickTop="1" thickBot="1">
      <c r="A667" s="206" t="s">
        <v>1730</v>
      </c>
      <c r="B667" s="206" t="s">
        <v>1855</v>
      </c>
      <c r="C667" s="206" t="s">
        <v>47</v>
      </c>
      <c r="D667" s="475"/>
      <c r="E667" s="827" t="s">
        <v>145</v>
      </c>
      <c r="F667" s="476">
        <v>6000</v>
      </c>
      <c r="G667" s="476">
        <f t="shared" si="96"/>
        <v>6000</v>
      </c>
      <c r="H667" s="477"/>
      <c r="I667" s="334">
        <f>G667</f>
        <v>6000</v>
      </c>
      <c r="J667" s="478"/>
      <c r="K667" s="478"/>
      <c r="L667" s="478"/>
      <c r="M667" s="479"/>
      <c r="N667" s="479"/>
      <c r="O667" s="480"/>
      <c r="P667" s="481"/>
      <c r="Q667" s="480"/>
      <c r="R667" s="483">
        <v>6000</v>
      </c>
      <c r="S667" s="334"/>
      <c r="T667" s="484"/>
      <c r="U667" s="334"/>
      <c r="V667" s="484"/>
      <c r="W667" s="334"/>
      <c r="X667" s="23">
        <f t="shared" si="90"/>
        <v>0</v>
      </c>
      <c r="Y667" s="23">
        <f t="shared" si="91"/>
        <v>0</v>
      </c>
      <c r="AH667" s="20">
        <f t="shared" si="93"/>
        <v>0</v>
      </c>
      <c r="AI667" s="20">
        <v>1</v>
      </c>
      <c r="AQ667" s="1">
        <f t="shared" si="94"/>
        <v>1</v>
      </c>
      <c r="AR667" s="1">
        <f t="shared" si="95"/>
        <v>1</v>
      </c>
    </row>
    <row r="668" spans="1:44" ht="24.9" customHeight="1" thickTop="1" thickBot="1">
      <c r="A668" s="206" t="s">
        <v>1730</v>
      </c>
      <c r="B668" s="206" t="s">
        <v>1855</v>
      </c>
      <c r="C668" s="206" t="s">
        <v>151</v>
      </c>
      <c r="D668" s="475"/>
      <c r="E668" s="827" t="s">
        <v>145</v>
      </c>
      <c r="F668" s="476">
        <v>10000</v>
      </c>
      <c r="G668" s="476">
        <f t="shared" si="96"/>
        <v>10000</v>
      </c>
      <c r="H668" s="477"/>
      <c r="I668" s="334">
        <f>G668</f>
        <v>10000</v>
      </c>
      <c r="J668" s="478"/>
      <c r="K668" s="478"/>
      <c r="L668" s="478"/>
      <c r="M668" s="479"/>
      <c r="N668" s="479"/>
      <c r="O668" s="480"/>
      <c r="P668" s="481"/>
      <c r="Q668" s="480"/>
      <c r="R668" s="483">
        <f>G668</f>
        <v>10000</v>
      </c>
      <c r="S668" s="334"/>
      <c r="T668" s="484"/>
      <c r="U668" s="334"/>
      <c r="V668" s="484"/>
      <c r="W668" s="334"/>
      <c r="X668" s="23">
        <f t="shared" si="90"/>
        <v>0</v>
      </c>
      <c r="Y668" s="23">
        <f t="shared" si="91"/>
        <v>0</v>
      </c>
      <c r="AH668" s="20">
        <f t="shared" si="93"/>
        <v>0</v>
      </c>
      <c r="AI668" s="20">
        <v>1</v>
      </c>
      <c r="AQ668" s="1">
        <f t="shared" si="94"/>
        <v>1</v>
      </c>
      <c r="AR668" s="1">
        <f t="shared" si="95"/>
        <v>1</v>
      </c>
    </row>
    <row r="669" spans="1:44" ht="24.9" customHeight="1" thickTop="1" thickBot="1">
      <c r="A669" s="206" t="s">
        <v>1730</v>
      </c>
      <c r="B669" s="206" t="s">
        <v>1855</v>
      </c>
      <c r="C669" s="206" t="s">
        <v>288</v>
      </c>
      <c r="D669" s="475"/>
      <c r="E669" s="827" t="s">
        <v>145</v>
      </c>
      <c r="F669" s="476">
        <v>250000</v>
      </c>
      <c r="G669" s="476">
        <v>258572</v>
      </c>
      <c r="H669" s="477"/>
      <c r="I669" s="334">
        <v>124572</v>
      </c>
      <c r="J669" s="478"/>
      <c r="K669" s="478"/>
      <c r="L669" s="478">
        <v>134000</v>
      </c>
      <c r="M669" s="479"/>
      <c r="N669" s="479"/>
      <c r="O669" s="480"/>
      <c r="P669" s="481"/>
      <c r="Q669" s="480"/>
      <c r="R669" s="483">
        <f>L669+I669</f>
        <v>258572</v>
      </c>
      <c r="S669" s="334"/>
      <c r="T669" s="484"/>
      <c r="U669" s="334"/>
      <c r="V669" s="484"/>
      <c r="W669" s="334"/>
      <c r="X669" s="23">
        <f t="shared" si="90"/>
        <v>0</v>
      </c>
      <c r="Y669" s="23">
        <f t="shared" si="91"/>
        <v>0</v>
      </c>
      <c r="AH669" s="20">
        <f t="shared" si="93"/>
        <v>0</v>
      </c>
      <c r="AI669" s="20">
        <v>1</v>
      </c>
      <c r="AQ669" s="1">
        <f t="shared" si="94"/>
        <v>1</v>
      </c>
      <c r="AR669" s="1">
        <f t="shared" si="95"/>
        <v>1</v>
      </c>
    </row>
    <row r="670" spans="1:44" ht="24.9" customHeight="1" thickTop="1" thickBot="1">
      <c r="A670" s="206" t="s">
        <v>1730</v>
      </c>
      <c r="B670" s="206" t="s">
        <v>1855</v>
      </c>
      <c r="C670" s="206" t="s">
        <v>489</v>
      </c>
      <c r="D670" s="206"/>
      <c r="E670" s="827" t="s">
        <v>53</v>
      </c>
      <c r="F670" s="509">
        <v>148000</v>
      </c>
      <c r="G670" s="509">
        <v>150000</v>
      </c>
      <c r="H670" s="206"/>
      <c r="I670" s="478">
        <v>2000</v>
      </c>
      <c r="J670" s="478"/>
      <c r="K670" s="498"/>
      <c r="L670" s="478">
        <v>148000</v>
      </c>
      <c r="M670" s="206"/>
      <c r="N670" s="353"/>
      <c r="O670" s="478"/>
      <c r="P670" s="481"/>
      <c r="Q670" s="510">
        <v>120386</v>
      </c>
      <c r="R670" s="478">
        <f>G670-Q670</f>
        <v>29614</v>
      </c>
      <c r="S670" s="478"/>
      <c r="T670" s="206"/>
      <c r="U670" s="206"/>
      <c r="V670" s="206"/>
      <c r="W670" s="206"/>
      <c r="X670" s="23">
        <f t="shared" si="90"/>
        <v>0</v>
      </c>
      <c r="Y670" s="23">
        <f t="shared" si="91"/>
        <v>0</v>
      </c>
      <c r="AH670" s="20">
        <f t="shared" si="93"/>
        <v>0</v>
      </c>
      <c r="AI670" s="20">
        <v>1</v>
      </c>
      <c r="AQ670" s="1">
        <f t="shared" si="94"/>
        <v>1</v>
      </c>
      <c r="AR670" s="1">
        <f t="shared" si="95"/>
        <v>1</v>
      </c>
    </row>
    <row r="671" spans="1:44" ht="24.9" customHeight="1" thickTop="1" thickBot="1">
      <c r="A671" s="206" t="s">
        <v>1730</v>
      </c>
      <c r="B671" s="206" t="s">
        <v>1855</v>
      </c>
      <c r="C671" s="206" t="s">
        <v>968</v>
      </c>
      <c r="D671" s="475"/>
      <c r="E671" s="827" t="s">
        <v>145</v>
      </c>
      <c r="F671" s="476">
        <v>50000</v>
      </c>
      <c r="G671" s="476">
        <f t="shared" ref="G671:G699" si="97">F671</f>
        <v>50000</v>
      </c>
      <c r="H671" s="477"/>
      <c r="I671" s="334">
        <f>G671</f>
        <v>50000</v>
      </c>
      <c r="J671" s="478"/>
      <c r="K671" s="478"/>
      <c r="L671" s="478"/>
      <c r="M671" s="479"/>
      <c r="N671" s="479"/>
      <c r="O671" s="480"/>
      <c r="P671" s="481"/>
      <c r="Q671" s="480"/>
      <c r="R671" s="483">
        <f>G671</f>
        <v>50000</v>
      </c>
      <c r="S671" s="334"/>
      <c r="T671" s="484"/>
      <c r="U671" s="334"/>
      <c r="V671" s="484"/>
      <c r="W671" s="334"/>
      <c r="X671" s="23">
        <f t="shared" si="90"/>
        <v>0</v>
      </c>
      <c r="Y671" s="23">
        <f t="shared" si="91"/>
        <v>0</v>
      </c>
      <c r="AH671" s="20">
        <f t="shared" si="93"/>
        <v>0</v>
      </c>
      <c r="AI671" s="20">
        <v>1</v>
      </c>
      <c r="AQ671" s="1">
        <f t="shared" si="94"/>
        <v>1</v>
      </c>
      <c r="AR671" s="1">
        <f t="shared" si="95"/>
        <v>1</v>
      </c>
    </row>
    <row r="672" spans="1:44" ht="24.9" customHeight="1" thickTop="1" thickBot="1">
      <c r="A672" s="206" t="s">
        <v>1730</v>
      </c>
      <c r="B672" s="206" t="s">
        <v>1855</v>
      </c>
      <c r="C672" s="206" t="s">
        <v>1707</v>
      </c>
      <c r="D672" s="475"/>
      <c r="E672" s="827" t="s">
        <v>145</v>
      </c>
      <c r="F672" s="476">
        <v>40000</v>
      </c>
      <c r="G672" s="476">
        <f t="shared" si="97"/>
        <v>40000</v>
      </c>
      <c r="H672" s="477"/>
      <c r="I672" s="334">
        <f>G672</f>
        <v>40000</v>
      </c>
      <c r="J672" s="478"/>
      <c r="K672" s="478"/>
      <c r="L672" s="478"/>
      <c r="M672" s="479"/>
      <c r="N672" s="479"/>
      <c r="O672" s="480"/>
      <c r="P672" s="481"/>
      <c r="Q672" s="480"/>
      <c r="R672" s="483">
        <f>G672</f>
        <v>40000</v>
      </c>
      <c r="S672" s="334"/>
      <c r="T672" s="484"/>
      <c r="U672" s="334"/>
      <c r="V672" s="484"/>
      <c r="W672" s="334"/>
      <c r="X672" s="23">
        <f t="shared" si="90"/>
        <v>0</v>
      </c>
      <c r="Y672" s="23">
        <f t="shared" si="91"/>
        <v>0</v>
      </c>
      <c r="AH672" s="20">
        <f t="shared" si="93"/>
        <v>0</v>
      </c>
      <c r="AI672" s="20">
        <v>1</v>
      </c>
      <c r="AQ672" s="1">
        <f t="shared" si="94"/>
        <v>1</v>
      </c>
      <c r="AR672" s="1">
        <f t="shared" si="95"/>
        <v>1</v>
      </c>
    </row>
    <row r="673" spans="1:44" ht="24.9" customHeight="1" thickTop="1" thickBot="1">
      <c r="A673" s="33" t="s">
        <v>1730</v>
      </c>
      <c r="B673" s="33" t="s">
        <v>1856</v>
      </c>
      <c r="C673" s="33" t="s">
        <v>41</v>
      </c>
      <c r="D673" s="35"/>
      <c r="E673" s="324" t="s">
        <v>179</v>
      </c>
      <c r="F673" s="454">
        <v>4000000</v>
      </c>
      <c r="G673" s="454">
        <f t="shared" si="97"/>
        <v>4000000</v>
      </c>
      <c r="H673" s="455"/>
      <c r="I673" s="39">
        <v>2446000</v>
      </c>
      <c r="J673" s="40">
        <v>700000</v>
      </c>
      <c r="K673" s="40"/>
      <c r="L673" s="40">
        <f>G673-J673-I673</f>
        <v>854000</v>
      </c>
      <c r="M673" s="41"/>
      <c r="N673" s="41"/>
      <c r="O673" s="42"/>
      <c r="P673" s="456"/>
      <c r="Q673" s="457"/>
      <c r="R673" s="458">
        <v>2000000</v>
      </c>
      <c r="S673" s="39">
        <v>2000000</v>
      </c>
      <c r="T673" s="46"/>
      <c r="U673" s="39"/>
      <c r="V673" s="46"/>
      <c r="W673" s="39"/>
      <c r="X673" s="23">
        <f t="shared" si="90"/>
        <v>0</v>
      </c>
      <c r="Y673" s="23">
        <f t="shared" si="91"/>
        <v>0</v>
      </c>
      <c r="Z673" s="20">
        <v>1</v>
      </c>
      <c r="AH673" s="20">
        <f t="shared" si="93"/>
        <v>1</v>
      </c>
      <c r="AQ673" s="1">
        <f t="shared" si="94"/>
        <v>0</v>
      </c>
      <c r="AR673" s="1">
        <f t="shared" si="95"/>
        <v>1</v>
      </c>
    </row>
    <row r="674" spans="1:44" ht="24.9" customHeight="1" thickTop="1" thickBot="1">
      <c r="A674" s="33" t="s">
        <v>1730</v>
      </c>
      <c r="B674" s="33" t="s">
        <v>1856</v>
      </c>
      <c r="C674" s="33" t="s">
        <v>1857</v>
      </c>
      <c r="D674" s="35"/>
      <c r="E674" s="324" t="s">
        <v>179</v>
      </c>
      <c r="F674" s="454">
        <v>1884000</v>
      </c>
      <c r="G674" s="454">
        <f t="shared" si="97"/>
        <v>1884000</v>
      </c>
      <c r="H674" s="455"/>
      <c r="I674" s="39">
        <v>809000</v>
      </c>
      <c r="J674" s="40"/>
      <c r="K674" s="40"/>
      <c r="L674" s="40">
        <f>G674-J674-I674</f>
        <v>1075000</v>
      </c>
      <c r="M674" s="41"/>
      <c r="N674" s="41"/>
      <c r="O674" s="42"/>
      <c r="P674" s="456"/>
      <c r="Q674" s="457"/>
      <c r="R674" s="458">
        <v>1700000</v>
      </c>
      <c r="S674" s="39">
        <v>184000</v>
      </c>
      <c r="T674" s="46"/>
      <c r="U674" s="39"/>
      <c r="V674" s="46"/>
      <c r="W674" s="39"/>
      <c r="X674" s="23">
        <f t="shared" si="90"/>
        <v>0</v>
      </c>
      <c r="Y674" s="23">
        <f t="shared" si="91"/>
        <v>0</v>
      </c>
      <c r="Z674" s="20">
        <v>1</v>
      </c>
      <c r="AH674" s="20">
        <f t="shared" si="93"/>
        <v>1</v>
      </c>
      <c r="AQ674" s="1">
        <f t="shared" si="94"/>
        <v>0</v>
      </c>
      <c r="AR674" s="1">
        <f t="shared" si="95"/>
        <v>1</v>
      </c>
    </row>
    <row r="675" spans="1:44" ht="24.9" customHeight="1" thickTop="1" thickBot="1">
      <c r="A675" s="33" t="s">
        <v>1730</v>
      </c>
      <c r="B675" s="33" t="s">
        <v>1856</v>
      </c>
      <c r="C675" s="33" t="s">
        <v>40</v>
      </c>
      <c r="D675" s="35"/>
      <c r="E675" s="324" t="s">
        <v>179</v>
      </c>
      <c r="F675" s="454">
        <v>300000</v>
      </c>
      <c r="G675" s="454">
        <f t="shared" si="97"/>
        <v>300000</v>
      </c>
      <c r="H675" s="455"/>
      <c r="I675" s="39">
        <f>G675</f>
        <v>300000</v>
      </c>
      <c r="J675" s="40"/>
      <c r="K675" s="40"/>
      <c r="L675" s="40"/>
      <c r="M675" s="41"/>
      <c r="N675" s="41"/>
      <c r="O675" s="42"/>
      <c r="P675" s="456"/>
      <c r="Q675" s="457"/>
      <c r="R675" s="458">
        <f>G675</f>
        <v>300000</v>
      </c>
      <c r="S675" s="39"/>
      <c r="T675" s="46"/>
      <c r="U675" s="39"/>
      <c r="V675" s="46"/>
      <c r="W675" s="39"/>
      <c r="X675" s="23">
        <f t="shared" si="90"/>
        <v>0</v>
      </c>
      <c r="Y675" s="23">
        <f t="shared" si="91"/>
        <v>0</v>
      </c>
      <c r="Z675" s="20">
        <v>1</v>
      </c>
      <c r="AH675" s="20">
        <f t="shared" si="93"/>
        <v>1</v>
      </c>
      <c r="AQ675" s="1">
        <f t="shared" si="94"/>
        <v>0</v>
      </c>
      <c r="AR675" s="1">
        <f t="shared" si="95"/>
        <v>1</v>
      </c>
    </row>
    <row r="676" spans="1:44" ht="24.9" customHeight="1" thickTop="1" thickBot="1">
      <c r="A676" s="33" t="s">
        <v>1730</v>
      </c>
      <c r="B676" s="33" t="s">
        <v>1856</v>
      </c>
      <c r="C676" s="33" t="s">
        <v>1858</v>
      </c>
      <c r="D676" s="35"/>
      <c r="E676" s="324" t="s">
        <v>179</v>
      </c>
      <c r="F676" s="454">
        <v>30000</v>
      </c>
      <c r="G676" s="454">
        <f t="shared" si="97"/>
        <v>30000</v>
      </c>
      <c r="H676" s="455"/>
      <c r="I676" s="39">
        <f>G676</f>
        <v>30000</v>
      </c>
      <c r="J676" s="40"/>
      <c r="K676" s="40"/>
      <c r="L676" s="40"/>
      <c r="M676" s="41"/>
      <c r="N676" s="41"/>
      <c r="O676" s="42"/>
      <c r="P676" s="456"/>
      <c r="Q676" s="457"/>
      <c r="R676" s="458">
        <f>G676</f>
        <v>30000</v>
      </c>
      <c r="S676" s="39"/>
      <c r="T676" s="46"/>
      <c r="U676" s="39"/>
      <c r="V676" s="46"/>
      <c r="W676" s="39"/>
      <c r="X676" s="23">
        <f t="shared" si="90"/>
        <v>0</v>
      </c>
      <c r="Y676" s="23">
        <f t="shared" si="91"/>
        <v>0</v>
      </c>
      <c r="Z676" s="20">
        <v>1</v>
      </c>
      <c r="AH676" s="20">
        <f t="shared" si="93"/>
        <v>1</v>
      </c>
      <c r="AQ676" s="1">
        <f t="shared" si="94"/>
        <v>0</v>
      </c>
      <c r="AR676" s="1">
        <f t="shared" si="95"/>
        <v>1</v>
      </c>
    </row>
    <row r="677" spans="1:44" ht="24.9" customHeight="1" thickTop="1" thickBot="1">
      <c r="A677" s="33" t="s">
        <v>1730</v>
      </c>
      <c r="B677" s="33" t="s">
        <v>1856</v>
      </c>
      <c r="C677" s="33" t="s">
        <v>1859</v>
      </c>
      <c r="D677" s="35"/>
      <c r="E677" s="324" t="s">
        <v>179</v>
      </c>
      <c r="F677" s="454">
        <v>30000</v>
      </c>
      <c r="G677" s="454">
        <f t="shared" si="97"/>
        <v>30000</v>
      </c>
      <c r="H677" s="455"/>
      <c r="I677" s="39">
        <f>G677</f>
        <v>30000</v>
      </c>
      <c r="J677" s="40"/>
      <c r="K677" s="40"/>
      <c r="L677" s="40"/>
      <c r="M677" s="41"/>
      <c r="N677" s="41"/>
      <c r="O677" s="42"/>
      <c r="P677" s="456"/>
      <c r="Q677" s="457"/>
      <c r="R677" s="458">
        <f>G677</f>
        <v>30000</v>
      </c>
      <c r="S677" s="39"/>
      <c r="T677" s="46"/>
      <c r="U677" s="39"/>
      <c r="V677" s="46"/>
      <c r="W677" s="39"/>
      <c r="X677" s="23">
        <f t="shared" si="90"/>
        <v>0</v>
      </c>
      <c r="Y677" s="23">
        <f t="shared" si="91"/>
        <v>0</v>
      </c>
      <c r="Z677" s="20">
        <v>1</v>
      </c>
      <c r="AH677" s="20">
        <f t="shared" si="93"/>
        <v>1</v>
      </c>
      <c r="AQ677" s="1">
        <f t="shared" si="94"/>
        <v>0</v>
      </c>
      <c r="AR677" s="1">
        <f t="shared" si="95"/>
        <v>1</v>
      </c>
    </row>
    <row r="678" spans="1:44" ht="24.9" customHeight="1" thickTop="1" thickBot="1">
      <c r="A678" s="33" t="s">
        <v>1730</v>
      </c>
      <c r="B678" s="33" t="s">
        <v>1856</v>
      </c>
      <c r="C678" s="33" t="s">
        <v>229</v>
      </c>
      <c r="D678" s="35"/>
      <c r="E678" s="324" t="s">
        <v>179</v>
      </c>
      <c r="F678" s="454">
        <v>500000</v>
      </c>
      <c r="G678" s="454">
        <f t="shared" si="97"/>
        <v>500000</v>
      </c>
      <c r="H678" s="455"/>
      <c r="I678" s="39">
        <f>G678</f>
        <v>500000</v>
      </c>
      <c r="J678" s="40"/>
      <c r="K678" s="40"/>
      <c r="L678" s="40"/>
      <c r="M678" s="41"/>
      <c r="N678" s="41"/>
      <c r="O678" s="42"/>
      <c r="P678" s="456"/>
      <c r="Q678" s="457"/>
      <c r="R678" s="458">
        <f>G678</f>
        <v>500000</v>
      </c>
      <c r="S678" s="39"/>
      <c r="T678" s="46"/>
      <c r="U678" s="39"/>
      <c r="V678" s="46"/>
      <c r="W678" s="39"/>
      <c r="X678" s="23">
        <f t="shared" si="90"/>
        <v>0</v>
      </c>
      <c r="Y678" s="23">
        <f t="shared" si="91"/>
        <v>0</v>
      </c>
      <c r="Z678" s="20">
        <v>1</v>
      </c>
      <c r="AH678" s="20">
        <f t="shared" si="93"/>
        <v>1</v>
      </c>
      <c r="AQ678" s="1">
        <f t="shared" si="94"/>
        <v>0</v>
      </c>
      <c r="AR678" s="1">
        <f t="shared" si="95"/>
        <v>1</v>
      </c>
    </row>
    <row r="679" spans="1:44" ht="24.9" customHeight="1" thickTop="1" thickBot="1">
      <c r="A679" s="33" t="s">
        <v>1730</v>
      </c>
      <c r="B679" s="33" t="s">
        <v>1856</v>
      </c>
      <c r="C679" s="33" t="s">
        <v>1860</v>
      </c>
      <c r="D679" s="35"/>
      <c r="E679" s="324" t="s">
        <v>179</v>
      </c>
      <c r="F679" s="454">
        <v>1500000</v>
      </c>
      <c r="G679" s="454">
        <f t="shared" si="97"/>
        <v>1500000</v>
      </c>
      <c r="H679" s="455"/>
      <c r="I679" s="39">
        <f>G679</f>
        <v>1500000</v>
      </c>
      <c r="J679" s="40"/>
      <c r="K679" s="40"/>
      <c r="L679" s="40"/>
      <c r="M679" s="41"/>
      <c r="N679" s="41"/>
      <c r="O679" s="42"/>
      <c r="P679" s="456"/>
      <c r="Q679" s="457"/>
      <c r="R679" s="458">
        <v>750000</v>
      </c>
      <c r="S679" s="39">
        <v>750000</v>
      </c>
      <c r="T679" s="46"/>
      <c r="U679" s="39"/>
      <c r="V679" s="46"/>
      <c r="W679" s="39"/>
      <c r="X679" s="23">
        <f t="shared" si="90"/>
        <v>0</v>
      </c>
      <c r="Y679" s="23">
        <f t="shared" si="91"/>
        <v>0</v>
      </c>
      <c r="Z679" s="20">
        <v>1</v>
      </c>
      <c r="AH679" s="20">
        <f t="shared" si="93"/>
        <v>1</v>
      </c>
      <c r="AQ679" s="1">
        <f t="shared" si="94"/>
        <v>0</v>
      </c>
      <c r="AR679" s="1">
        <f t="shared" si="95"/>
        <v>1</v>
      </c>
    </row>
    <row r="680" spans="1:44" ht="24.9" customHeight="1" thickTop="1" thickBot="1">
      <c r="A680" s="33" t="s">
        <v>1730</v>
      </c>
      <c r="B680" s="33" t="s">
        <v>1856</v>
      </c>
      <c r="C680" s="33" t="s">
        <v>1861</v>
      </c>
      <c r="D680" s="35"/>
      <c r="E680" s="324" t="s">
        <v>179</v>
      </c>
      <c r="F680" s="454">
        <v>1465000</v>
      </c>
      <c r="G680" s="454">
        <f t="shared" si="97"/>
        <v>1465000</v>
      </c>
      <c r="H680" s="455"/>
      <c r="I680" s="39"/>
      <c r="J680" s="40">
        <f>G680</f>
        <v>1465000</v>
      </c>
      <c r="K680" s="40"/>
      <c r="L680" s="40"/>
      <c r="M680" s="41"/>
      <c r="N680" s="41"/>
      <c r="O680" s="42"/>
      <c r="P680" s="456"/>
      <c r="Q680" s="457"/>
      <c r="R680" s="458">
        <v>1465000</v>
      </c>
      <c r="S680" s="39"/>
      <c r="T680" s="46"/>
      <c r="U680" s="39"/>
      <c r="V680" s="46"/>
      <c r="W680" s="39"/>
      <c r="X680" s="23">
        <f t="shared" si="90"/>
        <v>0</v>
      </c>
      <c r="Y680" s="23">
        <f t="shared" si="91"/>
        <v>0</v>
      </c>
      <c r="Z680" s="20">
        <v>1</v>
      </c>
      <c r="AH680" s="20">
        <f t="shared" si="93"/>
        <v>1</v>
      </c>
      <c r="AQ680" s="1">
        <f t="shared" si="94"/>
        <v>0</v>
      </c>
      <c r="AR680" s="1">
        <f t="shared" si="95"/>
        <v>1</v>
      </c>
    </row>
    <row r="681" spans="1:44" ht="24.9" customHeight="1" thickTop="1" thickBot="1">
      <c r="A681" s="33" t="s">
        <v>1730</v>
      </c>
      <c r="B681" s="33" t="s">
        <v>1856</v>
      </c>
      <c r="C681" s="33" t="s">
        <v>1862</v>
      </c>
      <c r="D681" s="35"/>
      <c r="E681" s="324" t="s">
        <v>179</v>
      </c>
      <c r="F681" s="454">
        <v>30000</v>
      </c>
      <c r="G681" s="454">
        <f t="shared" si="97"/>
        <v>30000</v>
      </c>
      <c r="H681" s="455"/>
      <c r="I681" s="39">
        <f t="shared" ref="I681:I686" si="98">G681</f>
        <v>30000</v>
      </c>
      <c r="J681" s="40"/>
      <c r="K681" s="40"/>
      <c r="L681" s="40"/>
      <c r="M681" s="41"/>
      <c r="N681" s="41"/>
      <c r="O681" s="42"/>
      <c r="P681" s="456"/>
      <c r="Q681" s="457"/>
      <c r="R681" s="458">
        <f t="shared" ref="R681:R686" si="99">G681</f>
        <v>30000</v>
      </c>
      <c r="S681" s="39"/>
      <c r="T681" s="46"/>
      <c r="U681" s="39"/>
      <c r="V681" s="46"/>
      <c r="W681" s="39"/>
      <c r="X681" s="23">
        <f t="shared" si="90"/>
        <v>0</v>
      </c>
      <c r="Y681" s="23">
        <f t="shared" si="91"/>
        <v>0</v>
      </c>
      <c r="Z681" s="20">
        <v>1</v>
      </c>
      <c r="AH681" s="20">
        <f t="shared" si="93"/>
        <v>1</v>
      </c>
      <c r="AQ681" s="1">
        <f t="shared" si="94"/>
        <v>0</v>
      </c>
      <c r="AR681" s="1">
        <f t="shared" si="95"/>
        <v>1</v>
      </c>
    </row>
    <row r="682" spans="1:44" ht="24.9" customHeight="1" thickTop="1" thickBot="1">
      <c r="A682" s="33" t="s">
        <v>1730</v>
      </c>
      <c r="B682" s="33" t="s">
        <v>1856</v>
      </c>
      <c r="C682" s="33" t="s">
        <v>1863</v>
      </c>
      <c r="D682" s="35"/>
      <c r="E682" s="324" t="s">
        <v>179</v>
      </c>
      <c r="F682" s="454">
        <v>200000</v>
      </c>
      <c r="G682" s="454">
        <f t="shared" si="97"/>
        <v>200000</v>
      </c>
      <c r="H682" s="455"/>
      <c r="I682" s="39">
        <f t="shared" si="98"/>
        <v>200000</v>
      </c>
      <c r="J682" s="40"/>
      <c r="K682" s="40"/>
      <c r="L682" s="40"/>
      <c r="M682" s="41"/>
      <c r="N682" s="41"/>
      <c r="O682" s="42"/>
      <c r="P682" s="456"/>
      <c r="Q682" s="457"/>
      <c r="R682" s="458">
        <f t="shared" si="99"/>
        <v>200000</v>
      </c>
      <c r="S682" s="39"/>
      <c r="T682" s="46"/>
      <c r="U682" s="39"/>
      <c r="V682" s="46"/>
      <c r="W682" s="39"/>
      <c r="X682" s="23">
        <f t="shared" si="90"/>
        <v>0</v>
      </c>
      <c r="Y682" s="23">
        <f t="shared" si="91"/>
        <v>0</v>
      </c>
      <c r="Z682" s="20">
        <v>1</v>
      </c>
      <c r="AH682" s="20">
        <f t="shared" si="93"/>
        <v>1</v>
      </c>
      <c r="AQ682" s="1">
        <f t="shared" si="94"/>
        <v>0</v>
      </c>
      <c r="AR682" s="1">
        <f t="shared" si="95"/>
        <v>1</v>
      </c>
    </row>
    <row r="683" spans="1:44" ht="24.9" customHeight="1" thickTop="1" thickBot="1">
      <c r="A683" s="33" t="s">
        <v>1730</v>
      </c>
      <c r="B683" s="33" t="s">
        <v>1856</v>
      </c>
      <c r="C683" s="33" t="s">
        <v>1864</v>
      </c>
      <c r="D683" s="35"/>
      <c r="E683" s="324" t="s">
        <v>179</v>
      </c>
      <c r="F683" s="454">
        <v>10000</v>
      </c>
      <c r="G683" s="454">
        <f t="shared" si="97"/>
        <v>10000</v>
      </c>
      <c r="H683" s="455"/>
      <c r="I683" s="39">
        <f t="shared" si="98"/>
        <v>10000</v>
      </c>
      <c r="J683" s="40"/>
      <c r="K683" s="40"/>
      <c r="L683" s="40"/>
      <c r="M683" s="41"/>
      <c r="N683" s="41"/>
      <c r="O683" s="42"/>
      <c r="P683" s="456"/>
      <c r="Q683" s="457"/>
      <c r="R683" s="458">
        <f t="shared" si="99"/>
        <v>10000</v>
      </c>
      <c r="S683" s="39"/>
      <c r="T683" s="46"/>
      <c r="U683" s="39"/>
      <c r="V683" s="46"/>
      <c r="W683" s="39"/>
      <c r="X683" s="23">
        <f t="shared" si="90"/>
        <v>0</v>
      </c>
      <c r="Y683" s="23">
        <f t="shared" si="91"/>
        <v>0</v>
      </c>
      <c r="Z683" s="20">
        <v>1</v>
      </c>
      <c r="AH683" s="20">
        <f t="shared" si="93"/>
        <v>1</v>
      </c>
      <c r="AQ683" s="1">
        <f t="shared" si="94"/>
        <v>0</v>
      </c>
      <c r="AR683" s="1">
        <f t="shared" si="95"/>
        <v>1</v>
      </c>
    </row>
    <row r="684" spans="1:44" ht="24.9" customHeight="1" thickTop="1" thickBot="1">
      <c r="A684" s="33" t="s">
        <v>1730</v>
      </c>
      <c r="B684" s="33" t="s">
        <v>1856</v>
      </c>
      <c r="C684" s="33" t="s">
        <v>1865</v>
      </c>
      <c r="D684" s="35"/>
      <c r="E684" s="324" t="s">
        <v>179</v>
      </c>
      <c r="F684" s="454">
        <v>100000</v>
      </c>
      <c r="G684" s="454">
        <f t="shared" si="97"/>
        <v>100000</v>
      </c>
      <c r="H684" s="455"/>
      <c r="I684" s="39">
        <f t="shared" si="98"/>
        <v>100000</v>
      </c>
      <c r="J684" s="40"/>
      <c r="K684" s="40"/>
      <c r="L684" s="40"/>
      <c r="M684" s="41"/>
      <c r="N684" s="41"/>
      <c r="O684" s="42"/>
      <c r="P684" s="456"/>
      <c r="Q684" s="457"/>
      <c r="R684" s="458">
        <f t="shared" si="99"/>
        <v>100000</v>
      </c>
      <c r="S684" s="39"/>
      <c r="T684" s="46"/>
      <c r="U684" s="39"/>
      <c r="V684" s="46"/>
      <c r="W684" s="39"/>
      <c r="X684" s="23">
        <f t="shared" si="90"/>
        <v>0</v>
      </c>
      <c r="Y684" s="23">
        <f t="shared" si="91"/>
        <v>0</v>
      </c>
      <c r="Z684" s="20">
        <v>1</v>
      </c>
      <c r="AH684" s="20">
        <f t="shared" si="93"/>
        <v>1</v>
      </c>
      <c r="AQ684" s="1">
        <f t="shared" si="94"/>
        <v>0</v>
      </c>
      <c r="AR684" s="1">
        <f t="shared" si="95"/>
        <v>1</v>
      </c>
    </row>
    <row r="685" spans="1:44" ht="24.9" customHeight="1" thickTop="1" thickBot="1">
      <c r="A685" s="33" t="s">
        <v>1730</v>
      </c>
      <c r="B685" s="33" t="s">
        <v>1856</v>
      </c>
      <c r="C685" s="33" t="s">
        <v>1866</v>
      </c>
      <c r="D685" s="35"/>
      <c r="E685" s="324" t="s">
        <v>179</v>
      </c>
      <c r="F685" s="454">
        <v>100000</v>
      </c>
      <c r="G685" s="454">
        <f t="shared" si="97"/>
        <v>100000</v>
      </c>
      <c r="H685" s="455"/>
      <c r="I685" s="39">
        <f t="shared" si="98"/>
        <v>100000</v>
      </c>
      <c r="J685" s="40"/>
      <c r="K685" s="40"/>
      <c r="L685" s="40"/>
      <c r="M685" s="41"/>
      <c r="N685" s="41"/>
      <c r="O685" s="42"/>
      <c r="P685" s="456"/>
      <c r="Q685" s="457"/>
      <c r="R685" s="458">
        <f t="shared" si="99"/>
        <v>100000</v>
      </c>
      <c r="S685" s="39"/>
      <c r="T685" s="46"/>
      <c r="U685" s="39"/>
      <c r="V685" s="46"/>
      <c r="W685" s="39"/>
      <c r="X685" s="23">
        <f t="shared" si="90"/>
        <v>0</v>
      </c>
      <c r="Y685" s="23">
        <f t="shared" si="91"/>
        <v>0</v>
      </c>
      <c r="Z685" s="20">
        <v>1</v>
      </c>
      <c r="AH685" s="20">
        <f t="shared" si="93"/>
        <v>1</v>
      </c>
      <c r="AQ685" s="1">
        <f t="shared" si="94"/>
        <v>0</v>
      </c>
      <c r="AR685" s="1">
        <f t="shared" si="95"/>
        <v>1</v>
      </c>
    </row>
    <row r="686" spans="1:44" ht="24.9" customHeight="1" thickTop="1" thickBot="1">
      <c r="A686" s="33" t="s">
        <v>1730</v>
      </c>
      <c r="B686" s="33" t="s">
        <v>1856</v>
      </c>
      <c r="C686" s="33" t="s">
        <v>36</v>
      </c>
      <c r="D686" s="35"/>
      <c r="E686" s="324" t="s">
        <v>179</v>
      </c>
      <c r="F686" s="454">
        <v>200000</v>
      </c>
      <c r="G686" s="454">
        <f t="shared" si="97"/>
        <v>200000</v>
      </c>
      <c r="H686" s="455"/>
      <c r="I686" s="39">
        <f t="shared" si="98"/>
        <v>200000</v>
      </c>
      <c r="J686" s="40"/>
      <c r="K686" s="40"/>
      <c r="L686" s="40"/>
      <c r="M686" s="41"/>
      <c r="N686" s="41"/>
      <c r="O686" s="42"/>
      <c r="P686" s="456"/>
      <c r="Q686" s="457"/>
      <c r="R686" s="458">
        <f t="shared" si="99"/>
        <v>200000</v>
      </c>
      <c r="S686" s="39"/>
      <c r="T686" s="46"/>
      <c r="U686" s="39"/>
      <c r="V686" s="46"/>
      <c r="W686" s="39"/>
      <c r="X686" s="23">
        <f t="shared" si="90"/>
        <v>0</v>
      </c>
      <c r="Y686" s="23">
        <f t="shared" si="91"/>
        <v>0</v>
      </c>
      <c r="Z686" s="20">
        <v>1</v>
      </c>
      <c r="AH686" s="20">
        <f t="shared" si="93"/>
        <v>1</v>
      </c>
      <c r="AQ686" s="1">
        <f t="shared" si="94"/>
        <v>0</v>
      </c>
      <c r="AR686" s="1">
        <f t="shared" si="95"/>
        <v>1</v>
      </c>
    </row>
    <row r="687" spans="1:44" ht="24.9" customHeight="1" thickTop="1" thickBot="1">
      <c r="A687" s="33" t="s">
        <v>1730</v>
      </c>
      <c r="B687" s="33" t="s">
        <v>1856</v>
      </c>
      <c r="C687" s="33" t="s">
        <v>41</v>
      </c>
      <c r="D687" s="33"/>
      <c r="E687" s="324" t="s">
        <v>145</v>
      </c>
      <c r="F687" s="36">
        <v>4900000</v>
      </c>
      <c r="G687" s="36">
        <f t="shared" si="97"/>
        <v>4900000</v>
      </c>
      <c r="H687" s="33"/>
      <c r="I687" s="40">
        <v>2864000</v>
      </c>
      <c r="J687" s="40">
        <f>G687-I687</f>
        <v>2036000</v>
      </c>
      <c r="K687" s="495"/>
      <c r="L687" s="40"/>
      <c r="M687" s="33"/>
      <c r="N687" s="328"/>
      <c r="O687" s="40"/>
      <c r="P687" s="33"/>
      <c r="Q687" s="495"/>
      <c r="R687" s="40">
        <v>2450000</v>
      </c>
      <c r="S687" s="40">
        <v>2450000</v>
      </c>
      <c r="T687" s="33"/>
      <c r="U687" s="33"/>
      <c r="V687" s="33"/>
      <c r="W687" s="33"/>
      <c r="X687" s="23">
        <f t="shared" si="90"/>
        <v>0</v>
      </c>
      <c r="Y687" s="23">
        <f t="shared" si="91"/>
        <v>0</v>
      </c>
      <c r="AH687" s="20">
        <f t="shared" si="93"/>
        <v>0</v>
      </c>
      <c r="AI687" s="20">
        <v>1</v>
      </c>
      <c r="AQ687" s="1">
        <f t="shared" si="94"/>
        <v>1</v>
      </c>
      <c r="AR687" s="1">
        <f t="shared" si="95"/>
        <v>1</v>
      </c>
    </row>
    <row r="688" spans="1:44" ht="24.9" customHeight="1" thickTop="1" thickBot="1">
      <c r="A688" s="33" t="s">
        <v>1730</v>
      </c>
      <c r="B688" s="33" t="s">
        <v>1856</v>
      </c>
      <c r="C688" s="33" t="s">
        <v>1867</v>
      </c>
      <c r="D688" s="35"/>
      <c r="E688" s="324" t="s">
        <v>145</v>
      </c>
      <c r="F688" s="454">
        <v>2200000</v>
      </c>
      <c r="G688" s="454">
        <f t="shared" si="97"/>
        <v>2200000</v>
      </c>
      <c r="H688" s="455"/>
      <c r="I688" s="39">
        <f>G688</f>
        <v>2200000</v>
      </c>
      <c r="J688" s="40"/>
      <c r="K688" s="40"/>
      <c r="L688" s="40"/>
      <c r="M688" s="41"/>
      <c r="N688" s="41"/>
      <c r="O688" s="42"/>
      <c r="P688" s="456"/>
      <c r="Q688" s="42"/>
      <c r="R688" s="458">
        <v>1100000</v>
      </c>
      <c r="S688" s="39">
        <v>1100000</v>
      </c>
      <c r="T688" s="46"/>
      <c r="U688" s="39"/>
      <c r="V688" s="46"/>
      <c r="W688" s="39"/>
      <c r="X688" s="23">
        <f t="shared" si="90"/>
        <v>0</v>
      </c>
      <c r="Y688" s="23">
        <f t="shared" si="91"/>
        <v>0</v>
      </c>
      <c r="AH688" s="20">
        <f t="shared" si="93"/>
        <v>0</v>
      </c>
      <c r="AI688" s="20">
        <v>1</v>
      </c>
      <c r="AQ688" s="1">
        <f t="shared" si="94"/>
        <v>1</v>
      </c>
      <c r="AR688" s="1">
        <f t="shared" si="95"/>
        <v>1</v>
      </c>
    </row>
    <row r="689" spans="1:44" ht="24.9" customHeight="1" thickTop="1" thickBot="1">
      <c r="A689" s="33" t="s">
        <v>1730</v>
      </c>
      <c r="B689" s="33" t="s">
        <v>1856</v>
      </c>
      <c r="C689" s="33" t="s">
        <v>1868</v>
      </c>
      <c r="D689" s="35"/>
      <c r="E689" s="324" t="s">
        <v>145</v>
      </c>
      <c r="F689" s="454">
        <v>600000</v>
      </c>
      <c r="G689" s="454">
        <f t="shared" si="97"/>
        <v>600000</v>
      </c>
      <c r="H689" s="455"/>
      <c r="I689" s="39"/>
      <c r="J689" s="40">
        <v>600000</v>
      </c>
      <c r="K689" s="40"/>
      <c r="L689" s="40"/>
      <c r="M689" s="41"/>
      <c r="N689" s="41"/>
      <c r="O689" s="42"/>
      <c r="P689" s="456"/>
      <c r="Q689" s="42"/>
      <c r="R689" s="458">
        <v>300000</v>
      </c>
      <c r="S689" s="39">
        <v>300000</v>
      </c>
      <c r="T689" s="46"/>
      <c r="U689" s="39"/>
      <c r="V689" s="46"/>
      <c r="W689" s="39"/>
      <c r="X689" s="23">
        <f t="shared" si="90"/>
        <v>0</v>
      </c>
      <c r="Y689" s="23">
        <f t="shared" si="91"/>
        <v>0</v>
      </c>
      <c r="AH689" s="20">
        <f t="shared" si="93"/>
        <v>0</v>
      </c>
      <c r="AI689" s="20">
        <v>1</v>
      </c>
      <c r="AQ689" s="1">
        <f t="shared" si="94"/>
        <v>1</v>
      </c>
      <c r="AR689" s="1">
        <f t="shared" si="95"/>
        <v>1</v>
      </c>
    </row>
    <row r="690" spans="1:44" ht="24.9" customHeight="1" thickTop="1" thickBot="1">
      <c r="A690" s="33" t="s">
        <v>1730</v>
      </c>
      <c r="B690" s="33" t="s">
        <v>1856</v>
      </c>
      <c r="C690" s="33" t="s">
        <v>1869</v>
      </c>
      <c r="D690" s="35"/>
      <c r="E690" s="324" t="s">
        <v>145</v>
      </c>
      <c r="F690" s="454">
        <v>1200000</v>
      </c>
      <c r="G690" s="454">
        <f t="shared" si="97"/>
        <v>1200000</v>
      </c>
      <c r="H690" s="455"/>
      <c r="I690" s="39">
        <v>664000</v>
      </c>
      <c r="J690" s="40"/>
      <c r="K690" s="40"/>
      <c r="L690" s="40">
        <v>536000</v>
      </c>
      <c r="M690" s="41"/>
      <c r="N690" s="41"/>
      <c r="O690" s="42"/>
      <c r="P690" s="456"/>
      <c r="Q690" s="42"/>
      <c r="R690" s="458">
        <v>600000</v>
      </c>
      <c r="S690" s="39">
        <v>600000</v>
      </c>
      <c r="T690" s="46"/>
      <c r="U690" s="39"/>
      <c r="V690" s="46"/>
      <c r="W690" s="39"/>
      <c r="X690" s="23">
        <f t="shared" si="90"/>
        <v>0</v>
      </c>
      <c r="Y690" s="23">
        <f t="shared" si="91"/>
        <v>0</v>
      </c>
      <c r="AH690" s="20">
        <f t="shared" si="93"/>
        <v>0</v>
      </c>
      <c r="AI690" s="20">
        <v>1</v>
      </c>
      <c r="AQ690" s="1">
        <f t="shared" si="94"/>
        <v>1</v>
      </c>
      <c r="AR690" s="1">
        <f t="shared" si="95"/>
        <v>1</v>
      </c>
    </row>
    <row r="691" spans="1:44" ht="24.9" customHeight="1" thickTop="1" thickBot="1">
      <c r="A691" s="33" t="s">
        <v>1730</v>
      </c>
      <c r="B691" s="33" t="s">
        <v>1856</v>
      </c>
      <c r="C691" s="33" t="s">
        <v>1870</v>
      </c>
      <c r="D691" s="35"/>
      <c r="E691" s="324" t="s">
        <v>145</v>
      </c>
      <c r="F691" s="454">
        <v>900000</v>
      </c>
      <c r="G691" s="454">
        <f t="shared" si="97"/>
        <v>900000</v>
      </c>
      <c r="H691" s="455"/>
      <c r="I691" s="39"/>
      <c r="J691" s="40">
        <f>G691</f>
        <v>900000</v>
      </c>
      <c r="K691" s="40"/>
      <c r="L691" s="40"/>
      <c r="M691" s="41"/>
      <c r="N691" s="41"/>
      <c r="O691" s="42"/>
      <c r="P691" s="456"/>
      <c r="Q691" s="42"/>
      <c r="R691" s="458">
        <v>450000</v>
      </c>
      <c r="S691" s="39">
        <v>450000</v>
      </c>
      <c r="T691" s="46"/>
      <c r="U691" s="39"/>
      <c r="V691" s="46"/>
      <c r="W691" s="39"/>
      <c r="X691" s="23">
        <f t="shared" si="90"/>
        <v>0</v>
      </c>
      <c r="Y691" s="23">
        <f t="shared" si="91"/>
        <v>0</v>
      </c>
      <c r="AH691" s="20">
        <f t="shared" si="93"/>
        <v>0</v>
      </c>
      <c r="AI691" s="20">
        <v>1</v>
      </c>
      <c r="AQ691" s="1">
        <f t="shared" si="94"/>
        <v>1</v>
      </c>
      <c r="AR691" s="1">
        <f t="shared" si="95"/>
        <v>1</v>
      </c>
    </row>
    <row r="692" spans="1:44" ht="24.9" customHeight="1" thickTop="1" thickBot="1">
      <c r="A692" s="33" t="s">
        <v>1730</v>
      </c>
      <c r="B692" s="33" t="s">
        <v>1856</v>
      </c>
      <c r="C692" s="33" t="s">
        <v>229</v>
      </c>
      <c r="D692" s="35"/>
      <c r="E692" s="324" t="s">
        <v>145</v>
      </c>
      <c r="F692" s="454">
        <v>300000</v>
      </c>
      <c r="G692" s="454">
        <f t="shared" si="97"/>
        <v>300000</v>
      </c>
      <c r="H692" s="455"/>
      <c r="I692" s="39"/>
      <c r="J692" s="40">
        <f>G692</f>
        <v>300000</v>
      </c>
      <c r="K692" s="40"/>
      <c r="L692" s="40"/>
      <c r="M692" s="41"/>
      <c r="N692" s="41"/>
      <c r="O692" s="42"/>
      <c r="P692" s="456"/>
      <c r="Q692" s="42"/>
      <c r="R692" s="458">
        <f>G692</f>
        <v>300000</v>
      </c>
      <c r="S692" s="39"/>
      <c r="T692" s="46"/>
      <c r="U692" s="39"/>
      <c r="V692" s="46"/>
      <c r="W692" s="39"/>
      <c r="X692" s="23">
        <f t="shared" si="90"/>
        <v>0</v>
      </c>
      <c r="Y692" s="23">
        <f t="shared" si="91"/>
        <v>0</v>
      </c>
      <c r="AH692" s="20">
        <f t="shared" si="93"/>
        <v>0</v>
      </c>
      <c r="AI692" s="20">
        <v>1</v>
      </c>
      <c r="AQ692" s="1">
        <f t="shared" si="94"/>
        <v>1</v>
      </c>
      <c r="AR692" s="1">
        <f t="shared" si="95"/>
        <v>1</v>
      </c>
    </row>
    <row r="693" spans="1:44" ht="24.9" customHeight="1" thickTop="1" thickBot="1">
      <c r="A693" s="33" t="s">
        <v>1730</v>
      </c>
      <c r="B693" s="33" t="s">
        <v>1856</v>
      </c>
      <c r="C693" s="33" t="s">
        <v>1871</v>
      </c>
      <c r="D693" s="35"/>
      <c r="E693" s="324" t="s">
        <v>145</v>
      </c>
      <c r="F693" s="454">
        <v>500000</v>
      </c>
      <c r="G693" s="454">
        <f t="shared" si="97"/>
        <v>500000</v>
      </c>
      <c r="H693" s="455"/>
      <c r="I693" s="39"/>
      <c r="J693" s="40">
        <f>G693</f>
        <v>500000</v>
      </c>
      <c r="K693" s="40"/>
      <c r="L693" s="40"/>
      <c r="M693" s="41"/>
      <c r="N693" s="41"/>
      <c r="O693" s="42"/>
      <c r="P693" s="456"/>
      <c r="Q693" s="42"/>
      <c r="R693" s="458">
        <f>G693</f>
        <v>500000</v>
      </c>
      <c r="S693" s="39"/>
      <c r="T693" s="46"/>
      <c r="U693" s="39"/>
      <c r="V693" s="46"/>
      <c r="W693" s="39"/>
      <c r="X693" s="23">
        <f t="shared" si="90"/>
        <v>0</v>
      </c>
      <c r="Y693" s="23">
        <f t="shared" si="91"/>
        <v>0</v>
      </c>
      <c r="AH693" s="20">
        <f t="shared" si="93"/>
        <v>0</v>
      </c>
      <c r="AI693" s="20">
        <v>1</v>
      </c>
      <c r="AQ693" s="1">
        <f t="shared" si="94"/>
        <v>1</v>
      </c>
      <c r="AR693" s="1">
        <f t="shared" si="95"/>
        <v>1</v>
      </c>
    </row>
    <row r="694" spans="1:44" ht="24.9" customHeight="1" thickTop="1" thickBot="1">
      <c r="A694" s="33" t="s">
        <v>1730</v>
      </c>
      <c r="B694" s="33" t="s">
        <v>1856</v>
      </c>
      <c r="C694" s="33" t="s">
        <v>1213</v>
      </c>
      <c r="D694" s="35"/>
      <c r="E694" s="324" t="s">
        <v>145</v>
      </c>
      <c r="F694" s="454">
        <v>250000</v>
      </c>
      <c r="G694" s="454">
        <f t="shared" si="97"/>
        <v>250000</v>
      </c>
      <c r="H694" s="455"/>
      <c r="I694" s="39">
        <v>200000</v>
      </c>
      <c r="J694" s="40">
        <v>50000</v>
      </c>
      <c r="K694" s="40"/>
      <c r="L694" s="40"/>
      <c r="M694" s="41"/>
      <c r="N694" s="41"/>
      <c r="O694" s="42"/>
      <c r="P694" s="33"/>
      <c r="Q694" s="495"/>
      <c r="R694" s="40">
        <v>100000</v>
      </c>
      <c r="S694" s="40">
        <f>G694-R694</f>
        <v>150000</v>
      </c>
      <c r="T694" s="46"/>
      <c r="U694" s="39"/>
      <c r="V694" s="46"/>
      <c r="W694" s="39"/>
      <c r="X694" s="23">
        <f t="shared" si="90"/>
        <v>0</v>
      </c>
      <c r="Y694" s="23">
        <f t="shared" si="91"/>
        <v>0</v>
      </c>
      <c r="AH694" s="20">
        <f t="shared" si="93"/>
        <v>0</v>
      </c>
      <c r="AI694" s="20">
        <v>1</v>
      </c>
      <c r="AQ694" s="1">
        <f t="shared" si="94"/>
        <v>1</v>
      </c>
      <c r="AR694" s="1">
        <f t="shared" si="95"/>
        <v>1</v>
      </c>
    </row>
    <row r="695" spans="1:44" ht="24.9" customHeight="1" thickTop="1" thickBot="1">
      <c r="A695" s="33" t="s">
        <v>1730</v>
      </c>
      <c r="B695" s="33" t="s">
        <v>1856</v>
      </c>
      <c r="C695" s="33" t="s">
        <v>1863</v>
      </c>
      <c r="D695" s="35"/>
      <c r="E695" s="324" t="s">
        <v>145</v>
      </c>
      <c r="F695" s="454">
        <v>250000</v>
      </c>
      <c r="G695" s="454">
        <f t="shared" si="97"/>
        <v>250000</v>
      </c>
      <c r="H695" s="455"/>
      <c r="I695" s="39">
        <f t="shared" ref="I695:I701" si="100">G695</f>
        <v>250000</v>
      </c>
      <c r="J695" s="40"/>
      <c r="K695" s="40"/>
      <c r="L695" s="40"/>
      <c r="M695" s="41"/>
      <c r="N695" s="41"/>
      <c r="O695" s="42"/>
      <c r="P695" s="33"/>
      <c r="Q695" s="495"/>
      <c r="R695" s="40">
        <v>86000</v>
      </c>
      <c r="S695" s="40">
        <f>G695-R695</f>
        <v>164000</v>
      </c>
      <c r="T695" s="46"/>
      <c r="U695" s="39"/>
      <c r="V695" s="46"/>
      <c r="W695" s="39"/>
      <c r="X695" s="23">
        <f t="shared" si="90"/>
        <v>0</v>
      </c>
      <c r="Y695" s="23">
        <f t="shared" si="91"/>
        <v>0</v>
      </c>
      <c r="AH695" s="20">
        <f t="shared" si="93"/>
        <v>0</v>
      </c>
      <c r="AI695" s="20">
        <v>1</v>
      </c>
      <c r="AQ695" s="1">
        <f t="shared" si="94"/>
        <v>1</v>
      </c>
      <c r="AR695" s="1">
        <f t="shared" si="95"/>
        <v>1</v>
      </c>
    </row>
    <row r="696" spans="1:44" ht="24.9" customHeight="1" thickTop="1" thickBot="1">
      <c r="A696" s="33" t="s">
        <v>1730</v>
      </c>
      <c r="B696" s="33" t="s">
        <v>1856</v>
      </c>
      <c r="C696" s="33" t="s">
        <v>1872</v>
      </c>
      <c r="D696" s="35"/>
      <c r="E696" s="324" t="s">
        <v>145</v>
      </c>
      <c r="F696" s="454">
        <v>250000</v>
      </c>
      <c r="G696" s="454">
        <f t="shared" si="97"/>
        <v>250000</v>
      </c>
      <c r="H696" s="455"/>
      <c r="I696" s="39">
        <f t="shared" si="100"/>
        <v>250000</v>
      </c>
      <c r="J696" s="40"/>
      <c r="K696" s="40"/>
      <c r="L696" s="40"/>
      <c r="M696" s="41"/>
      <c r="N696" s="41"/>
      <c r="O696" s="42"/>
      <c r="P696" s="456"/>
      <c r="Q696" s="42"/>
      <c r="R696" s="458">
        <f>G696</f>
        <v>250000</v>
      </c>
      <c r="S696" s="39"/>
      <c r="T696" s="46"/>
      <c r="U696" s="39"/>
      <c r="V696" s="46"/>
      <c r="W696" s="39"/>
      <c r="X696" s="23">
        <f t="shared" si="90"/>
        <v>0</v>
      </c>
      <c r="Y696" s="23">
        <f t="shared" si="91"/>
        <v>0</v>
      </c>
      <c r="AH696" s="20">
        <f t="shared" si="93"/>
        <v>0</v>
      </c>
      <c r="AI696" s="20">
        <v>1</v>
      </c>
      <c r="AQ696" s="1">
        <f t="shared" si="94"/>
        <v>1</v>
      </c>
      <c r="AR696" s="1">
        <f t="shared" si="95"/>
        <v>1</v>
      </c>
    </row>
    <row r="697" spans="1:44" ht="24.9" customHeight="1" thickTop="1" thickBot="1">
      <c r="A697" s="33" t="s">
        <v>1730</v>
      </c>
      <c r="B697" s="33" t="s">
        <v>1856</v>
      </c>
      <c r="C697" s="33" t="s">
        <v>856</v>
      </c>
      <c r="D697" s="35"/>
      <c r="E697" s="324" t="s">
        <v>145</v>
      </c>
      <c r="F697" s="454">
        <v>135000</v>
      </c>
      <c r="G697" s="454">
        <f t="shared" si="97"/>
        <v>135000</v>
      </c>
      <c r="H697" s="455"/>
      <c r="I697" s="39">
        <f t="shared" si="100"/>
        <v>135000</v>
      </c>
      <c r="J697" s="40"/>
      <c r="K697" s="40"/>
      <c r="L697" s="40"/>
      <c r="M697" s="41"/>
      <c r="N697" s="41"/>
      <c r="O697" s="42"/>
      <c r="P697" s="456"/>
      <c r="Q697" s="42"/>
      <c r="R697" s="458">
        <f>G697</f>
        <v>135000</v>
      </c>
      <c r="S697" s="39"/>
      <c r="T697" s="46"/>
      <c r="U697" s="39"/>
      <c r="V697" s="46"/>
      <c r="W697" s="39"/>
      <c r="X697" s="23">
        <f t="shared" si="90"/>
        <v>0</v>
      </c>
      <c r="Y697" s="23">
        <f t="shared" si="91"/>
        <v>0</v>
      </c>
      <c r="AH697" s="20">
        <f t="shared" si="93"/>
        <v>0</v>
      </c>
      <c r="AI697" s="20">
        <v>1</v>
      </c>
      <c r="AQ697" s="1">
        <f t="shared" si="94"/>
        <v>1</v>
      </c>
      <c r="AR697" s="1">
        <f t="shared" si="95"/>
        <v>1</v>
      </c>
    </row>
    <row r="698" spans="1:44" ht="24.9" customHeight="1" thickTop="1" thickBot="1">
      <c r="A698" s="33" t="s">
        <v>1730</v>
      </c>
      <c r="B698" s="33" t="s">
        <v>1856</v>
      </c>
      <c r="C698" s="33" t="s">
        <v>1873</v>
      </c>
      <c r="D698" s="35"/>
      <c r="E698" s="324" t="s">
        <v>145</v>
      </c>
      <c r="F698" s="454">
        <v>250000</v>
      </c>
      <c r="G698" s="454">
        <f t="shared" si="97"/>
        <v>250000</v>
      </c>
      <c r="H698" s="455"/>
      <c r="I698" s="39">
        <f t="shared" si="100"/>
        <v>250000</v>
      </c>
      <c r="J698" s="40"/>
      <c r="K698" s="40"/>
      <c r="L698" s="40"/>
      <c r="M698" s="41"/>
      <c r="N698" s="41"/>
      <c r="O698" s="42"/>
      <c r="P698" s="33"/>
      <c r="Q698" s="495"/>
      <c r="R698" s="40">
        <v>115000</v>
      </c>
      <c r="S698" s="40">
        <f>G698-R698</f>
        <v>135000</v>
      </c>
      <c r="T698" s="46"/>
      <c r="U698" s="39"/>
      <c r="V698" s="46"/>
      <c r="W698" s="39"/>
      <c r="X698" s="23">
        <f t="shared" si="90"/>
        <v>0</v>
      </c>
      <c r="Y698" s="23">
        <f t="shared" si="91"/>
        <v>0</v>
      </c>
      <c r="AH698" s="20">
        <f t="shared" si="93"/>
        <v>0</v>
      </c>
      <c r="AI698" s="20">
        <v>1</v>
      </c>
      <c r="AQ698" s="1">
        <f t="shared" si="94"/>
        <v>1</v>
      </c>
      <c r="AR698" s="1">
        <f t="shared" si="95"/>
        <v>1</v>
      </c>
    </row>
    <row r="699" spans="1:44" ht="24.9" customHeight="1" thickTop="1" thickBot="1">
      <c r="A699" s="33" t="s">
        <v>1730</v>
      </c>
      <c r="B699" s="33" t="s">
        <v>1856</v>
      </c>
      <c r="C699" s="33" t="s">
        <v>36</v>
      </c>
      <c r="D699" s="35"/>
      <c r="E699" s="324" t="s">
        <v>145</v>
      </c>
      <c r="F699" s="454">
        <v>200000</v>
      </c>
      <c r="G699" s="454">
        <f t="shared" si="97"/>
        <v>200000</v>
      </c>
      <c r="H699" s="455"/>
      <c r="I699" s="39">
        <f t="shared" si="100"/>
        <v>200000</v>
      </c>
      <c r="J699" s="40"/>
      <c r="K699" s="40"/>
      <c r="L699" s="40"/>
      <c r="M699" s="41"/>
      <c r="N699" s="41"/>
      <c r="O699" s="42"/>
      <c r="P699" s="456"/>
      <c r="Q699" s="42">
        <v>10000</v>
      </c>
      <c r="R699" s="458">
        <v>190000</v>
      </c>
      <c r="S699" s="39"/>
      <c r="T699" s="46"/>
      <c r="U699" s="39"/>
      <c r="V699" s="46"/>
      <c r="W699" s="39"/>
      <c r="X699" s="23">
        <f t="shared" si="90"/>
        <v>0</v>
      </c>
      <c r="Y699" s="23">
        <f t="shared" si="91"/>
        <v>0</v>
      </c>
      <c r="AH699" s="20">
        <f t="shared" si="93"/>
        <v>0</v>
      </c>
      <c r="AI699" s="20">
        <v>1</v>
      </c>
      <c r="AQ699" s="1">
        <f t="shared" si="94"/>
        <v>1</v>
      </c>
      <c r="AR699" s="1">
        <f t="shared" si="95"/>
        <v>1</v>
      </c>
    </row>
    <row r="700" spans="1:44" ht="24.9" customHeight="1" thickTop="1" thickBot="1">
      <c r="A700" s="33" t="s">
        <v>1730</v>
      </c>
      <c r="B700" s="33" t="s">
        <v>1856</v>
      </c>
      <c r="C700" s="33" t="s">
        <v>1874</v>
      </c>
      <c r="D700" s="35"/>
      <c r="E700" s="324" t="s">
        <v>53</v>
      </c>
      <c r="F700" s="454">
        <v>1800000</v>
      </c>
      <c r="G700" s="454">
        <v>1974000</v>
      </c>
      <c r="H700" s="455"/>
      <c r="I700" s="39">
        <f t="shared" si="100"/>
        <v>1974000</v>
      </c>
      <c r="J700" s="40"/>
      <c r="K700" s="40"/>
      <c r="L700" s="40"/>
      <c r="M700" s="41"/>
      <c r="N700" s="41"/>
      <c r="O700" s="42"/>
      <c r="P700" s="456"/>
      <c r="Q700" s="42"/>
      <c r="R700" s="458">
        <v>1700000</v>
      </c>
      <c r="S700" s="39">
        <f>G700-R700</f>
        <v>274000</v>
      </c>
      <c r="T700" s="46"/>
      <c r="U700" s="39"/>
      <c r="V700" s="46"/>
      <c r="W700" s="39"/>
      <c r="X700" s="23">
        <f t="shared" si="90"/>
        <v>0</v>
      </c>
      <c r="Y700" s="23">
        <f t="shared" si="91"/>
        <v>0</v>
      </c>
      <c r="AH700" s="20">
        <f t="shared" si="93"/>
        <v>0</v>
      </c>
      <c r="AI700" s="20">
        <v>1</v>
      </c>
      <c r="AQ700" s="1">
        <f t="shared" si="94"/>
        <v>1</v>
      </c>
      <c r="AR700" s="1">
        <f t="shared" si="95"/>
        <v>1</v>
      </c>
    </row>
    <row r="701" spans="1:44" ht="24.9" customHeight="1" thickTop="1" thickBot="1">
      <c r="A701" s="33" t="s">
        <v>1730</v>
      </c>
      <c r="B701" s="33" t="s">
        <v>1856</v>
      </c>
      <c r="C701" s="33" t="s">
        <v>1875</v>
      </c>
      <c r="D701" s="35"/>
      <c r="E701" s="324" t="s">
        <v>53</v>
      </c>
      <c r="F701" s="454">
        <v>1000000</v>
      </c>
      <c r="G701" s="454">
        <v>1713000</v>
      </c>
      <c r="H701" s="455"/>
      <c r="I701" s="39">
        <f t="shared" si="100"/>
        <v>1713000</v>
      </c>
      <c r="J701" s="40"/>
      <c r="K701" s="40"/>
      <c r="L701" s="40"/>
      <c r="M701" s="41"/>
      <c r="N701" s="41"/>
      <c r="O701" s="42"/>
      <c r="P701" s="456"/>
      <c r="Q701" s="42"/>
      <c r="R701" s="458">
        <v>1500000</v>
      </c>
      <c r="S701" s="39">
        <f>G701-R701</f>
        <v>213000</v>
      </c>
      <c r="T701" s="46"/>
      <c r="U701" s="39"/>
      <c r="V701" s="46"/>
      <c r="W701" s="39"/>
      <c r="X701" s="23">
        <f t="shared" si="90"/>
        <v>0</v>
      </c>
      <c r="Y701" s="23">
        <f t="shared" si="91"/>
        <v>0</v>
      </c>
      <c r="AH701" s="20">
        <f t="shared" si="93"/>
        <v>0</v>
      </c>
      <c r="AI701" s="20">
        <v>1</v>
      </c>
      <c r="AQ701" s="1">
        <f t="shared" si="94"/>
        <v>1</v>
      </c>
      <c r="AR701" s="1">
        <f t="shared" si="95"/>
        <v>1</v>
      </c>
    </row>
    <row r="702" spans="1:44" ht="24.9" customHeight="1" thickTop="1" thickBot="1">
      <c r="A702" s="33" t="s">
        <v>1730</v>
      </c>
      <c r="B702" s="33" t="s">
        <v>1856</v>
      </c>
      <c r="C702" s="33" t="s">
        <v>1876</v>
      </c>
      <c r="D702" s="35"/>
      <c r="E702" s="324" t="s">
        <v>53</v>
      </c>
      <c r="F702" s="454">
        <v>1000000</v>
      </c>
      <c r="G702" s="454">
        <v>1900000</v>
      </c>
      <c r="H702" s="455"/>
      <c r="I702" s="39">
        <v>1900000</v>
      </c>
      <c r="J702" s="40"/>
      <c r="K702" s="40"/>
      <c r="L702" s="40"/>
      <c r="M702" s="41"/>
      <c r="N702" s="41"/>
      <c r="O702" s="42"/>
      <c r="P702" s="456"/>
      <c r="Q702" s="42"/>
      <c r="R702" s="458">
        <v>1700000</v>
      </c>
      <c r="S702" s="39">
        <v>200000</v>
      </c>
      <c r="T702" s="46"/>
      <c r="U702" s="39"/>
      <c r="V702" s="46"/>
      <c r="W702" s="39"/>
      <c r="X702" s="23">
        <f t="shared" si="90"/>
        <v>0</v>
      </c>
      <c r="Y702" s="23">
        <f t="shared" si="91"/>
        <v>0</v>
      </c>
      <c r="AH702" s="20">
        <f t="shared" si="93"/>
        <v>0</v>
      </c>
      <c r="AI702" s="20">
        <v>1</v>
      </c>
      <c r="AQ702" s="1">
        <f t="shared" si="94"/>
        <v>1</v>
      </c>
      <c r="AR702" s="1">
        <f t="shared" si="95"/>
        <v>1</v>
      </c>
    </row>
    <row r="703" spans="1:44" ht="24.9" customHeight="1" thickTop="1" thickBot="1">
      <c r="A703" s="33" t="s">
        <v>1730</v>
      </c>
      <c r="B703" s="33" t="s">
        <v>1856</v>
      </c>
      <c r="C703" s="33" t="s">
        <v>172</v>
      </c>
      <c r="D703" s="35"/>
      <c r="E703" s="324" t="s">
        <v>53</v>
      </c>
      <c r="F703" s="454">
        <v>313000</v>
      </c>
      <c r="G703" s="454">
        <f>F703</f>
        <v>313000</v>
      </c>
      <c r="H703" s="455"/>
      <c r="I703" s="39">
        <f t="shared" ref="I703:I708" si="101">G703</f>
        <v>313000</v>
      </c>
      <c r="J703" s="40"/>
      <c r="K703" s="40"/>
      <c r="L703" s="40"/>
      <c r="M703" s="41"/>
      <c r="N703" s="41"/>
      <c r="O703" s="42"/>
      <c r="P703" s="456"/>
      <c r="Q703" s="42"/>
      <c r="R703" s="458">
        <f>G703</f>
        <v>313000</v>
      </c>
      <c r="S703" s="39"/>
      <c r="T703" s="46"/>
      <c r="U703" s="39"/>
      <c r="V703" s="46"/>
      <c r="W703" s="39"/>
      <c r="X703" s="23">
        <f t="shared" si="90"/>
        <v>0</v>
      </c>
      <c r="Y703" s="23">
        <f t="shared" si="91"/>
        <v>0</v>
      </c>
      <c r="AH703" s="20">
        <f t="shared" si="93"/>
        <v>0</v>
      </c>
      <c r="AI703" s="20">
        <v>1</v>
      </c>
      <c r="AQ703" s="1">
        <f t="shared" si="94"/>
        <v>1</v>
      </c>
      <c r="AR703" s="1">
        <f t="shared" si="95"/>
        <v>1</v>
      </c>
    </row>
    <row r="704" spans="1:44" ht="24.9" customHeight="1" thickTop="1" thickBot="1">
      <c r="A704" s="33" t="s">
        <v>1730</v>
      </c>
      <c r="B704" s="33" t="s">
        <v>1856</v>
      </c>
      <c r="C704" s="33" t="s">
        <v>40</v>
      </c>
      <c r="D704" s="35"/>
      <c r="E704" s="324" t="s">
        <v>53</v>
      </c>
      <c r="F704" s="454">
        <v>100000</v>
      </c>
      <c r="G704" s="454">
        <f>F704</f>
        <v>100000</v>
      </c>
      <c r="H704" s="455"/>
      <c r="I704" s="39">
        <f t="shared" si="101"/>
        <v>100000</v>
      </c>
      <c r="J704" s="40"/>
      <c r="K704" s="40"/>
      <c r="L704" s="40"/>
      <c r="M704" s="41"/>
      <c r="N704" s="41"/>
      <c r="O704" s="42"/>
      <c r="P704" s="33"/>
      <c r="Q704" s="495"/>
      <c r="R704" s="40">
        <v>45000</v>
      </c>
      <c r="S704" s="40">
        <f>G704-R704</f>
        <v>55000</v>
      </c>
      <c r="T704" s="46"/>
      <c r="U704" s="39"/>
      <c r="V704" s="46"/>
      <c r="W704" s="39"/>
      <c r="X704" s="23">
        <f t="shared" si="90"/>
        <v>0</v>
      </c>
      <c r="Y704" s="23">
        <f t="shared" si="91"/>
        <v>0</v>
      </c>
      <c r="AH704" s="20">
        <f t="shared" si="93"/>
        <v>0</v>
      </c>
      <c r="AI704" s="20">
        <v>1</v>
      </c>
      <c r="AQ704" s="1">
        <f t="shared" si="94"/>
        <v>1</v>
      </c>
      <c r="AR704" s="1">
        <f t="shared" si="95"/>
        <v>1</v>
      </c>
    </row>
    <row r="705" spans="1:44" ht="24.9" customHeight="1" thickTop="1" thickBot="1">
      <c r="A705" s="33" t="s">
        <v>1730</v>
      </c>
      <c r="B705" s="33" t="s">
        <v>1856</v>
      </c>
      <c r="C705" s="33" t="s">
        <v>1497</v>
      </c>
      <c r="D705" s="35"/>
      <c r="E705" s="324" t="s">
        <v>53</v>
      </c>
      <c r="F705" s="454">
        <v>100000</v>
      </c>
      <c r="G705" s="454">
        <f>F705</f>
        <v>100000</v>
      </c>
      <c r="H705" s="455"/>
      <c r="I705" s="39">
        <f t="shared" si="101"/>
        <v>100000</v>
      </c>
      <c r="J705" s="40"/>
      <c r="K705" s="40"/>
      <c r="L705" s="40"/>
      <c r="M705" s="41"/>
      <c r="N705" s="41"/>
      <c r="O705" s="42"/>
      <c r="P705" s="33"/>
      <c r="Q705" s="495"/>
      <c r="R705" s="40">
        <v>50000</v>
      </c>
      <c r="S705" s="40">
        <f>G705-R705</f>
        <v>50000</v>
      </c>
      <c r="T705" s="46"/>
      <c r="U705" s="39"/>
      <c r="V705" s="46"/>
      <c r="W705" s="39"/>
      <c r="X705" s="23">
        <f t="shared" si="90"/>
        <v>0</v>
      </c>
      <c r="Y705" s="23">
        <f t="shared" si="91"/>
        <v>0</v>
      </c>
      <c r="AH705" s="20">
        <f t="shared" si="93"/>
        <v>0</v>
      </c>
      <c r="AI705" s="20">
        <v>1</v>
      </c>
      <c r="AQ705" s="1">
        <f t="shared" si="94"/>
        <v>1</v>
      </c>
      <c r="AR705" s="1">
        <f t="shared" si="95"/>
        <v>1</v>
      </c>
    </row>
    <row r="706" spans="1:44" ht="24.9" customHeight="1" thickTop="1" thickBot="1">
      <c r="A706" s="33" t="s">
        <v>1730</v>
      </c>
      <c r="B706" s="33" t="s">
        <v>1856</v>
      </c>
      <c r="C706" s="33" t="s">
        <v>229</v>
      </c>
      <c r="D706" s="35"/>
      <c r="E706" s="324" t="s">
        <v>53</v>
      </c>
      <c r="F706" s="454">
        <v>322000</v>
      </c>
      <c r="G706" s="454">
        <v>337000</v>
      </c>
      <c r="H706" s="455"/>
      <c r="I706" s="39">
        <f t="shared" si="101"/>
        <v>337000</v>
      </c>
      <c r="J706" s="40"/>
      <c r="K706" s="40"/>
      <c r="L706" s="40"/>
      <c r="M706" s="41"/>
      <c r="N706" s="41"/>
      <c r="O706" s="42"/>
      <c r="P706" s="33"/>
      <c r="Q706" s="495"/>
      <c r="R706" s="40">
        <v>91000</v>
      </c>
      <c r="S706" s="40">
        <f>G706-R706</f>
        <v>246000</v>
      </c>
      <c r="T706" s="46"/>
      <c r="U706" s="39"/>
      <c r="V706" s="46"/>
      <c r="W706" s="39"/>
      <c r="X706" s="23">
        <f t="shared" si="90"/>
        <v>0</v>
      </c>
      <c r="Y706" s="23">
        <f t="shared" si="91"/>
        <v>0</v>
      </c>
      <c r="AH706" s="20">
        <f t="shared" si="93"/>
        <v>0</v>
      </c>
      <c r="AI706" s="20">
        <v>1</v>
      </c>
      <c r="AQ706" s="1">
        <f t="shared" si="94"/>
        <v>1</v>
      </c>
      <c r="AR706" s="1">
        <f t="shared" si="95"/>
        <v>1</v>
      </c>
    </row>
    <row r="707" spans="1:44" ht="24.9" customHeight="1" thickTop="1" thickBot="1">
      <c r="A707" s="33" t="s">
        <v>1730</v>
      </c>
      <c r="B707" s="33" t="s">
        <v>1856</v>
      </c>
      <c r="C707" s="33" t="s">
        <v>1877</v>
      </c>
      <c r="D707" s="35"/>
      <c r="E707" s="324" t="s">
        <v>53</v>
      </c>
      <c r="F707" s="454">
        <v>400000</v>
      </c>
      <c r="G707" s="454">
        <v>470000</v>
      </c>
      <c r="H707" s="455"/>
      <c r="I707" s="39">
        <f t="shared" si="101"/>
        <v>470000</v>
      </c>
      <c r="J707" s="40"/>
      <c r="K707" s="40"/>
      <c r="L707" s="40"/>
      <c r="M707" s="41"/>
      <c r="N707" s="41"/>
      <c r="O707" s="42"/>
      <c r="P707" s="456"/>
      <c r="Q707" s="42"/>
      <c r="R707" s="458">
        <f>G707</f>
        <v>470000</v>
      </c>
      <c r="S707" s="39"/>
      <c r="T707" s="46"/>
      <c r="U707" s="39"/>
      <c r="V707" s="46"/>
      <c r="W707" s="39"/>
      <c r="X707" s="23">
        <f t="shared" si="90"/>
        <v>0</v>
      </c>
      <c r="Y707" s="23">
        <f t="shared" si="91"/>
        <v>0</v>
      </c>
      <c r="AH707" s="20">
        <f t="shared" si="93"/>
        <v>0</v>
      </c>
      <c r="AI707" s="20">
        <v>1</v>
      </c>
      <c r="AQ707" s="1">
        <f t="shared" si="94"/>
        <v>1</v>
      </c>
      <c r="AR707" s="1">
        <f t="shared" si="95"/>
        <v>1</v>
      </c>
    </row>
    <row r="708" spans="1:44" ht="24.9" customHeight="1" thickTop="1" thickBot="1">
      <c r="A708" s="33" t="s">
        <v>1730</v>
      </c>
      <c r="B708" s="33" t="s">
        <v>1856</v>
      </c>
      <c r="C708" s="33" t="s">
        <v>288</v>
      </c>
      <c r="D708" s="35"/>
      <c r="E708" s="324" t="s">
        <v>53</v>
      </c>
      <c r="F708" s="454">
        <v>316000</v>
      </c>
      <c r="G708" s="454">
        <v>316000</v>
      </c>
      <c r="H708" s="455"/>
      <c r="I708" s="39">
        <f t="shared" si="101"/>
        <v>316000</v>
      </c>
      <c r="J708" s="40"/>
      <c r="K708" s="40"/>
      <c r="L708" s="40"/>
      <c r="M708" s="41"/>
      <c r="N708" s="41"/>
      <c r="O708" s="42"/>
      <c r="P708" s="456"/>
      <c r="Q708" s="42"/>
      <c r="R708" s="458">
        <f>G708</f>
        <v>316000</v>
      </c>
      <c r="S708" s="39"/>
      <c r="T708" s="46"/>
      <c r="U708" s="39"/>
      <c r="V708" s="46"/>
      <c r="W708" s="39"/>
      <c r="X708" s="23">
        <f t="shared" si="90"/>
        <v>0</v>
      </c>
      <c r="Y708" s="23">
        <f t="shared" si="91"/>
        <v>0</v>
      </c>
      <c r="AH708" s="20">
        <f t="shared" si="93"/>
        <v>0</v>
      </c>
      <c r="AI708" s="20">
        <v>1</v>
      </c>
      <c r="AQ708" s="1">
        <f t="shared" si="94"/>
        <v>1</v>
      </c>
      <c r="AR708" s="1">
        <f t="shared" si="95"/>
        <v>1</v>
      </c>
    </row>
    <row r="709" spans="1:44" ht="24.9" customHeight="1" thickTop="1" thickBot="1">
      <c r="A709" s="33" t="s">
        <v>1730</v>
      </c>
      <c r="B709" s="33" t="s">
        <v>1856</v>
      </c>
      <c r="C709" s="33" t="s">
        <v>1878</v>
      </c>
      <c r="D709" s="35"/>
      <c r="E709" s="324" t="s">
        <v>53</v>
      </c>
      <c r="F709" s="454">
        <v>926000</v>
      </c>
      <c r="G709" s="937">
        <v>1789865</v>
      </c>
      <c r="H709" s="455"/>
      <c r="I709" s="936">
        <v>399865</v>
      </c>
      <c r="J709" s="40"/>
      <c r="K709" s="40"/>
      <c r="L709" s="40"/>
      <c r="M709" s="944">
        <v>1390000</v>
      </c>
      <c r="N709" s="41"/>
      <c r="O709" s="42"/>
      <c r="P709" s="456"/>
      <c r="Q709" s="935">
        <v>925600</v>
      </c>
      <c r="R709" s="458">
        <v>83000</v>
      </c>
      <c r="S709" s="936">
        <f>G709-Q709-R709</f>
        <v>781265</v>
      </c>
      <c r="T709" s="46"/>
      <c r="U709" s="39"/>
      <c r="V709" s="46"/>
      <c r="W709" s="39"/>
      <c r="X709" s="23">
        <f t="shared" si="90"/>
        <v>0</v>
      </c>
      <c r="Y709" s="23">
        <f t="shared" si="91"/>
        <v>0</v>
      </c>
      <c r="AH709" s="20">
        <f t="shared" si="93"/>
        <v>0</v>
      </c>
      <c r="AO709" s="20">
        <v>1</v>
      </c>
      <c r="AQ709" s="1">
        <f t="shared" si="94"/>
        <v>1</v>
      </c>
      <c r="AR709" s="1">
        <f t="shared" si="95"/>
        <v>1</v>
      </c>
    </row>
    <row r="710" spans="1:44" ht="24.9" customHeight="1" thickTop="1" thickBot="1">
      <c r="A710" s="33" t="s">
        <v>1730</v>
      </c>
      <c r="B710" s="33" t="s">
        <v>1856</v>
      </c>
      <c r="C710" s="33" t="s">
        <v>1879</v>
      </c>
      <c r="D710" s="35"/>
      <c r="E710" s="324" t="s">
        <v>53</v>
      </c>
      <c r="F710" s="454">
        <v>1577000</v>
      </c>
      <c r="G710" s="937">
        <v>2596672</v>
      </c>
      <c r="H710" s="455"/>
      <c r="I710" s="936">
        <v>409172</v>
      </c>
      <c r="J710" s="40">
        <v>580000</v>
      </c>
      <c r="K710" s="40"/>
      <c r="L710" s="40"/>
      <c r="M710" s="944">
        <v>1607500</v>
      </c>
      <c r="N710" s="41"/>
      <c r="O710" s="42"/>
      <c r="P710" s="456"/>
      <c r="Q710" s="935">
        <v>1577500</v>
      </c>
      <c r="R710" s="458">
        <v>240000</v>
      </c>
      <c r="S710" s="936">
        <f>G710-Q710-R710</f>
        <v>779172</v>
      </c>
      <c r="T710" s="46"/>
      <c r="U710" s="39"/>
      <c r="V710" s="46"/>
      <c r="W710" s="39"/>
      <c r="X710" s="23">
        <f t="shared" si="90"/>
        <v>0</v>
      </c>
      <c r="Y710" s="23">
        <f t="shared" si="91"/>
        <v>0</v>
      </c>
      <c r="AH710" s="20">
        <f t="shared" si="93"/>
        <v>0</v>
      </c>
      <c r="AO710" s="20">
        <v>1</v>
      </c>
      <c r="AQ710" s="1">
        <f t="shared" si="94"/>
        <v>1</v>
      </c>
      <c r="AR710" s="1">
        <f t="shared" si="95"/>
        <v>1</v>
      </c>
    </row>
    <row r="711" spans="1:44" ht="24.9" customHeight="1" thickTop="1" thickBot="1">
      <c r="A711" s="33" t="s">
        <v>1730</v>
      </c>
      <c r="B711" s="33" t="s">
        <v>1856</v>
      </c>
      <c r="C711" s="33" t="s">
        <v>172</v>
      </c>
      <c r="D711" s="35"/>
      <c r="E711" s="324" t="s">
        <v>10</v>
      </c>
      <c r="F711" s="454">
        <v>465000</v>
      </c>
      <c r="G711" s="454">
        <f>F711</f>
        <v>465000</v>
      </c>
      <c r="H711" s="455"/>
      <c r="I711" s="39">
        <f>G711</f>
        <v>465000</v>
      </c>
      <c r="J711" s="40"/>
      <c r="K711" s="40"/>
      <c r="L711" s="40"/>
      <c r="M711" s="41"/>
      <c r="N711" s="41"/>
      <c r="O711" s="42"/>
      <c r="P711" s="456"/>
      <c r="Q711" s="42"/>
      <c r="R711" s="458">
        <f>G711</f>
        <v>465000</v>
      </c>
      <c r="S711" s="39"/>
      <c r="T711" s="46"/>
      <c r="U711" s="39"/>
      <c r="V711" s="46"/>
      <c r="W711" s="39"/>
      <c r="X711" s="23">
        <f t="shared" ref="X711:X773" si="102">G711-I711-J711-K711-L711-M711-N711</f>
        <v>0</v>
      </c>
      <c r="Y711" s="23">
        <f t="shared" ref="Y711:Y773" si="103">G711-Q711-R711-S711</f>
        <v>0</v>
      </c>
      <c r="AH711" s="20">
        <f t="shared" si="93"/>
        <v>0</v>
      </c>
      <c r="AI711" s="20">
        <v>1</v>
      </c>
      <c r="AQ711" s="1">
        <f t="shared" si="94"/>
        <v>1</v>
      </c>
      <c r="AR711" s="1">
        <f t="shared" si="95"/>
        <v>1</v>
      </c>
    </row>
    <row r="712" spans="1:44" ht="24.9" customHeight="1" thickTop="1" thickBot="1">
      <c r="A712" s="33" t="s">
        <v>1730</v>
      </c>
      <c r="B712" s="33" t="s">
        <v>1856</v>
      </c>
      <c r="C712" s="33" t="s">
        <v>41</v>
      </c>
      <c r="D712" s="35"/>
      <c r="E712" s="324" t="s">
        <v>10</v>
      </c>
      <c r="F712" s="454">
        <v>700000</v>
      </c>
      <c r="G712" s="454">
        <f>F712</f>
        <v>700000</v>
      </c>
      <c r="H712" s="455"/>
      <c r="I712" s="39">
        <f>G712</f>
        <v>700000</v>
      </c>
      <c r="J712" s="40"/>
      <c r="K712" s="40"/>
      <c r="L712" s="40"/>
      <c r="M712" s="41"/>
      <c r="N712" s="41"/>
      <c r="O712" s="42"/>
      <c r="P712" s="456"/>
      <c r="Q712" s="42"/>
      <c r="R712" s="458">
        <f>G712</f>
        <v>700000</v>
      </c>
      <c r="S712" s="39"/>
      <c r="T712" s="46"/>
      <c r="U712" s="39"/>
      <c r="V712" s="46"/>
      <c r="W712" s="39"/>
      <c r="X712" s="23">
        <f t="shared" si="102"/>
        <v>0</v>
      </c>
      <c r="Y712" s="23">
        <f t="shared" si="103"/>
        <v>0</v>
      </c>
      <c r="AH712" s="20">
        <f t="shared" si="93"/>
        <v>0</v>
      </c>
      <c r="AI712" s="20">
        <v>1</v>
      </c>
      <c r="AQ712" s="1">
        <f t="shared" si="94"/>
        <v>1</v>
      </c>
      <c r="AR712" s="1">
        <f t="shared" si="95"/>
        <v>1</v>
      </c>
    </row>
    <row r="713" spans="1:44" ht="24.9" customHeight="1" thickTop="1" thickBot="1">
      <c r="A713" s="33" t="s">
        <v>1730</v>
      </c>
      <c r="B713" s="33" t="s">
        <v>1856</v>
      </c>
      <c r="C713" s="33" t="s">
        <v>229</v>
      </c>
      <c r="D713" s="35"/>
      <c r="E713" s="324" t="s">
        <v>10</v>
      </c>
      <c r="F713" s="454">
        <v>465000</v>
      </c>
      <c r="G713" s="454">
        <f>F713</f>
        <v>465000</v>
      </c>
      <c r="H713" s="455"/>
      <c r="I713" s="39">
        <f>G713</f>
        <v>465000</v>
      </c>
      <c r="J713" s="40"/>
      <c r="K713" s="40"/>
      <c r="L713" s="40"/>
      <c r="M713" s="41"/>
      <c r="N713" s="41"/>
      <c r="O713" s="42"/>
      <c r="P713" s="456"/>
      <c r="Q713" s="42">
        <v>307000</v>
      </c>
      <c r="R713" s="458">
        <f>G713-Q713</f>
        <v>158000</v>
      </c>
      <c r="S713" s="39"/>
      <c r="T713" s="46"/>
      <c r="U713" s="39"/>
      <c r="V713" s="46"/>
      <c r="W713" s="39"/>
      <c r="X713" s="23">
        <f t="shared" si="102"/>
        <v>0</v>
      </c>
      <c r="Y713" s="23">
        <f t="shared" si="103"/>
        <v>0</v>
      </c>
      <c r="AH713" s="20">
        <f t="shared" si="93"/>
        <v>0</v>
      </c>
      <c r="AI713" s="20">
        <v>1</v>
      </c>
      <c r="AQ713" s="1">
        <f t="shared" si="94"/>
        <v>1</v>
      </c>
      <c r="AR713" s="1">
        <f t="shared" si="95"/>
        <v>1</v>
      </c>
    </row>
    <row r="714" spans="1:44" ht="24.9" customHeight="1" thickTop="1" thickBot="1">
      <c r="A714" s="33" t="s">
        <v>1730</v>
      </c>
      <c r="B714" s="33" t="s">
        <v>1856</v>
      </c>
      <c r="C714" s="33" t="s">
        <v>40</v>
      </c>
      <c r="D714" s="35"/>
      <c r="E714" s="324" t="s">
        <v>10</v>
      </c>
      <c r="F714" s="454">
        <v>464000</v>
      </c>
      <c r="G714" s="454">
        <v>481000</v>
      </c>
      <c r="H714" s="455"/>
      <c r="I714" s="39">
        <v>481000</v>
      </c>
      <c r="J714" s="40"/>
      <c r="K714" s="40"/>
      <c r="L714" s="40"/>
      <c r="M714" s="41"/>
      <c r="N714" s="41"/>
      <c r="O714" s="42"/>
      <c r="P714" s="456"/>
      <c r="Q714" s="42">
        <v>436000</v>
      </c>
      <c r="R714" s="458">
        <v>45000</v>
      </c>
      <c r="S714" s="39"/>
      <c r="T714" s="46"/>
      <c r="U714" s="39"/>
      <c r="V714" s="46"/>
      <c r="W714" s="39"/>
      <c r="X714" s="23">
        <f t="shared" si="102"/>
        <v>0</v>
      </c>
      <c r="Y714" s="23">
        <f t="shared" si="103"/>
        <v>0</v>
      </c>
      <c r="AH714" s="20">
        <f t="shared" ref="AH714:AH777" si="104">SUM(Z714:AG714)</f>
        <v>0</v>
      </c>
      <c r="AI714" s="20">
        <v>1</v>
      </c>
      <c r="AQ714" s="1">
        <f t="shared" ref="AQ714:AQ777" si="105">SUM(AI714:AP714)</f>
        <v>1</v>
      </c>
      <c r="AR714" s="1">
        <f t="shared" ref="AR714:AR777" si="106">AQ714+AH714</f>
        <v>1</v>
      </c>
    </row>
    <row r="715" spans="1:44" ht="24.9" customHeight="1" thickTop="1" thickBot="1">
      <c r="A715" s="33" t="s">
        <v>1730</v>
      </c>
      <c r="B715" s="33" t="s">
        <v>1856</v>
      </c>
      <c r="C715" s="33" t="s">
        <v>1880</v>
      </c>
      <c r="D715" s="35"/>
      <c r="E715" s="324" t="s">
        <v>10</v>
      </c>
      <c r="F715" s="454">
        <v>95000</v>
      </c>
      <c r="G715" s="454">
        <f>F715</f>
        <v>95000</v>
      </c>
      <c r="H715" s="455"/>
      <c r="I715" s="39">
        <f>G715</f>
        <v>95000</v>
      </c>
      <c r="J715" s="40"/>
      <c r="K715" s="40"/>
      <c r="L715" s="40"/>
      <c r="M715" s="41"/>
      <c r="N715" s="41"/>
      <c r="O715" s="42"/>
      <c r="P715" s="456"/>
      <c r="Q715" s="42">
        <v>82000</v>
      </c>
      <c r="R715" s="458">
        <f>G715-Q715</f>
        <v>13000</v>
      </c>
      <c r="S715" s="39"/>
      <c r="T715" s="46"/>
      <c r="U715" s="39"/>
      <c r="V715" s="46"/>
      <c r="W715" s="39"/>
      <c r="X715" s="23">
        <f t="shared" si="102"/>
        <v>0</v>
      </c>
      <c r="Y715" s="23">
        <f t="shared" si="103"/>
        <v>0</v>
      </c>
      <c r="AH715" s="20">
        <f t="shared" si="104"/>
        <v>0</v>
      </c>
      <c r="AI715" s="20">
        <v>1</v>
      </c>
      <c r="AQ715" s="1">
        <f t="shared" si="105"/>
        <v>1</v>
      </c>
      <c r="AR715" s="1">
        <f t="shared" si="106"/>
        <v>1</v>
      </c>
    </row>
    <row r="716" spans="1:44" ht="24.9" customHeight="1" thickTop="1" thickBot="1">
      <c r="A716" s="33" t="s">
        <v>1730</v>
      </c>
      <c r="B716" s="33" t="s">
        <v>1856</v>
      </c>
      <c r="C716" s="33" t="s">
        <v>1865</v>
      </c>
      <c r="D716" s="35"/>
      <c r="E716" s="324" t="s">
        <v>10</v>
      </c>
      <c r="F716" s="454">
        <v>162000</v>
      </c>
      <c r="G716" s="454">
        <f>F716</f>
        <v>162000</v>
      </c>
      <c r="H716" s="455"/>
      <c r="I716" s="39">
        <f>G716</f>
        <v>162000</v>
      </c>
      <c r="J716" s="40"/>
      <c r="K716" s="40"/>
      <c r="L716" s="40"/>
      <c r="M716" s="41"/>
      <c r="N716" s="41"/>
      <c r="O716" s="42"/>
      <c r="P716" s="456"/>
      <c r="Q716" s="42">
        <v>124000</v>
      </c>
      <c r="R716" s="458">
        <f>G716-Q716</f>
        <v>38000</v>
      </c>
      <c r="S716" s="39"/>
      <c r="T716" s="46"/>
      <c r="U716" s="39"/>
      <c r="V716" s="46"/>
      <c r="W716" s="39"/>
      <c r="X716" s="23">
        <f t="shared" si="102"/>
        <v>0</v>
      </c>
      <c r="Y716" s="23">
        <f t="shared" si="103"/>
        <v>0</v>
      </c>
      <c r="AH716" s="20">
        <f t="shared" si="104"/>
        <v>0</v>
      </c>
      <c r="AI716" s="20">
        <v>1</v>
      </c>
      <c r="AQ716" s="1">
        <f t="shared" si="105"/>
        <v>1</v>
      </c>
      <c r="AR716" s="1">
        <f t="shared" si="106"/>
        <v>1</v>
      </c>
    </row>
    <row r="717" spans="1:44" ht="24.9" customHeight="1" thickTop="1" thickBot="1">
      <c r="A717" s="33" t="s">
        <v>1730</v>
      </c>
      <c r="B717" s="33" t="s">
        <v>1856</v>
      </c>
      <c r="C717" s="33" t="s">
        <v>1881</v>
      </c>
      <c r="D717" s="35"/>
      <c r="E717" s="324" t="s">
        <v>10</v>
      </c>
      <c r="F717" s="454">
        <v>315000</v>
      </c>
      <c r="G717" s="454">
        <f>F717</f>
        <v>315000</v>
      </c>
      <c r="H717" s="455"/>
      <c r="I717" s="39">
        <f>G717</f>
        <v>315000</v>
      </c>
      <c r="J717" s="40"/>
      <c r="K717" s="40"/>
      <c r="L717" s="40"/>
      <c r="M717" s="41"/>
      <c r="N717" s="41"/>
      <c r="O717" s="42"/>
      <c r="P717" s="456"/>
      <c r="Q717" s="42">
        <v>237000</v>
      </c>
      <c r="R717" s="458">
        <f>G717-Q717</f>
        <v>78000</v>
      </c>
      <c r="S717" s="39"/>
      <c r="T717" s="46"/>
      <c r="U717" s="39"/>
      <c r="V717" s="46"/>
      <c r="W717" s="39"/>
      <c r="X717" s="23">
        <f t="shared" si="102"/>
        <v>0</v>
      </c>
      <c r="Y717" s="23">
        <f t="shared" si="103"/>
        <v>0</v>
      </c>
      <c r="AH717" s="20">
        <f t="shared" si="104"/>
        <v>0</v>
      </c>
      <c r="AI717" s="20">
        <v>1</v>
      </c>
      <c r="AQ717" s="1">
        <f t="shared" si="105"/>
        <v>1</v>
      </c>
      <c r="AR717" s="1">
        <f t="shared" si="106"/>
        <v>1</v>
      </c>
    </row>
    <row r="718" spans="1:44" ht="24.9" customHeight="1" thickTop="1" thickBot="1">
      <c r="A718" s="33" t="s">
        <v>1730</v>
      </c>
      <c r="B718" s="33" t="s">
        <v>1856</v>
      </c>
      <c r="C718" s="33" t="s">
        <v>1882</v>
      </c>
      <c r="D718" s="35"/>
      <c r="E718" s="324" t="s">
        <v>10</v>
      </c>
      <c r="F718" s="454">
        <v>45000</v>
      </c>
      <c r="G718" s="454">
        <f>F718</f>
        <v>45000</v>
      </c>
      <c r="H718" s="455"/>
      <c r="I718" s="39">
        <f>G718</f>
        <v>45000</v>
      </c>
      <c r="J718" s="40"/>
      <c r="K718" s="40"/>
      <c r="L718" s="40"/>
      <c r="M718" s="41"/>
      <c r="N718" s="41"/>
      <c r="O718" s="42"/>
      <c r="P718" s="456"/>
      <c r="Q718" s="42">
        <v>41000</v>
      </c>
      <c r="R718" s="458">
        <f>G718-Q718</f>
        <v>4000</v>
      </c>
      <c r="S718" s="39"/>
      <c r="T718" s="46"/>
      <c r="U718" s="39"/>
      <c r="V718" s="46"/>
      <c r="W718" s="39"/>
      <c r="X718" s="23">
        <f t="shared" si="102"/>
        <v>0</v>
      </c>
      <c r="Y718" s="23">
        <f t="shared" si="103"/>
        <v>0</v>
      </c>
      <c r="AH718" s="20">
        <f t="shared" si="104"/>
        <v>0</v>
      </c>
      <c r="AI718" s="20">
        <v>1</v>
      </c>
      <c r="AQ718" s="1">
        <f t="shared" si="105"/>
        <v>1</v>
      </c>
      <c r="AR718" s="1">
        <f t="shared" si="106"/>
        <v>1</v>
      </c>
    </row>
    <row r="719" spans="1:44" ht="24.9" customHeight="1" thickTop="1" thickBot="1">
      <c r="A719" s="206" t="s">
        <v>1730</v>
      </c>
      <c r="B719" s="206" t="s">
        <v>1883</v>
      </c>
      <c r="C719" s="206" t="s">
        <v>336</v>
      </c>
      <c r="D719" s="475"/>
      <c r="E719" s="827" t="s">
        <v>179</v>
      </c>
      <c r="F719" s="476">
        <v>1270000</v>
      </c>
      <c r="G719" s="476">
        <v>1270000</v>
      </c>
      <c r="H719" s="477"/>
      <c r="I719" s="334">
        <v>710000</v>
      </c>
      <c r="J719" s="478">
        <v>560000</v>
      </c>
      <c r="K719" s="478"/>
      <c r="L719" s="478"/>
      <c r="M719" s="479"/>
      <c r="N719" s="479"/>
      <c r="O719" s="480"/>
      <c r="P719" s="481"/>
      <c r="Q719" s="486"/>
      <c r="R719" s="483">
        <v>1270000</v>
      </c>
      <c r="S719" s="334"/>
      <c r="T719" s="484"/>
      <c r="U719" s="334"/>
      <c r="V719" s="484"/>
      <c r="W719" s="334"/>
      <c r="X719" s="23">
        <f t="shared" si="102"/>
        <v>0</v>
      </c>
      <c r="Y719" s="23">
        <f t="shared" si="103"/>
        <v>0</v>
      </c>
      <c r="Z719" s="20">
        <v>1</v>
      </c>
      <c r="AH719" s="20">
        <f t="shared" si="104"/>
        <v>1</v>
      </c>
      <c r="AQ719" s="1">
        <f t="shared" si="105"/>
        <v>0</v>
      </c>
      <c r="AR719" s="1">
        <f t="shared" si="106"/>
        <v>1</v>
      </c>
    </row>
    <row r="720" spans="1:44" ht="24.9" customHeight="1" thickTop="1" thickBot="1">
      <c r="A720" s="206" t="s">
        <v>1730</v>
      </c>
      <c r="B720" s="206" t="s">
        <v>1883</v>
      </c>
      <c r="C720" s="206" t="s">
        <v>1738</v>
      </c>
      <c r="D720" s="475"/>
      <c r="E720" s="827" t="s">
        <v>179</v>
      </c>
      <c r="F720" s="476">
        <v>25000</v>
      </c>
      <c r="G720" s="476">
        <v>25000</v>
      </c>
      <c r="H720" s="477"/>
      <c r="I720" s="334">
        <v>25000</v>
      </c>
      <c r="J720" s="478"/>
      <c r="K720" s="478"/>
      <c r="L720" s="478"/>
      <c r="M720" s="479"/>
      <c r="N720" s="479"/>
      <c r="O720" s="480"/>
      <c r="P720" s="481"/>
      <c r="Q720" s="486"/>
      <c r="R720" s="483">
        <v>25000</v>
      </c>
      <c r="S720" s="334"/>
      <c r="T720" s="484"/>
      <c r="U720" s="334"/>
      <c r="V720" s="484"/>
      <c r="W720" s="334"/>
      <c r="X720" s="23">
        <f t="shared" si="102"/>
        <v>0</v>
      </c>
      <c r="Y720" s="23">
        <f t="shared" si="103"/>
        <v>0</v>
      </c>
      <c r="Z720" s="20">
        <v>1</v>
      </c>
      <c r="AH720" s="20">
        <f t="shared" si="104"/>
        <v>1</v>
      </c>
      <c r="AQ720" s="1">
        <f t="shared" si="105"/>
        <v>0</v>
      </c>
      <c r="AR720" s="1">
        <f t="shared" si="106"/>
        <v>1</v>
      </c>
    </row>
    <row r="721" spans="1:44" ht="24.9" customHeight="1" thickTop="1" thickBot="1">
      <c r="A721" s="206" t="s">
        <v>1730</v>
      </c>
      <c r="B721" s="206" t="s">
        <v>1883</v>
      </c>
      <c r="C721" s="206" t="s">
        <v>1508</v>
      </c>
      <c r="D721" s="475"/>
      <c r="E721" s="827" t="s">
        <v>179</v>
      </c>
      <c r="F721" s="476">
        <v>25000</v>
      </c>
      <c r="G721" s="476">
        <v>25000</v>
      </c>
      <c r="H721" s="477"/>
      <c r="I721" s="334">
        <v>25000</v>
      </c>
      <c r="J721" s="478"/>
      <c r="K721" s="478"/>
      <c r="L721" s="478"/>
      <c r="M721" s="479"/>
      <c r="N721" s="479"/>
      <c r="O721" s="480"/>
      <c r="P721" s="481"/>
      <c r="Q721" s="486"/>
      <c r="R721" s="483">
        <v>25000</v>
      </c>
      <c r="S721" s="334"/>
      <c r="T721" s="484"/>
      <c r="U721" s="334"/>
      <c r="V721" s="484"/>
      <c r="W721" s="334"/>
      <c r="X721" s="23">
        <f t="shared" si="102"/>
        <v>0</v>
      </c>
      <c r="Y721" s="23">
        <f t="shared" si="103"/>
        <v>0</v>
      </c>
      <c r="Z721" s="20">
        <v>1</v>
      </c>
      <c r="AH721" s="20">
        <f t="shared" si="104"/>
        <v>1</v>
      </c>
      <c r="AQ721" s="1">
        <f t="shared" si="105"/>
        <v>0</v>
      </c>
      <c r="AR721" s="1">
        <f t="shared" si="106"/>
        <v>1</v>
      </c>
    </row>
    <row r="722" spans="1:44" ht="24.9" customHeight="1" thickTop="1" thickBot="1">
      <c r="A722" s="206" t="s">
        <v>1730</v>
      </c>
      <c r="B722" s="206" t="s">
        <v>1883</v>
      </c>
      <c r="C722" s="206" t="s">
        <v>406</v>
      </c>
      <c r="D722" s="475"/>
      <c r="E722" s="827" t="s">
        <v>179</v>
      </c>
      <c r="F722" s="476">
        <v>240000</v>
      </c>
      <c r="G722" s="476">
        <v>240000</v>
      </c>
      <c r="H722" s="477"/>
      <c r="I722" s="334">
        <v>240000</v>
      </c>
      <c r="J722" s="478"/>
      <c r="K722" s="478"/>
      <c r="L722" s="478"/>
      <c r="M722" s="479"/>
      <c r="N722" s="479"/>
      <c r="O722" s="480"/>
      <c r="P722" s="481"/>
      <c r="Q722" s="486"/>
      <c r="R722" s="483">
        <v>240000</v>
      </c>
      <c r="S722" s="334"/>
      <c r="T722" s="484"/>
      <c r="U722" s="334"/>
      <c r="V722" s="484"/>
      <c r="W722" s="334"/>
      <c r="X722" s="23">
        <f t="shared" si="102"/>
        <v>0</v>
      </c>
      <c r="Y722" s="23">
        <f t="shared" si="103"/>
        <v>0</v>
      </c>
      <c r="Z722" s="20">
        <v>1</v>
      </c>
      <c r="AH722" s="20">
        <f t="shared" si="104"/>
        <v>1</v>
      </c>
      <c r="AQ722" s="1">
        <f t="shared" si="105"/>
        <v>0</v>
      </c>
      <c r="AR722" s="1">
        <f t="shared" si="106"/>
        <v>1</v>
      </c>
    </row>
    <row r="723" spans="1:44" ht="24.9" customHeight="1" thickTop="1" thickBot="1">
      <c r="A723" s="206" t="s">
        <v>1730</v>
      </c>
      <c r="B723" s="206" t="s">
        <v>1883</v>
      </c>
      <c r="C723" s="206" t="s">
        <v>489</v>
      </c>
      <c r="D723" s="475"/>
      <c r="E723" s="827" t="s">
        <v>179</v>
      </c>
      <c r="F723" s="476">
        <v>60000</v>
      </c>
      <c r="G723" s="476">
        <v>60000</v>
      </c>
      <c r="H723" s="477"/>
      <c r="I723" s="334">
        <v>40452</v>
      </c>
      <c r="J723" s="478"/>
      <c r="K723" s="478"/>
      <c r="L723" s="478">
        <v>19548</v>
      </c>
      <c r="M723" s="479"/>
      <c r="N723" s="479"/>
      <c r="O723" s="480"/>
      <c r="P723" s="481"/>
      <c r="Q723" s="486"/>
      <c r="R723" s="483">
        <v>60000</v>
      </c>
      <c r="S723" s="334"/>
      <c r="T723" s="484"/>
      <c r="U723" s="334"/>
      <c r="V723" s="484"/>
      <c r="W723" s="334"/>
      <c r="X723" s="23">
        <f t="shared" si="102"/>
        <v>0</v>
      </c>
      <c r="Y723" s="23">
        <f t="shared" si="103"/>
        <v>0</v>
      </c>
      <c r="Z723" s="20">
        <v>1</v>
      </c>
      <c r="AH723" s="20">
        <f t="shared" si="104"/>
        <v>1</v>
      </c>
      <c r="AQ723" s="1">
        <f t="shared" si="105"/>
        <v>0</v>
      </c>
      <c r="AR723" s="1">
        <f t="shared" si="106"/>
        <v>1</v>
      </c>
    </row>
    <row r="724" spans="1:44" ht="24.9" customHeight="1" thickTop="1" thickBot="1">
      <c r="A724" s="206" t="s">
        <v>1730</v>
      </c>
      <c r="B724" s="206" t="s">
        <v>1883</v>
      </c>
      <c r="C724" s="206" t="s">
        <v>1884</v>
      </c>
      <c r="D724" s="475"/>
      <c r="E724" s="827" t="s">
        <v>179</v>
      </c>
      <c r="F724" s="476">
        <v>2228452</v>
      </c>
      <c r="G724" s="476">
        <v>2228452</v>
      </c>
      <c r="H724" s="477"/>
      <c r="I724" s="334"/>
      <c r="J724" s="478"/>
      <c r="K724" s="478"/>
      <c r="L724" s="478">
        <v>2228452</v>
      </c>
      <c r="M724" s="479"/>
      <c r="N724" s="479"/>
      <c r="O724" s="480"/>
      <c r="P724" s="481"/>
      <c r="Q724" s="486"/>
      <c r="R724" s="483">
        <v>2228452</v>
      </c>
      <c r="S724" s="334"/>
      <c r="T724" s="484"/>
      <c r="U724" s="334"/>
      <c r="V724" s="484"/>
      <c r="W724" s="334"/>
      <c r="X724" s="23">
        <f t="shared" si="102"/>
        <v>0</v>
      </c>
      <c r="Y724" s="23">
        <f t="shared" si="103"/>
        <v>0</v>
      </c>
      <c r="Z724" s="20">
        <v>1</v>
      </c>
      <c r="AH724" s="20">
        <f t="shared" si="104"/>
        <v>1</v>
      </c>
      <c r="AQ724" s="1">
        <f t="shared" si="105"/>
        <v>0</v>
      </c>
      <c r="AR724" s="1">
        <f t="shared" si="106"/>
        <v>1</v>
      </c>
    </row>
    <row r="725" spans="1:44" ht="24.9" customHeight="1" thickTop="1" thickBot="1">
      <c r="A725" s="206" t="s">
        <v>1730</v>
      </c>
      <c r="B725" s="206" t="s">
        <v>1883</v>
      </c>
      <c r="C725" s="206" t="s">
        <v>1885</v>
      </c>
      <c r="D725" s="475"/>
      <c r="E725" s="827" t="s">
        <v>179</v>
      </c>
      <c r="F725" s="476">
        <v>800000</v>
      </c>
      <c r="G725" s="476">
        <v>800000</v>
      </c>
      <c r="H725" s="477"/>
      <c r="I725" s="334">
        <v>800000</v>
      </c>
      <c r="J725" s="478"/>
      <c r="K725" s="478"/>
      <c r="L725" s="478"/>
      <c r="M725" s="479"/>
      <c r="N725" s="479"/>
      <c r="O725" s="480"/>
      <c r="P725" s="481"/>
      <c r="Q725" s="486"/>
      <c r="R725" s="483">
        <v>800000</v>
      </c>
      <c r="S725" s="334"/>
      <c r="T725" s="484"/>
      <c r="U725" s="334"/>
      <c r="V725" s="484"/>
      <c r="W725" s="334"/>
      <c r="X725" s="23">
        <f t="shared" si="102"/>
        <v>0</v>
      </c>
      <c r="Y725" s="23">
        <f t="shared" si="103"/>
        <v>0</v>
      </c>
      <c r="Z725" s="20">
        <v>1</v>
      </c>
      <c r="AH725" s="20">
        <f t="shared" si="104"/>
        <v>1</v>
      </c>
      <c r="AQ725" s="1">
        <f t="shared" si="105"/>
        <v>0</v>
      </c>
      <c r="AR725" s="1">
        <f t="shared" si="106"/>
        <v>1</v>
      </c>
    </row>
    <row r="726" spans="1:44" ht="24.9" customHeight="1" thickTop="1" thickBot="1">
      <c r="A726" s="206" t="s">
        <v>1730</v>
      </c>
      <c r="B726" s="206" t="s">
        <v>1883</v>
      </c>
      <c r="C726" s="206" t="s">
        <v>450</v>
      </c>
      <c r="D726" s="475"/>
      <c r="E726" s="827" t="s">
        <v>179</v>
      </c>
      <c r="F726" s="476">
        <v>190000</v>
      </c>
      <c r="G726" s="476">
        <v>190000</v>
      </c>
      <c r="H726" s="477"/>
      <c r="I726" s="334">
        <v>190000</v>
      </c>
      <c r="J726" s="478"/>
      <c r="K726" s="478"/>
      <c r="L726" s="478"/>
      <c r="M726" s="479"/>
      <c r="N726" s="479"/>
      <c r="O726" s="480"/>
      <c r="P726" s="481"/>
      <c r="Q726" s="486"/>
      <c r="R726" s="483">
        <v>190000</v>
      </c>
      <c r="S726" s="334"/>
      <c r="T726" s="484"/>
      <c r="U726" s="334"/>
      <c r="V726" s="484"/>
      <c r="W726" s="334"/>
      <c r="X726" s="23">
        <f t="shared" si="102"/>
        <v>0</v>
      </c>
      <c r="Y726" s="23">
        <f t="shared" si="103"/>
        <v>0</v>
      </c>
      <c r="Z726" s="20">
        <v>1</v>
      </c>
      <c r="AH726" s="20">
        <f t="shared" si="104"/>
        <v>1</v>
      </c>
      <c r="AQ726" s="1">
        <f t="shared" si="105"/>
        <v>0</v>
      </c>
      <c r="AR726" s="1">
        <f t="shared" si="106"/>
        <v>1</v>
      </c>
    </row>
    <row r="727" spans="1:44" ht="24.9" customHeight="1" thickTop="1" thickBot="1">
      <c r="A727" s="206" t="s">
        <v>1730</v>
      </c>
      <c r="B727" s="206" t="s">
        <v>1883</v>
      </c>
      <c r="C727" s="206" t="s">
        <v>1886</v>
      </c>
      <c r="D727" s="475"/>
      <c r="E727" s="827" t="s">
        <v>179</v>
      </c>
      <c r="F727" s="476">
        <v>400000</v>
      </c>
      <c r="G727" s="476">
        <v>400000</v>
      </c>
      <c r="H727" s="477"/>
      <c r="I727" s="334">
        <v>400000</v>
      </c>
      <c r="J727" s="478"/>
      <c r="K727" s="478"/>
      <c r="L727" s="478"/>
      <c r="M727" s="479"/>
      <c r="N727" s="479"/>
      <c r="O727" s="480"/>
      <c r="P727" s="481"/>
      <c r="Q727" s="486"/>
      <c r="R727" s="483">
        <v>400000</v>
      </c>
      <c r="S727" s="334"/>
      <c r="T727" s="484"/>
      <c r="U727" s="334"/>
      <c r="V727" s="484"/>
      <c r="W727" s="334"/>
      <c r="X727" s="23">
        <f t="shared" si="102"/>
        <v>0</v>
      </c>
      <c r="Y727" s="23">
        <f t="shared" si="103"/>
        <v>0</v>
      </c>
      <c r="Z727" s="20">
        <v>1</v>
      </c>
      <c r="AH727" s="20">
        <f t="shared" si="104"/>
        <v>1</v>
      </c>
      <c r="AQ727" s="1">
        <f t="shared" si="105"/>
        <v>0</v>
      </c>
      <c r="AR727" s="1">
        <f t="shared" si="106"/>
        <v>1</v>
      </c>
    </row>
    <row r="728" spans="1:44" ht="24.9" customHeight="1" thickTop="1" thickBot="1">
      <c r="A728" s="206" t="s">
        <v>1730</v>
      </c>
      <c r="B728" s="206" t="s">
        <v>1883</v>
      </c>
      <c r="C728" s="206" t="s">
        <v>1887</v>
      </c>
      <c r="D728" s="475"/>
      <c r="E728" s="827" t="s">
        <v>179</v>
      </c>
      <c r="F728" s="476">
        <v>500000</v>
      </c>
      <c r="G728" s="476">
        <v>500000</v>
      </c>
      <c r="H728" s="477"/>
      <c r="I728" s="334">
        <v>500000</v>
      </c>
      <c r="J728" s="478"/>
      <c r="K728" s="478"/>
      <c r="L728" s="478"/>
      <c r="M728" s="479"/>
      <c r="N728" s="479"/>
      <c r="O728" s="480"/>
      <c r="P728" s="481"/>
      <c r="Q728" s="486"/>
      <c r="R728" s="483">
        <v>500000</v>
      </c>
      <c r="S728" s="334"/>
      <c r="T728" s="484"/>
      <c r="U728" s="334"/>
      <c r="V728" s="484"/>
      <c r="W728" s="334"/>
      <c r="X728" s="23">
        <f t="shared" si="102"/>
        <v>0</v>
      </c>
      <c r="Y728" s="23">
        <f t="shared" si="103"/>
        <v>0</v>
      </c>
      <c r="Z728" s="20">
        <v>1</v>
      </c>
      <c r="AH728" s="20">
        <f t="shared" si="104"/>
        <v>1</v>
      </c>
      <c r="AQ728" s="1">
        <f t="shared" si="105"/>
        <v>0</v>
      </c>
      <c r="AR728" s="1">
        <f t="shared" si="106"/>
        <v>1</v>
      </c>
    </row>
    <row r="729" spans="1:44" ht="24.9" customHeight="1" thickTop="1" thickBot="1">
      <c r="A729" s="206" t="s">
        <v>1730</v>
      </c>
      <c r="B729" s="206" t="s">
        <v>1883</v>
      </c>
      <c r="C729" s="206" t="s">
        <v>1888</v>
      </c>
      <c r="D729" s="475"/>
      <c r="E729" s="877" t="s">
        <v>2365</v>
      </c>
      <c r="F729" s="476">
        <v>20000</v>
      </c>
      <c r="G729" s="476">
        <v>20000</v>
      </c>
      <c r="H729" s="477"/>
      <c r="I729" s="334"/>
      <c r="J729" s="478"/>
      <c r="K729" s="478">
        <v>20000</v>
      </c>
      <c r="L729" s="478"/>
      <c r="M729" s="479"/>
      <c r="N729" s="479"/>
      <c r="O729" s="480"/>
      <c r="P729" s="481"/>
      <c r="Q729" s="479">
        <v>16434</v>
      </c>
      <c r="R729" s="483">
        <v>3566</v>
      </c>
      <c r="S729" s="334"/>
      <c r="T729" s="484"/>
      <c r="U729" s="334"/>
      <c r="V729" s="484"/>
      <c r="W729" s="334"/>
      <c r="X729" s="23">
        <f t="shared" si="102"/>
        <v>0</v>
      </c>
      <c r="Y729" s="23">
        <f t="shared" si="103"/>
        <v>0</v>
      </c>
      <c r="AH729" s="20">
        <f t="shared" si="104"/>
        <v>0</v>
      </c>
      <c r="AI729" s="20">
        <v>1</v>
      </c>
      <c r="AQ729" s="1">
        <f t="shared" si="105"/>
        <v>1</v>
      </c>
      <c r="AR729" s="1">
        <f t="shared" si="106"/>
        <v>1</v>
      </c>
    </row>
    <row r="730" spans="1:44" ht="24.9" customHeight="1" thickTop="1" thickBot="1">
      <c r="A730" s="206" t="s">
        <v>1730</v>
      </c>
      <c r="B730" s="206" t="s">
        <v>1883</v>
      </c>
      <c r="C730" s="206" t="s">
        <v>2597</v>
      </c>
      <c r="D730" s="475"/>
      <c r="E730" s="827" t="s">
        <v>11</v>
      </c>
      <c r="F730" s="476">
        <v>14336</v>
      </c>
      <c r="G730" s="476">
        <v>14336</v>
      </c>
      <c r="H730" s="477"/>
      <c r="I730" s="334">
        <v>14336</v>
      </c>
      <c r="J730" s="478"/>
      <c r="K730" s="478"/>
      <c r="L730" s="478"/>
      <c r="M730" s="479"/>
      <c r="N730" s="479"/>
      <c r="O730" s="480"/>
      <c r="P730" s="481"/>
      <c r="Q730" s="479">
        <v>10573</v>
      </c>
      <c r="R730" s="483">
        <v>3763</v>
      </c>
      <c r="S730" s="334"/>
      <c r="T730" s="484"/>
      <c r="U730" s="334"/>
      <c r="V730" s="484"/>
      <c r="W730" s="334"/>
      <c r="X730" s="23">
        <f t="shared" si="102"/>
        <v>0</v>
      </c>
      <c r="Y730" s="23">
        <f t="shared" si="103"/>
        <v>0</v>
      </c>
      <c r="AH730" s="20">
        <f t="shared" si="104"/>
        <v>0</v>
      </c>
      <c r="AI730" s="20">
        <v>1</v>
      </c>
      <c r="AQ730" s="1">
        <f t="shared" si="105"/>
        <v>1</v>
      </c>
      <c r="AR730" s="1">
        <f t="shared" si="106"/>
        <v>1</v>
      </c>
    </row>
    <row r="731" spans="1:44" ht="24.9" customHeight="1" thickTop="1" thickBot="1">
      <c r="A731" s="206" t="s">
        <v>1730</v>
      </c>
      <c r="B731" s="206" t="s">
        <v>1883</v>
      </c>
      <c r="C731" s="206" t="s">
        <v>1889</v>
      </c>
      <c r="D731" s="475"/>
      <c r="E731" s="827" t="s">
        <v>12</v>
      </c>
      <c r="F731" s="476">
        <v>42918</v>
      </c>
      <c r="G731" s="476">
        <v>42918</v>
      </c>
      <c r="H731" s="477"/>
      <c r="I731" s="334"/>
      <c r="J731" s="478"/>
      <c r="K731" s="478">
        <v>42918</v>
      </c>
      <c r="L731" s="478"/>
      <c r="M731" s="479"/>
      <c r="N731" s="479"/>
      <c r="O731" s="480"/>
      <c r="P731" s="481"/>
      <c r="Q731" s="479">
        <v>35908</v>
      </c>
      <c r="R731" s="483">
        <v>7010</v>
      </c>
      <c r="S731" s="334"/>
      <c r="T731" s="484"/>
      <c r="U731" s="334"/>
      <c r="V731" s="484"/>
      <c r="W731" s="334"/>
      <c r="X731" s="23">
        <f t="shared" si="102"/>
        <v>0</v>
      </c>
      <c r="Y731" s="23">
        <f t="shared" si="103"/>
        <v>0</v>
      </c>
      <c r="AH731" s="20">
        <f t="shared" si="104"/>
        <v>0</v>
      </c>
      <c r="AI731" s="20">
        <v>1</v>
      </c>
      <c r="AQ731" s="1">
        <f t="shared" si="105"/>
        <v>1</v>
      </c>
      <c r="AR731" s="1">
        <f t="shared" si="106"/>
        <v>1</v>
      </c>
    </row>
    <row r="732" spans="1:44" ht="24.9" customHeight="1" thickTop="1" thickBot="1">
      <c r="A732" s="206" t="s">
        <v>1730</v>
      </c>
      <c r="B732" s="206" t="s">
        <v>1883</v>
      </c>
      <c r="C732" s="206" t="s">
        <v>1890</v>
      </c>
      <c r="D732" s="475"/>
      <c r="E732" s="827" t="s">
        <v>10</v>
      </c>
      <c r="F732" s="476">
        <v>30450</v>
      </c>
      <c r="G732" s="476">
        <v>30450</v>
      </c>
      <c r="H732" s="477"/>
      <c r="I732" s="334">
        <v>30450</v>
      </c>
      <c r="J732" s="478"/>
      <c r="K732" s="478"/>
      <c r="L732" s="478"/>
      <c r="M732" s="479"/>
      <c r="N732" s="479"/>
      <c r="O732" s="480"/>
      <c r="P732" s="481"/>
      <c r="Q732" s="479">
        <v>7400</v>
      </c>
      <c r="R732" s="483">
        <v>23050</v>
      </c>
      <c r="S732" s="334"/>
      <c r="T732" s="484"/>
      <c r="U732" s="334"/>
      <c r="V732" s="484"/>
      <c r="W732" s="334"/>
      <c r="X732" s="23">
        <f t="shared" si="102"/>
        <v>0</v>
      </c>
      <c r="Y732" s="23">
        <f t="shared" si="103"/>
        <v>0</v>
      </c>
      <c r="AH732" s="20">
        <f t="shared" si="104"/>
        <v>0</v>
      </c>
      <c r="AI732" s="20">
        <v>1</v>
      </c>
      <c r="AQ732" s="1">
        <f t="shared" si="105"/>
        <v>1</v>
      </c>
      <c r="AR732" s="1">
        <f t="shared" si="106"/>
        <v>1</v>
      </c>
    </row>
    <row r="733" spans="1:44" ht="24.9" customHeight="1" thickTop="1" thickBot="1">
      <c r="A733" s="206" t="s">
        <v>1730</v>
      </c>
      <c r="B733" s="206" t="s">
        <v>1883</v>
      </c>
      <c r="C733" s="206" t="s">
        <v>1891</v>
      </c>
      <c r="D733" s="475"/>
      <c r="E733" s="827" t="s">
        <v>10</v>
      </c>
      <c r="F733" s="476">
        <v>12205</v>
      </c>
      <c r="G733" s="476">
        <v>12205</v>
      </c>
      <c r="H733" s="477"/>
      <c r="I733" s="334">
        <v>12205</v>
      </c>
      <c r="J733" s="478"/>
      <c r="K733" s="478"/>
      <c r="L733" s="478"/>
      <c r="M733" s="479"/>
      <c r="N733" s="479"/>
      <c r="O733" s="480"/>
      <c r="P733" s="481"/>
      <c r="Q733" s="479">
        <v>6906</v>
      </c>
      <c r="R733" s="483">
        <v>5299</v>
      </c>
      <c r="S733" s="334"/>
      <c r="T733" s="484"/>
      <c r="U733" s="334"/>
      <c r="V733" s="484"/>
      <c r="W733" s="334"/>
      <c r="X733" s="23">
        <f t="shared" si="102"/>
        <v>0</v>
      </c>
      <c r="Y733" s="23">
        <f t="shared" si="103"/>
        <v>0</v>
      </c>
      <c r="AH733" s="20">
        <f t="shared" si="104"/>
        <v>0</v>
      </c>
      <c r="AI733" s="20">
        <v>1</v>
      </c>
      <c r="AQ733" s="1">
        <f t="shared" si="105"/>
        <v>1</v>
      </c>
      <c r="AR733" s="1">
        <f t="shared" si="106"/>
        <v>1</v>
      </c>
    </row>
    <row r="734" spans="1:44" ht="24.9" customHeight="1" thickTop="1" thickBot="1">
      <c r="A734" s="206" t="s">
        <v>1730</v>
      </c>
      <c r="B734" s="206" t="s">
        <v>1883</v>
      </c>
      <c r="C734" s="206" t="s">
        <v>1892</v>
      </c>
      <c r="D734" s="475"/>
      <c r="E734" s="827" t="s">
        <v>10</v>
      </c>
      <c r="F734" s="476">
        <v>5992</v>
      </c>
      <c r="G734" s="476">
        <v>5992</v>
      </c>
      <c r="H734" s="477"/>
      <c r="I734" s="334">
        <v>5992</v>
      </c>
      <c r="J734" s="478"/>
      <c r="K734" s="478"/>
      <c r="L734" s="478"/>
      <c r="M734" s="479"/>
      <c r="N734" s="479"/>
      <c r="O734" s="480"/>
      <c r="P734" s="481"/>
      <c r="Q734" s="479"/>
      <c r="R734" s="483">
        <v>5992</v>
      </c>
      <c r="S734" s="334"/>
      <c r="T734" s="484"/>
      <c r="U734" s="334"/>
      <c r="V734" s="484"/>
      <c r="W734" s="334"/>
      <c r="X734" s="23">
        <f t="shared" si="102"/>
        <v>0</v>
      </c>
      <c r="Y734" s="23">
        <f t="shared" si="103"/>
        <v>0</v>
      </c>
      <c r="AH734" s="20">
        <f t="shared" si="104"/>
        <v>0</v>
      </c>
      <c r="AI734" s="20">
        <v>1</v>
      </c>
      <c r="AQ734" s="1">
        <f t="shared" si="105"/>
        <v>1</v>
      </c>
      <c r="AR734" s="1">
        <f t="shared" si="106"/>
        <v>1</v>
      </c>
    </row>
    <row r="735" spans="1:44" ht="24.9" customHeight="1" thickTop="1" thickBot="1">
      <c r="A735" s="206" t="s">
        <v>1730</v>
      </c>
      <c r="B735" s="206" t="s">
        <v>1883</v>
      </c>
      <c r="C735" s="206" t="s">
        <v>1893</v>
      </c>
      <c r="D735" s="475"/>
      <c r="E735" s="827" t="s">
        <v>10</v>
      </c>
      <c r="F735" s="476">
        <v>2650</v>
      </c>
      <c r="G735" s="476">
        <v>2650</v>
      </c>
      <c r="H735" s="477"/>
      <c r="I735" s="334">
        <v>2650</v>
      </c>
      <c r="J735" s="478"/>
      <c r="K735" s="478"/>
      <c r="L735" s="478"/>
      <c r="M735" s="479"/>
      <c r="N735" s="479"/>
      <c r="O735" s="480"/>
      <c r="P735" s="481"/>
      <c r="Q735" s="479">
        <v>2120</v>
      </c>
      <c r="R735" s="483">
        <v>530</v>
      </c>
      <c r="S735" s="334"/>
      <c r="T735" s="484"/>
      <c r="U735" s="334"/>
      <c r="V735" s="484"/>
      <c r="W735" s="334"/>
      <c r="X735" s="23">
        <f t="shared" si="102"/>
        <v>0</v>
      </c>
      <c r="Y735" s="23">
        <f t="shared" si="103"/>
        <v>0</v>
      </c>
      <c r="AH735" s="20">
        <f t="shared" si="104"/>
        <v>0</v>
      </c>
      <c r="AI735" s="20">
        <v>1</v>
      </c>
      <c r="AQ735" s="1">
        <f t="shared" si="105"/>
        <v>1</v>
      </c>
      <c r="AR735" s="1">
        <f t="shared" si="106"/>
        <v>1</v>
      </c>
    </row>
    <row r="736" spans="1:44" ht="24.9" customHeight="1" thickTop="1" thickBot="1">
      <c r="A736" s="206" t="s">
        <v>1730</v>
      </c>
      <c r="B736" s="206" t="s">
        <v>1883</v>
      </c>
      <c r="C736" s="206" t="s">
        <v>1894</v>
      </c>
      <c r="D736" s="475"/>
      <c r="E736" s="827" t="s">
        <v>10</v>
      </c>
      <c r="F736" s="476">
        <v>4256</v>
      </c>
      <c r="G736" s="476">
        <v>4256</v>
      </c>
      <c r="H736" s="477"/>
      <c r="I736" s="334">
        <v>4256</v>
      </c>
      <c r="J736" s="478"/>
      <c r="K736" s="478"/>
      <c r="L736" s="478"/>
      <c r="M736" s="479"/>
      <c r="N736" s="479"/>
      <c r="O736" s="480"/>
      <c r="P736" s="481"/>
      <c r="Q736" s="479"/>
      <c r="R736" s="483">
        <v>4256</v>
      </c>
      <c r="S736" s="334"/>
      <c r="T736" s="484"/>
      <c r="U736" s="334"/>
      <c r="V736" s="484"/>
      <c r="W736" s="334"/>
      <c r="X736" s="23">
        <f t="shared" si="102"/>
        <v>0</v>
      </c>
      <c r="Y736" s="23">
        <f t="shared" si="103"/>
        <v>0</v>
      </c>
      <c r="AH736" s="20">
        <f t="shared" si="104"/>
        <v>0</v>
      </c>
      <c r="AI736" s="20">
        <v>1</v>
      </c>
      <c r="AQ736" s="1">
        <f t="shared" si="105"/>
        <v>1</v>
      </c>
      <c r="AR736" s="1">
        <f t="shared" si="106"/>
        <v>1</v>
      </c>
    </row>
    <row r="737" spans="1:44" ht="24.9" customHeight="1" thickTop="1" thickBot="1">
      <c r="A737" s="206" t="s">
        <v>1730</v>
      </c>
      <c r="B737" s="206" t="s">
        <v>1883</v>
      </c>
      <c r="C737" s="206" t="s">
        <v>1895</v>
      </c>
      <c r="D737" s="475"/>
      <c r="E737" s="827" t="s">
        <v>10</v>
      </c>
      <c r="F737" s="476">
        <v>9318</v>
      </c>
      <c r="G737" s="476">
        <v>9318</v>
      </c>
      <c r="H737" s="477"/>
      <c r="I737" s="334">
        <v>9318</v>
      </c>
      <c r="J737" s="478"/>
      <c r="K737" s="478"/>
      <c r="L737" s="478"/>
      <c r="M737" s="479"/>
      <c r="N737" s="479"/>
      <c r="O737" s="480"/>
      <c r="P737" s="481"/>
      <c r="Q737" s="479">
        <v>3346</v>
      </c>
      <c r="R737" s="483">
        <v>5972</v>
      </c>
      <c r="S737" s="334"/>
      <c r="T737" s="484"/>
      <c r="U737" s="334"/>
      <c r="V737" s="484"/>
      <c r="W737" s="334"/>
      <c r="X737" s="23">
        <f t="shared" si="102"/>
        <v>0</v>
      </c>
      <c r="Y737" s="23">
        <f t="shared" si="103"/>
        <v>0</v>
      </c>
      <c r="AH737" s="20">
        <f t="shared" si="104"/>
        <v>0</v>
      </c>
      <c r="AI737" s="20">
        <v>1</v>
      </c>
      <c r="AQ737" s="1">
        <f t="shared" si="105"/>
        <v>1</v>
      </c>
      <c r="AR737" s="1">
        <f t="shared" si="106"/>
        <v>1</v>
      </c>
    </row>
    <row r="738" spans="1:44" ht="24.9" customHeight="1" thickTop="1" thickBot="1">
      <c r="A738" s="206" t="s">
        <v>1730</v>
      </c>
      <c r="B738" s="206" t="s">
        <v>1883</v>
      </c>
      <c r="C738" s="206" t="s">
        <v>1896</v>
      </c>
      <c r="D738" s="475"/>
      <c r="E738" s="827" t="s">
        <v>10</v>
      </c>
      <c r="F738" s="476">
        <v>116000</v>
      </c>
      <c r="G738" s="476">
        <v>116000</v>
      </c>
      <c r="H738" s="477"/>
      <c r="I738" s="334">
        <v>116000</v>
      </c>
      <c r="J738" s="478"/>
      <c r="K738" s="478"/>
      <c r="L738" s="478"/>
      <c r="M738" s="479"/>
      <c r="N738" s="479"/>
      <c r="O738" s="480"/>
      <c r="P738" s="481"/>
      <c r="Q738" s="479">
        <v>19500</v>
      </c>
      <c r="R738" s="483">
        <v>96500</v>
      </c>
      <c r="S738" s="334"/>
      <c r="T738" s="484"/>
      <c r="U738" s="334"/>
      <c r="V738" s="484"/>
      <c r="W738" s="334"/>
      <c r="X738" s="23">
        <f t="shared" si="102"/>
        <v>0</v>
      </c>
      <c r="Y738" s="23">
        <f t="shared" si="103"/>
        <v>0</v>
      </c>
      <c r="AH738" s="20">
        <f t="shared" si="104"/>
        <v>0</v>
      </c>
      <c r="AI738" s="20">
        <v>1</v>
      </c>
      <c r="AQ738" s="1">
        <f t="shared" si="105"/>
        <v>1</v>
      </c>
      <c r="AR738" s="1">
        <f t="shared" si="106"/>
        <v>1</v>
      </c>
    </row>
    <row r="739" spans="1:44" ht="24.9" customHeight="1" thickTop="1" thickBot="1">
      <c r="A739" s="206" t="s">
        <v>1730</v>
      </c>
      <c r="B739" s="206" t="s">
        <v>1883</v>
      </c>
      <c r="C739" s="206" t="s">
        <v>45</v>
      </c>
      <c r="D739" s="475"/>
      <c r="E739" s="827" t="s">
        <v>10</v>
      </c>
      <c r="F739" s="476">
        <v>1141000</v>
      </c>
      <c r="G739" s="476">
        <v>1141000</v>
      </c>
      <c r="H739" s="477"/>
      <c r="I739" s="334">
        <v>1141000</v>
      </c>
      <c r="J739" s="478"/>
      <c r="K739" s="478"/>
      <c r="L739" s="478"/>
      <c r="M739" s="479"/>
      <c r="N739" s="479"/>
      <c r="O739" s="480"/>
      <c r="P739" s="481"/>
      <c r="Q739" s="479">
        <v>1015000</v>
      </c>
      <c r="R739" s="483">
        <v>126000</v>
      </c>
      <c r="S739" s="334"/>
      <c r="T739" s="484"/>
      <c r="U739" s="334"/>
      <c r="V739" s="484"/>
      <c r="W739" s="334"/>
      <c r="X739" s="23">
        <f t="shared" si="102"/>
        <v>0</v>
      </c>
      <c r="Y739" s="23">
        <f t="shared" si="103"/>
        <v>0</v>
      </c>
      <c r="AH739" s="20">
        <f t="shared" si="104"/>
        <v>0</v>
      </c>
      <c r="AI739" s="20">
        <v>1</v>
      </c>
      <c r="AQ739" s="1">
        <f t="shared" si="105"/>
        <v>1</v>
      </c>
      <c r="AR739" s="1">
        <f t="shared" si="106"/>
        <v>1</v>
      </c>
    </row>
    <row r="740" spans="1:44" ht="24.9" customHeight="1" thickTop="1" thickBot="1">
      <c r="A740" s="206" t="s">
        <v>1730</v>
      </c>
      <c r="B740" s="206" t="s">
        <v>1883</v>
      </c>
      <c r="C740" s="206" t="s">
        <v>1897</v>
      </c>
      <c r="D740" s="206"/>
      <c r="E740" s="827" t="s">
        <v>10</v>
      </c>
      <c r="F740" s="476">
        <v>146000</v>
      </c>
      <c r="G740" s="476">
        <v>241000</v>
      </c>
      <c r="H740" s="206"/>
      <c r="I740" s="478">
        <v>241000</v>
      </c>
      <c r="J740" s="478"/>
      <c r="K740" s="206"/>
      <c r="L740" s="478"/>
      <c r="M740" s="206"/>
      <c r="N740" s="206"/>
      <c r="O740" s="478"/>
      <c r="P740" s="206"/>
      <c r="Q740" s="353">
        <v>200058</v>
      </c>
      <c r="R740" s="478">
        <f>G740-Q740</f>
        <v>40942</v>
      </c>
      <c r="S740" s="478"/>
      <c r="T740" s="206"/>
      <c r="U740" s="206"/>
      <c r="V740" s="206"/>
      <c r="W740" s="206"/>
      <c r="X740" s="23">
        <f t="shared" si="102"/>
        <v>0</v>
      </c>
      <c r="Y740" s="23">
        <f t="shared" si="103"/>
        <v>0</v>
      </c>
      <c r="AH740" s="20">
        <f t="shared" si="104"/>
        <v>0</v>
      </c>
      <c r="AI740" s="20">
        <v>1</v>
      </c>
      <c r="AQ740" s="1">
        <f t="shared" si="105"/>
        <v>1</v>
      </c>
      <c r="AR740" s="1">
        <f t="shared" si="106"/>
        <v>1</v>
      </c>
    </row>
    <row r="741" spans="1:44" ht="24.9" customHeight="1" thickTop="1" thickBot="1">
      <c r="A741" s="206" t="s">
        <v>1730</v>
      </c>
      <c r="B741" s="206" t="s">
        <v>1883</v>
      </c>
      <c r="C741" s="206" t="s">
        <v>1898</v>
      </c>
      <c r="D741" s="475"/>
      <c r="E741" s="827" t="s">
        <v>10</v>
      </c>
      <c r="F741" s="476">
        <v>40000</v>
      </c>
      <c r="G741" s="476">
        <v>40000</v>
      </c>
      <c r="H741" s="477"/>
      <c r="I741" s="334">
        <v>40000</v>
      </c>
      <c r="J741" s="478"/>
      <c r="K741" s="478"/>
      <c r="L741" s="478"/>
      <c r="M741" s="479"/>
      <c r="N741" s="479"/>
      <c r="O741" s="480"/>
      <c r="P741" s="481"/>
      <c r="Q741" s="479">
        <v>16000</v>
      </c>
      <c r="R741" s="483">
        <v>24000</v>
      </c>
      <c r="S741" s="334"/>
      <c r="T741" s="484"/>
      <c r="U741" s="334"/>
      <c r="V741" s="484"/>
      <c r="W741" s="334"/>
      <c r="X741" s="23">
        <f t="shared" si="102"/>
        <v>0</v>
      </c>
      <c r="Y741" s="23">
        <f t="shared" si="103"/>
        <v>0</v>
      </c>
      <c r="AH741" s="20">
        <f t="shared" si="104"/>
        <v>0</v>
      </c>
      <c r="AI741" s="20">
        <v>1</v>
      </c>
      <c r="AQ741" s="1">
        <f t="shared" si="105"/>
        <v>1</v>
      </c>
      <c r="AR741" s="1">
        <f t="shared" si="106"/>
        <v>1</v>
      </c>
    </row>
    <row r="742" spans="1:44" ht="24.9" customHeight="1" thickTop="1" thickBot="1">
      <c r="A742" s="206" t="s">
        <v>1730</v>
      </c>
      <c r="B742" s="206" t="s">
        <v>1883</v>
      </c>
      <c r="C742" s="206" t="s">
        <v>1899</v>
      </c>
      <c r="D742" s="475"/>
      <c r="E742" s="827" t="s">
        <v>10</v>
      </c>
      <c r="F742" s="476">
        <v>50000</v>
      </c>
      <c r="G742" s="476">
        <f>F742</f>
        <v>50000</v>
      </c>
      <c r="H742" s="477"/>
      <c r="I742" s="334">
        <v>50000</v>
      </c>
      <c r="J742" s="478"/>
      <c r="K742" s="478"/>
      <c r="L742" s="478"/>
      <c r="M742" s="479"/>
      <c r="N742" s="479"/>
      <c r="O742" s="480"/>
      <c r="P742" s="481"/>
      <c r="Q742" s="479"/>
      <c r="R742" s="483">
        <v>50000</v>
      </c>
      <c r="S742" s="334"/>
      <c r="T742" s="484"/>
      <c r="U742" s="334"/>
      <c r="V742" s="484"/>
      <c r="W742" s="334"/>
      <c r="X742" s="23">
        <f t="shared" si="102"/>
        <v>0</v>
      </c>
      <c r="Y742" s="23">
        <f t="shared" si="103"/>
        <v>0</v>
      </c>
      <c r="AH742" s="20">
        <f t="shared" si="104"/>
        <v>0</v>
      </c>
      <c r="AI742" s="20">
        <v>1</v>
      </c>
      <c r="AQ742" s="1">
        <f t="shared" si="105"/>
        <v>1</v>
      </c>
      <c r="AR742" s="1">
        <f t="shared" si="106"/>
        <v>1</v>
      </c>
    </row>
    <row r="743" spans="1:44" ht="24.9" customHeight="1" thickTop="1" thickBot="1">
      <c r="A743" s="206" t="s">
        <v>1730</v>
      </c>
      <c r="B743" s="206" t="s">
        <v>1883</v>
      </c>
      <c r="C743" s="206" t="s">
        <v>406</v>
      </c>
      <c r="D743" s="475"/>
      <c r="E743" s="827" t="s">
        <v>10</v>
      </c>
      <c r="F743" s="476">
        <v>75000</v>
      </c>
      <c r="G743" s="476">
        <v>80000</v>
      </c>
      <c r="H743" s="477"/>
      <c r="I743" s="334">
        <f t="shared" ref="I743:I750" si="107">G743</f>
        <v>80000</v>
      </c>
      <c r="J743" s="478"/>
      <c r="K743" s="478"/>
      <c r="L743" s="478"/>
      <c r="M743" s="479"/>
      <c r="N743" s="479"/>
      <c r="O743" s="480"/>
      <c r="P743" s="481"/>
      <c r="Q743" s="479"/>
      <c r="R743" s="483">
        <f>I743</f>
        <v>80000</v>
      </c>
      <c r="S743" s="334"/>
      <c r="T743" s="484"/>
      <c r="U743" s="334"/>
      <c r="V743" s="484"/>
      <c r="W743" s="334"/>
      <c r="X743" s="23">
        <f t="shared" si="102"/>
        <v>0</v>
      </c>
      <c r="Y743" s="23">
        <f t="shared" si="103"/>
        <v>0</v>
      </c>
      <c r="AH743" s="20">
        <f t="shared" si="104"/>
        <v>0</v>
      </c>
      <c r="AI743" s="20">
        <v>1</v>
      </c>
      <c r="AQ743" s="1">
        <f t="shared" si="105"/>
        <v>1</v>
      </c>
      <c r="AR743" s="1">
        <f t="shared" si="106"/>
        <v>1</v>
      </c>
    </row>
    <row r="744" spans="1:44" ht="24.9" customHeight="1" thickTop="1" thickBot="1">
      <c r="A744" s="206" t="s">
        <v>1730</v>
      </c>
      <c r="B744" s="206" t="s">
        <v>1883</v>
      </c>
      <c r="C744" s="206" t="s">
        <v>336</v>
      </c>
      <c r="D744" s="475"/>
      <c r="E744" s="827" t="s">
        <v>10</v>
      </c>
      <c r="F744" s="476">
        <v>889000</v>
      </c>
      <c r="G744" s="476">
        <f>F744</f>
        <v>889000</v>
      </c>
      <c r="H744" s="477"/>
      <c r="I744" s="334">
        <f t="shared" si="107"/>
        <v>889000</v>
      </c>
      <c r="J744" s="478"/>
      <c r="K744" s="478"/>
      <c r="L744" s="478"/>
      <c r="M744" s="479"/>
      <c r="N744" s="479"/>
      <c r="O744" s="480"/>
      <c r="P744" s="481"/>
      <c r="Q744" s="479">
        <v>609705</v>
      </c>
      <c r="R744" s="483">
        <v>279295</v>
      </c>
      <c r="S744" s="334"/>
      <c r="T744" s="484"/>
      <c r="U744" s="334"/>
      <c r="V744" s="484"/>
      <c r="W744" s="334"/>
      <c r="X744" s="23">
        <f t="shared" si="102"/>
        <v>0</v>
      </c>
      <c r="Y744" s="23">
        <f t="shared" si="103"/>
        <v>0</v>
      </c>
      <c r="AH744" s="20">
        <f t="shared" si="104"/>
        <v>0</v>
      </c>
      <c r="AI744" s="20">
        <v>1</v>
      </c>
      <c r="AQ744" s="1">
        <f t="shared" si="105"/>
        <v>1</v>
      </c>
      <c r="AR744" s="1">
        <f t="shared" si="106"/>
        <v>1</v>
      </c>
    </row>
    <row r="745" spans="1:44" ht="24.9" customHeight="1" thickTop="1" thickBot="1">
      <c r="A745" s="206" t="s">
        <v>1730</v>
      </c>
      <c r="B745" s="206" t="s">
        <v>1883</v>
      </c>
      <c r="C745" s="206" t="s">
        <v>1900</v>
      </c>
      <c r="D745" s="475"/>
      <c r="E745" s="827" t="s">
        <v>53</v>
      </c>
      <c r="F745" s="476">
        <v>1000000</v>
      </c>
      <c r="G745" s="476">
        <v>595000</v>
      </c>
      <c r="H745" s="477"/>
      <c r="I745" s="334">
        <f t="shared" si="107"/>
        <v>595000</v>
      </c>
      <c r="J745" s="478"/>
      <c r="K745" s="478"/>
      <c r="L745" s="478"/>
      <c r="M745" s="479"/>
      <c r="N745" s="479"/>
      <c r="O745" s="480"/>
      <c r="P745" s="481"/>
      <c r="Q745" s="479"/>
      <c r="R745" s="483">
        <f>I745</f>
        <v>595000</v>
      </c>
      <c r="S745" s="334"/>
      <c r="T745" s="484"/>
      <c r="U745" s="334"/>
      <c r="V745" s="484"/>
      <c r="W745" s="334"/>
      <c r="X745" s="23">
        <f t="shared" si="102"/>
        <v>0</v>
      </c>
      <c r="Y745" s="23">
        <f t="shared" si="103"/>
        <v>0</v>
      </c>
      <c r="AH745" s="20">
        <f t="shared" si="104"/>
        <v>0</v>
      </c>
      <c r="AI745" s="20">
        <v>1</v>
      </c>
      <c r="AQ745" s="1">
        <f t="shared" si="105"/>
        <v>1</v>
      </c>
      <c r="AR745" s="1">
        <f t="shared" si="106"/>
        <v>1</v>
      </c>
    </row>
    <row r="746" spans="1:44" ht="24.9" customHeight="1" thickTop="1" thickBot="1">
      <c r="A746" s="206" t="s">
        <v>1730</v>
      </c>
      <c r="B746" s="206" t="s">
        <v>1883</v>
      </c>
      <c r="C746" s="206" t="s">
        <v>1532</v>
      </c>
      <c r="D746" s="475"/>
      <c r="E746" s="827" t="s">
        <v>145</v>
      </c>
      <c r="F746" s="476">
        <v>750000</v>
      </c>
      <c r="G746" s="476">
        <f t="shared" ref="G746:G767" si="108">F746</f>
        <v>750000</v>
      </c>
      <c r="H746" s="477"/>
      <c r="I746" s="334">
        <f t="shared" si="107"/>
        <v>750000</v>
      </c>
      <c r="J746" s="478"/>
      <c r="K746" s="478"/>
      <c r="L746" s="478"/>
      <c r="M746" s="479"/>
      <c r="N746" s="479"/>
      <c r="O746" s="480"/>
      <c r="P746" s="481"/>
      <c r="Q746" s="479">
        <v>126442</v>
      </c>
      <c r="R746" s="483">
        <v>623558</v>
      </c>
      <c r="S746" s="334"/>
      <c r="T746" s="484"/>
      <c r="U746" s="334"/>
      <c r="V746" s="484"/>
      <c r="W746" s="334"/>
      <c r="X746" s="23">
        <f t="shared" si="102"/>
        <v>0</v>
      </c>
      <c r="Y746" s="23">
        <f t="shared" si="103"/>
        <v>0</v>
      </c>
      <c r="AH746" s="20">
        <f t="shared" si="104"/>
        <v>0</v>
      </c>
      <c r="AI746" s="20">
        <v>1</v>
      </c>
      <c r="AQ746" s="1">
        <f t="shared" si="105"/>
        <v>1</v>
      </c>
      <c r="AR746" s="1">
        <f t="shared" si="106"/>
        <v>1</v>
      </c>
    </row>
    <row r="747" spans="1:44" ht="24.9" customHeight="1" thickTop="1" thickBot="1">
      <c r="A747" s="206" t="s">
        <v>1730</v>
      </c>
      <c r="B747" s="206" t="s">
        <v>1883</v>
      </c>
      <c r="C747" s="206" t="s">
        <v>1901</v>
      </c>
      <c r="D747" s="475"/>
      <c r="E747" s="827" t="s">
        <v>10</v>
      </c>
      <c r="F747" s="476">
        <v>66434</v>
      </c>
      <c r="G747" s="476">
        <f t="shared" si="108"/>
        <v>66434</v>
      </c>
      <c r="H747" s="477"/>
      <c r="I747" s="334">
        <f t="shared" si="107"/>
        <v>66434</v>
      </c>
      <c r="J747" s="478"/>
      <c r="K747" s="478"/>
      <c r="L747" s="478"/>
      <c r="M747" s="479"/>
      <c r="N747" s="479"/>
      <c r="O747" s="480"/>
      <c r="P747" s="481"/>
      <c r="Q747" s="479">
        <v>30000</v>
      </c>
      <c r="R747" s="483">
        <v>36434</v>
      </c>
      <c r="S747" s="334"/>
      <c r="T747" s="484"/>
      <c r="U747" s="334"/>
      <c r="V747" s="484"/>
      <c r="W747" s="334"/>
      <c r="X747" s="23">
        <f t="shared" si="102"/>
        <v>0</v>
      </c>
      <c r="Y747" s="23">
        <f t="shared" si="103"/>
        <v>0</v>
      </c>
      <c r="AH747" s="20">
        <f t="shared" si="104"/>
        <v>0</v>
      </c>
      <c r="AI747" s="20">
        <v>1</v>
      </c>
      <c r="AQ747" s="1">
        <f t="shared" si="105"/>
        <v>1</v>
      </c>
      <c r="AR747" s="1">
        <f t="shared" si="106"/>
        <v>1</v>
      </c>
    </row>
    <row r="748" spans="1:44" ht="24.9" customHeight="1" thickTop="1" thickBot="1">
      <c r="A748" s="206" t="s">
        <v>1730</v>
      </c>
      <c r="B748" s="206" t="s">
        <v>1883</v>
      </c>
      <c r="C748" s="206" t="s">
        <v>1902</v>
      </c>
      <c r="D748" s="475"/>
      <c r="E748" s="827" t="s">
        <v>10</v>
      </c>
      <c r="F748" s="476">
        <v>400000</v>
      </c>
      <c r="G748" s="476">
        <f t="shared" si="108"/>
        <v>400000</v>
      </c>
      <c r="H748" s="477"/>
      <c r="I748" s="334">
        <f t="shared" si="107"/>
        <v>400000</v>
      </c>
      <c r="J748" s="478"/>
      <c r="K748" s="478"/>
      <c r="L748" s="478"/>
      <c r="M748" s="479"/>
      <c r="N748" s="479"/>
      <c r="O748" s="480"/>
      <c r="P748" s="481"/>
      <c r="Q748" s="479"/>
      <c r="R748" s="483">
        <f>I748</f>
        <v>400000</v>
      </c>
      <c r="S748" s="334"/>
      <c r="T748" s="484"/>
      <c r="U748" s="334"/>
      <c r="V748" s="484"/>
      <c r="W748" s="334"/>
      <c r="X748" s="23">
        <f t="shared" si="102"/>
        <v>0</v>
      </c>
      <c r="Y748" s="23">
        <f t="shared" si="103"/>
        <v>0</v>
      </c>
      <c r="AH748" s="20">
        <f t="shared" si="104"/>
        <v>0</v>
      </c>
      <c r="AI748" s="20">
        <v>1</v>
      </c>
      <c r="AQ748" s="1">
        <f t="shared" si="105"/>
        <v>1</v>
      </c>
      <c r="AR748" s="1">
        <f t="shared" si="106"/>
        <v>1</v>
      </c>
    </row>
    <row r="749" spans="1:44" ht="24.9" customHeight="1" thickTop="1" thickBot="1">
      <c r="A749" s="206" t="s">
        <v>1730</v>
      </c>
      <c r="B749" s="206" t="s">
        <v>1883</v>
      </c>
      <c r="C749" s="206" t="s">
        <v>1903</v>
      </c>
      <c r="D749" s="475"/>
      <c r="E749" s="827" t="s">
        <v>49</v>
      </c>
      <c r="F749" s="476">
        <v>4928</v>
      </c>
      <c r="G749" s="476">
        <f t="shared" si="108"/>
        <v>4928</v>
      </c>
      <c r="H749" s="477"/>
      <c r="I749" s="334">
        <f t="shared" si="107"/>
        <v>4928</v>
      </c>
      <c r="J749" s="478"/>
      <c r="K749" s="478"/>
      <c r="L749" s="478"/>
      <c r="M749" s="479"/>
      <c r="N749" s="479"/>
      <c r="O749" s="480"/>
      <c r="P749" s="481"/>
      <c r="Q749" s="479">
        <v>3942</v>
      </c>
      <c r="R749" s="483">
        <v>986</v>
      </c>
      <c r="S749" s="334"/>
      <c r="T749" s="484"/>
      <c r="U749" s="334"/>
      <c r="V749" s="484"/>
      <c r="W749" s="334"/>
      <c r="X749" s="23">
        <f t="shared" si="102"/>
        <v>0</v>
      </c>
      <c r="Y749" s="23">
        <f t="shared" si="103"/>
        <v>0</v>
      </c>
      <c r="AH749" s="20">
        <f t="shared" si="104"/>
        <v>0</v>
      </c>
      <c r="AI749" s="20">
        <v>1</v>
      </c>
      <c r="AQ749" s="1">
        <f t="shared" si="105"/>
        <v>1</v>
      </c>
      <c r="AR749" s="1">
        <f t="shared" si="106"/>
        <v>1</v>
      </c>
    </row>
    <row r="750" spans="1:44" ht="24.9" customHeight="1" thickTop="1" thickBot="1">
      <c r="A750" s="206" t="s">
        <v>1730</v>
      </c>
      <c r="B750" s="206" t="s">
        <v>1883</v>
      </c>
      <c r="C750" s="206" t="s">
        <v>1904</v>
      </c>
      <c r="D750" s="475"/>
      <c r="E750" s="827" t="s">
        <v>42</v>
      </c>
      <c r="F750" s="476">
        <v>10640</v>
      </c>
      <c r="G750" s="476">
        <f t="shared" si="108"/>
        <v>10640</v>
      </c>
      <c r="H750" s="477"/>
      <c r="I750" s="334">
        <f t="shared" si="107"/>
        <v>10640</v>
      </c>
      <c r="J750" s="478"/>
      <c r="K750" s="478"/>
      <c r="L750" s="478"/>
      <c r="M750" s="479"/>
      <c r="N750" s="479"/>
      <c r="O750" s="480"/>
      <c r="P750" s="481"/>
      <c r="Q750" s="479">
        <v>8512</v>
      </c>
      <c r="R750" s="483">
        <v>2128</v>
      </c>
      <c r="S750" s="334"/>
      <c r="T750" s="484"/>
      <c r="U750" s="334"/>
      <c r="V750" s="484"/>
      <c r="W750" s="334"/>
      <c r="X750" s="23">
        <f t="shared" si="102"/>
        <v>0</v>
      </c>
      <c r="Y750" s="23">
        <f t="shared" si="103"/>
        <v>0</v>
      </c>
      <c r="AH750" s="20">
        <f t="shared" si="104"/>
        <v>0</v>
      </c>
      <c r="AI750" s="20">
        <v>1</v>
      </c>
      <c r="AQ750" s="1">
        <f t="shared" si="105"/>
        <v>1</v>
      </c>
      <c r="AR750" s="1">
        <f t="shared" si="106"/>
        <v>1</v>
      </c>
    </row>
    <row r="751" spans="1:44" ht="24.9" customHeight="1" thickTop="1" thickBot="1">
      <c r="A751" s="206" t="s">
        <v>1730</v>
      </c>
      <c r="B751" s="206" t="s">
        <v>1883</v>
      </c>
      <c r="C751" s="206" t="s">
        <v>1905</v>
      </c>
      <c r="D751" s="475"/>
      <c r="E751" s="827" t="s">
        <v>42</v>
      </c>
      <c r="F751" s="476">
        <v>9100</v>
      </c>
      <c r="G751" s="476">
        <f t="shared" si="108"/>
        <v>9100</v>
      </c>
      <c r="H751" s="477"/>
      <c r="I751" s="334"/>
      <c r="J751" s="478"/>
      <c r="K751" s="478">
        <v>9100</v>
      </c>
      <c r="L751" s="478"/>
      <c r="M751" s="479"/>
      <c r="N751" s="479"/>
      <c r="O751" s="480"/>
      <c r="P751" s="481"/>
      <c r="Q751" s="479">
        <v>6825</v>
      </c>
      <c r="R751" s="483">
        <v>2275</v>
      </c>
      <c r="S751" s="334"/>
      <c r="T751" s="484"/>
      <c r="U751" s="334"/>
      <c r="V751" s="484"/>
      <c r="W751" s="334"/>
      <c r="X751" s="23">
        <f t="shared" si="102"/>
        <v>0</v>
      </c>
      <c r="Y751" s="23">
        <f t="shared" si="103"/>
        <v>0</v>
      </c>
      <c r="AH751" s="20">
        <f t="shared" si="104"/>
        <v>0</v>
      </c>
      <c r="AI751" s="20">
        <v>1</v>
      </c>
      <c r="AQ751" s="1">
        <f t="shared" si="105"/>
        <v>1</v>
      </c>
      <c r="AR751" s="1">
        <f t="shared" si="106"/>
        <v>1</v>
      </c>
    </row>
    <row r="752" spans="1:44" ht="24.9" customHeight="1" thickTop="1" thickBot="1">
      <c r="A752" s="206" t="s">
        <v>1730</v>
      </c>
      <c r="B752" s="206" t="s">
        <v>1883</v>
      </c>
      <c r="C752" s="206" t="s">
        <v>1906</v>
      </c>
      <c r="D752" s="475"/>
      <c r="E752" s="827" t="s">
        <v>11</v>
      </c>
      <c r="F752" s="476">
        <v>9856</v>
      </c>
      <c r="G752" s="476">
        <f t="shared" si="108"/>
        <v>9856</v>
      </c>
      <c r="H752" s="477"/>
      <c r="I752" s="334"/>
      <c r="J752" s="478"/>
      <c r="K752" s="478">
        <v>9856</v>
      </c>
      <c r="L752" s="478"/>
      <c r="M752" s="479"/>
      <c r="N752" s="479"/>
      <c r="O752" s="480"/>
      <c r="P752" s="481"/>
      <c r="Q752" s="479">
        <v>5421</v>
      </c>
      <c r="R752" s="483">
        <v>4435</v>
      </c>
      <c r="S752" s="334"/>
      <c r="T752" s="484"/>
      <c r="U752" s="334"/>
      <c r="V752" s="484"/>
      <c r="W752" s="334"/>
      <c r="X752" s="23">
        <f t="shared" si="102"/>
        <v>0</v>
      </c>
      <c r="Y752" s="23">
        <f t="shared" si="103"/>
        <v>0</v>
      </c>
      <c r="AH752" s="20">
        <f t="shared" si="104"/>
        <v>0</v>
      </c>
      <c r="AI752" s="20">
        <v>1</v>
      </c>
      <c r="AQ752" s="1">
        <f t="shared" si="105"/>
        <v>1</v>
      </c>
      <c r="AR752" s="1">
        <f t="shared" si="106"/>
        <v>1</v>
      </c>
    </row>
    <row r="753" spans="1:44" ht="24.9" customHeight="1" thickTop="1" thickBot="1">
      <c r="A753" s="206" t="s">
        <v>1730</v>
      </c>
      <c r="B753" s="206" t="s">
        <v>1883</v>
      </c>
      <c r="C753" s="206" t="s">
        <v>1907</v>
      </c>
      <c r="D753" s="475"/>
      <c r="E753" s="827" t="s">
        <v>11</v>
      </c>
      <c r="F753" s="476">
        <v>245</v>
      </c>
      <c r="G753" s="476">
        <f t="shared" si="108"/>
        <v>245</v>
      </c>
      <c r="H753" s="477"/>
      <c r="I753" s="334">
        <v>245</v>
      </c>
      <c r="J753" s="478"/>
      <c r="K753" s="478"/>
      <c r="L753" s="478"/>
      <c r="M753" s="479"/>
      <c r="N753" s="479"/>
      <c r="O753" s="480"/>
      <c r="P753" s="481"/>
      <c r="Q753" s="479"/>
      <c r="R753" s="483">
        <v>245</v>
      </c>
      <c r="S753" s="334"/>
      <c r="T753" s="484"/>
      <c r="U753" s="334"/>
      <c r="V753" s="484"/>
      <c r="W753" s="334"/>
      <c r="X753" s="23">
        <f t="shared" si="102"/>
        <v>0</v>
      </c>
      <c r="Y753" s="23">
        <f t="shared" si="103"/>
        <v>0</v>
      </c>
      <c r="AH753" s="20">
        <f t="shared" si="104"/>
        <v>0</v>
      </c>
      <c r="AI753" s="20">
        <v>1</v>
      </c>
      <c r="AQ753" s="1">
        <f t="shared" si="105"/>
        <v>1</v>
      </c>
      <c r="AR753" s="1">
        <f t="shared" si="106"/>
        <v>1</v>
      </c>
    </row>
    <row r="754" spans="1:44" ht="24.9" customHeight="1" thickTop="1" thickBot="1">
      <c r="A754" s="206" t="s">
        <v>1730</v>
      </c>
      <c r="B754" s="206" t="s">
        <v>1883</v>
      </c>
      <c r="C754" s="206" t="s">
        <v>1908</v>
      </c>
      <c r="D754" s="475"/>
      <c r="E754" s="827" t="s">
        <v>12</v>
      </c>
      <c r="F754" s="476">
        <v>11939</v>
      </c>
      <c r="G754" s="476">
        <f t="shared" si="108"/>
        <v>11939</v>
      </c>
      <c r="H754" s="477"/>
      <c r="I754" s="334">
        <f t="shared" ref="I754:I767" si="109">G754</f>
        <v>11939</v>
      </c>
      <c r="J754" s="478"/>
      <c r="K754" s="478"/>
      <c r="L754" s="478"/>
      <c r="M754" s="479"/>
      <c r="N754" s="479"/>
      <c r="O754" s="480"/>
      <c r="P754" s="481"/>
      <c r="Q754" s="479">
        <v>9699</v>
      </c>
      <c r="R754" s="483">
        <v>2240</v>
      </c>
      <c r="S754" s="334"/>
      <c r="T754" s="484"/>
      <c r="U754" s="334"/>
      <c r="V754" s="484"/>
      <c r="W754" s="334"/>
      <c r="X754" s="23">
        <f t="shared" si="102"/>
        <v>0</v>
      </c>
      <c r="Y754" s="23">
        <f t="shared" si="103"/>
        <v>0</v>
      </c>
      <c r="AH754" s="20">
        <f t="shared" si="104"/>
        <v>0</v>
      </c>
      <c r="AI754" s="20">
        <v>1</v>
      </c>
      <c r="AQ754" s="1">
        <f t="shared" si="105"/>
        <v>1</v>
      </c>
      <c r="AR754" s="1">
        <f t="shared" si="106"/>
        <v>1</v>
      </c>
    </row>
    <row r="755" spans="1:44" ht="24.9" customHeight="1" thickTop="1" thickBot="1">
      <c r="A755" s="206" t="s">
        <v>1730</v>
      </c>
      <c r="B755" s="206" t="s">
        <v>1883</v>
      </c>
      <c r="C755" s="206" t="s">
        <v>1909</v>
      </c>
      <c r="D755" s="475"/>
      <c r="E755" s="827" t="s">
        <v>12</v>
      </c>
      <c r="F755" s="476">
        <v>56000</v>
      </c>
      <c r="G755" s="476">
        <f t="shared" si="108"/>
        <v>56000</v>
      </c>
      <c r="H755" s="477"/>
      <c r="I755" s="334">
        <f t="shared" si="109"/>
        <v>56000</v>
      </c>
      <c r="J755" s="478"/>
      <c r="K755" s="478"/>
      <c r="L755" s="478"/>
      <c r="M755" s="479"/>
      <c r="N755" s="479"/>
      <c r="O755" s="480"/>
      <c r="P755" s="481"/>
      <c r="Q755" s="479">
        <v>13578</v>
      </c>
      <c r="R755" s="483">
        <v>42422</v>
      </c>
      <c r="S755" s="334"/>
      <c r="T755" s="484"/>
      <c r="U755" s="334"/>
      <c r="V755" s="484"/>
      <c r="W755" s="334"/>
      <c r="X755" s="23">
        <f t="shared" si="102"/>
        <v>0</v>
      </c>
      <c r="Y755" s="23">
        <f t="shared" si="103"/>
        <v>0</v>
      </c>
      <c r="AH755" s="20">
        <f t="shared" si="104"/>
        <v>0</v>
      </c>
      <c r="AI755" s="20">
        <v>1</v>
      </c>
      <c r="AQ755" s="1">
        <f t="shared" si="105"/>
        <v>1</v>
      </c>
      <c r="AR755" s="1">
        <f t="shared" si="106"/>
        <v>1</v>
      </c>
    </row>
    <row r="756" spans="1:44" ht="24.9" customHeight="1" thickTop="1" thickBot="1">
      <c r="A756" s="206" t="s">
        <v>1730</v>
      </c>
      <c r="B756" s="206" t="s">
        <v>1883</v>
      </c>
      <c r="C756" s="206" t="s">
        <v>1910</v>
      </c>
      <c r="D756" s="475"/>
      <c r="E756" s="827" t="s">
        <v>10</v>
      </c>
      <c r="F756" s="476">
        <v>1587</v>
      </c>
      <c r="G756" s="476">
        <f t="shared" si="108"/>
        <v>1587</v>
      </c>
      <c r="H756" s="477"/>
      <c r="I756" s="334">
        <f t="shared" si="109"/>
        <v>1587</v>
      </c>
      <c r="J756" s="478"/>
      <c r="K756" s="478"/>
      <c r="L756" s="478"/>
      <c r="M756" s="479"/>
      <c r="N756" s="479"/>
      <c r="O756" s="480"/>
      <c r="P756" s="481"/>
      <c r="Q756" s="479"/>
      <c r="R756" s="483">
        <f>I756</f>
        <v>1587</v>
      </c>
      <c r="S756" s="334"/>
      <c r="T756" s="484"/>
      <c r="U756" s="334"/>
      <c r="V756" s="484"/>
      <c r="W756" s="334"/>
      <c r="X756" s="23">
        <f t="shared" si="102"/>
        <v>0</v>
      </c>
      <c r="Y756" s="23">
        <f t="shared" si="103"/>
        <v>0</v>
      </c>
      <c r="AH756" s="20">
        <f t="shared" si="104"/>
        <v>0</v>
      </c>
      <c r="AI756" s="20">
        <v>1</v>
      </c>
      <c r="AQ756" s="1">
        <f t="shared" si="105"/>
        <v>1</v>
      </c>
      <c r="AR756" s="1">
        <f t="shared" si="106"/>
        <v>1</v>
      </c>
    </row>
    <row r="757" spans="1:44" ht="24.9" customHeight="1" thickTop="1" thickBot="1">
      <c r="A757" s="206" t="s">
        <v>1730</v>
      </c>
      <c r="B757" s="206" t="s">
        <v>1883</v>
      </c>
      <c r="C757" s="206" t="s">
        <v>1911</v>
      </c>
      <c r="D757" s="475"/>
      <c r="E757" s="827" t="s">
        <v>10</v>
      </c>
      <c r="F757" s="476">
        <v>4930</v>
      </c>
      <c r="G757" s="476">
        <f t="shared" si="108"/>
        <v>4930</v>
      </c>
      <c r="H757" s="477"/>
      <c r="I757" s="334">
        <f t="shared" si="109"/>
        <v>4930</v>
      </c>
      <c r="J757" s="478"/>
      <c r="K757" s="478"/>
      <c r="L757" s="478"/>
      <c r="M757" s="479"/>
      <c r="N757" s="479"/>
      <c r="O757" s="480"/>
      <c r="P757" s="481"/>
      <c r="Q757" s="479"/>
      <c r="R757" s="483">
        <f>I757</f>
        <v>4930</v>
      </c>
      <c r="S757" s="334"/>
      <c r="T757" s="484"/>
      <c r="U757" s="334"/>
      <c r="V757" s="484"/>
      <c r="W757" s="334"/>
      <c r="X757" s="23">
        <f t="shared" si="102"/>
        <v>0</v>
      </c>
      <c r="Y757" s="23">
        <f t="shared" si="103"/>
        <v>0</v>
      </c>
      <c r="AH757" s="20">
        <f t="shared" si="104"/>
        <v>0</v>
      </c>
      <c r="AI757" s="20">
        <v>1</v>
      </c>
      <c r="AQ757" s="1">
        <f t="shared" si="105"/>
        <v>1</v>
      </c>
      <c r="AR757" s="1">
        <f t="shared" si="106"/>
        <v>1</v>
      </c>
    </row>
    <row r="758" spans="1:44" ht="24.9" customHeight="1" thickTop="1" thickBot="1">
      <c r="A758" s="206" t="s">
        <v>1730</v>
      </c>
      <c r="B758" s="206" t="s">
        <v>1883</v>
      </c>
      <c r="C758" s="206" t="s">
        <v>1912</v>
      </c>
      <c r="D758" s="475"/>
      <c r="E758" s="827" t="s">
        <v>10</v>
      </c>
      <c r="F758" s="476">
        <v>17332</v>
      </c>
      <c r="G758" s="476">
        <f t="shared" si="108"/>
        <v>17332</v>
      </c>
      <c r="H758" s="477"/>
      <c r="I758" s="334">
        <f t="shared" si="109"/>
        <v>17332</v>
      </c>
      <c r="J758" s="478"/>
      <c r="K758" s="478"/>
      <c r="L758" s="478"/>
      <c r="M758" s="479"/>
      <c r="N758" s="479"/>
      <c r="O758" s="480"/>
      <c r="P758" s="481"/>
      <c r="Q758" s="479">
        <v>15599</v>
      </c>
      <c r="R758" s="483">
        <v>1733</v>
      </c>
      <c r="S758" s="334"/>
      <c r="T758" s="484"/>
      <c r="U758" s="334"/>
      <c r="V758" s="484"/>
      <c r="W758" s="334"/>
      <c r="X758" s="23">
        <f t="shared" si="102"/>
        <v>0</v>
      </c>
      <c r="Y758" s="23">
        <f t="shared" si="103"/>
        <v>0</v>
      </c>
      <c r="AH758" s="20">
        <f t="shared" si="104"/>
        <v>0</v>
      </c>
      <c r="AI758" s="20">
        <v>1</v>
      </c>
      <c r="AQ758" s="1">
        <f t="shared" si="105"/>
        <v>1</v>
      </c>
      <c r="AR758" s="1">
        <f t="shared" si="106"/>
        <v>1</v>
      </c>
    </row>
    <row r="759" spans="1:44" ht="24.9" customHeight="1" thickTop="1" thickBot="1">
      <c r="A759" s="206" t="s">
        <v>1730</v>
      </c>
      <c r="B759" s="206" t="s">
        <v>1883</v>
      </c>
      <c r="C759" s="206" t="s">
        <v>1913</v>
      </c>
      <c r="D759" s="475"/>
      <c r="E759" s="827" t="s">
        <v>10</v>
      </c>
      <c r="F759" s="476">
        <v>2037</v>
      </c>
      <c r="G759" s="476">
        <f t="shared" si="108"/>
        <v>2037</v>
      </c>
      <c r="H759" s="477"/>
      <c r="I759" s="334">
        <f t="shared" si="109"/>
        <v>2037</v>
      </c>
      <c r="J759" s="478"/>
      <c r="K759" s="478"/>
      <c r="L759" s="478"/>
      <c r="M759" s="479"/>
      <c r="N759" s="479"/>
      <c r="O759" s="480"/>
      <c r="P759" s="481"/>
      <c r="Q759" s="479"/>
      <c r="R759" s="483">
        <f>I759</f>
        <v>2037</v>
      </c>
      <c r="S759" s="334"/>
      <c r="T759" s="484"/>
      <c r="U759" s="334"/>
      <c r="V759" s="484"/>
      <c r="W759" s="334"/>
      <c r="X759" s="23">
        <f t="shared" si="102"/>
        <v>0</v>
      </c>
      <c r="Y759" s="23">
        <f t="shared" si="103"/>
        <v>0</v>
      </c>
      <c r="AH759" s="20">
        <f t="shared" si="104"/>
        <v>0</v>
      </c>
      <c r="AI759" s="20">
        <v>1</v>
      </c>
      <c r="AQ759" s="1">
        <f t="shared" si="105"/>
        <v>1</v>
      </c>
      <c r="AR759" s="1">
        <f t="shared" si="106"/>
        <v>1</v>
      </c>
    </row>
    <row r="760" spans="1:44" ht="24.9" customHeight="1" thickTop="1" thickBot="1">
      <c r="A760" s="206" t="s">
        <v>1730</v>
      </c>
      <c r="B760" s="206" t="s">
        <v>1883</v>
      </c>
      <c r="C760" s="206" t="s">
        <v>1914</v>
      </c>
      <c r="D760" s="475"/>
      <c r="E760" s="827" t="s">
        <v>10</v>
      </c>
      <c r="F760" s="476">
        <v>15516</v>
      </c>
      <c r="G760" s="476">
        <f t="shared" si="108"/>
        <v>15516</v>
      </c>
      <c r="H760" s="477"/>
      <c r="I760" s="334">
        <f t="shared" si="109"/>
        <v>15516</v>
      </c>
      <c r="J760" s="478"/>
      <c r="K760" s="478"/>
      <c r="L760" s="478"/>
      <c r="M760" s="479"/>
      <c r="N760" s="479"/>
      <c r="O760" s="480"/>
      <c r="P760" s="481"/>
      <c r="Q760" s="479"/>
      <c r="R760" s="483">
        <f>I760</f>
        <v>15516</v>
      </c>
      <c r="S760" s="334"/>
      <c r="T760" s="484"/>
      <c r="U760" s="334"/>
      <c r="V760" s="484"/>
      <c r="W760" s="334"/>
      <c r="X760" s="23">
        <f t="shared" si="102"/>
        <v>0</v>
      </c>
      <c r="Y760" s="23">
        <f t="shared" si="103"/>
        <v>0</v>
      </c>
      <c r="AH760" s="20">
        <f t="shared" si="104"/>
        <v>0</v>
      </c>
      <c r="AI760" s="20">
        <v>1</v>
      </c>
      <c r="AQ760" s="1">
        <f t="shared" si="105"/>
        <v>1</v>
      </c>
      <c r="AR760" s="1">
        <f t="shared" si="106"/>
        <v>1</v>
      </c>
    </row>
    <row r="761" spans="1:44" ht="24.9" customHeight="1" thickTop="1" thickBot="1">
      <c r="A761" s="206" t="s">
        <v>1730</v>
      </c>
      <c r="B761" s="206" t="s">
        <v>1883</v>
      </c>
      <c r="C761" s="206" t="s">
        <v>1915</v>
      </c>
      <c r="D761" s="475"/>
      <c r="E761" s="827" t="s">
        <v>10</v>
      </c>
      <c r="F761" s="476">
        <v>13328</v>
      </c>
      <c r="G761" s="476">
        <f t="shared" si="108"/>
        <v>13328</v>
      </c>
      <c r="H761" s="477"/>
      <c r="I761" s="334">
        <f t="shared" si="109"/>
        <v>13328</v>
      </c>
      <c r="J761" s="478"/>
      <c r="K761" s="478"/>
      <c r="L761" s="478"/>
      <c r="M761" s="479"/>
      <c r="N761" s="479"/>
      <c r="O761" s="480"/>
      <c r="P761" s="481"/>
      <c r="Q761" s="479">
        <v>9330</v>
      </c>
      <c r="R761" s="483">
        <v>3998</v>
      </c>
      <c r="S761" s="334"/>
      <c r="T761" s="484"/>
      <c r="U761" s="334"/>
      <c r="V761" s="484"/>
      <c r="W761" s="334"/>
      <c r="X761" s="23">
        <f t="shared" si="102"/>
        <v>0</v>
      </c>
      <c r="Y761" s="23">
        <f t="shared" si="103"/>
        <v>0</v>
      </c>
      <c r="AH761" s="20">
        <f t="shared" si="104"/>
        <v>0</v>
      </c>
      <c r="AI761" s="20">
        <v>1</v>
      </c>
      <c r="AQ761" s="1">
        <f t="shared" si="105"/>
        <v>1</v>
      </c>
      <c r="AR761" s="1">
        <f t="shared" si="106"/>
        <v>1</v>
      </c>
    </row>
    <row r="762" spans="1:44" ht="24.9" customHeight="1" thickTop="1" thickBot="1">
      <c r="A762" s="206" t="s">
        <v>1730</v>
      </c>
      <c r="B762" s="206" t="s">
        <v>1883</v>
      </c>
      <c r="C762" s="206" t="s">
        <v>1916</v>
      </c>
      <c r="D762" s="475"/>
      <c r="E762" s="827" t="s">
        <v>10</v>
      </c>
      <c r="F762" s="476">
        <v>6490</v>
      </c>
      <c r="G762" s="476">
        <f t="shared" si="108"/>
        <v>6490</v>
      </c>
      <c r="H762" s="477"/>
      <c r="I762" s="334">
        <f t="shared" si="109"/>
        <v>6490</v>
      </c>
      <c r="J762" s="478"/>
      <c r="K762" s="478"/>
      <c r="L762" s="478"/>
      <c r="M762" s="479"/>
      <c r="N762" s="479"/>
      <c r="O762" s="480"/>
      <c r="P762" s="481"/>
      <c r="Q762" s="479">
        <v>5844</v>
      </c>
      <c r="R762" s="483">
        <v>646</v>
      </c>
      <c r="S762" s="334"/>
      <c r="T762" s="484"/>
      <c r="U762" s="334"/>
      <c r="V762" s="484"/>
      <c r="W762" s="334"/>
      <c r="X762" s="23">
        <f t="shared" si="102"/>
        <v>0</v>
      </c>
      <c r="Y762" s="23">
        <f t="shared" si="103"/>
        <v>0</v>
      </c>
      <c r="AH762" s="20">
        <f t="shared" si="104"/>
        <v>0</v>
      </c>
      <c r="AI762" s="20">
        <v>1</v>
      </c>
      <c r="AQ762" s="1">
        <f t="shared" si="105"/>
        <v>1</v>
      </c>
      <c r="AR762" s="1">
        <f t="shared" si="106"/>
        <v>1</v>
      </c>
    </row>
    <row r="763" spans="1:44" ht="24.9" customHeight="1" thickTop="1" thickBot="1">
      <c r="A763" s="206" t="s">
        <v>1730</v>
      </c>
      <c r="B763" s="206" t="s">
        <v>1883</v>
      </c>
      <c r="C763" s="206" t="s">
        <v>1917</v>
      </c>
      <c r="D763" s="475"/>
      <c r="E763" s="827" t="s">
        <v>10</v>
      </c>
      <c r="F763" s="476">
        <v>82715</v>
      </c>
      <c r="G763" s="476">
        <f t="shared" si="108"/>
        <v>82715</v>
      </c>
      <c r="H763" s="477"/>
      <c r="I763" s="334">
        <f t="shared" si="109"/>
        <v>82715</v>
      </c>
      <c r="J763" s="478"/>
      <c r="K763" s="478"/>
      <c r="L763" s="478"/>
      <c r="M763" s="479"/>
      <c r="N763" s="479"/>
      <c r="O763" s="480"/>
      <c r="P763" s="481"/>
      <c r="Q763" s="479"/>
      <c r="R763" s="483">
        <f>I763</f>
        <v>82715</v>
      </c>
      <c r="S763" s="334"/>
      <c r="T763" s="484"/>
      <c r="U763" s="334"/>
      <c r="V763" s="484"/>
      <c r="W763" s="334"/>
      <c r="X763" s="23">
        <f t="shared" si="102"/>
        <v>0</v>
      </c>
      <c r="Y763" s="23">
        <f t="shared" si="103"/>
        <v>0</v>
      </c>
      <c r="AH763" s="20">
        <f t="shared" si="104"/>
        <v>0</v>
      </c>
      <c r="AI763" s="20">
        <v>1</v>
      </c>
      <c r="AQ763" s="1">
        <f t="shared" si="105"/>
        <v>1</v>
      </c>
      <c r="AR763" s="1">
        <f t="shared" si="106"/>
        <v>1</v>
      </c>
    </row>
    <row r="764" spans="1:44" ht="24.9" customHeight="1" thickTop="1" thickBot="1">
      <c r="A764" s="206" t="s">
        <v>1730</v>
      </c>
      <c r="B764" s="206" t="s">
        <v>1883</v>
      </c>
      <c r="C764" s="206" t="s">
        <v>1918</v>
      </c>
      <c r="D764" s="475"/>
      <c r="E764" s="827" t="s">
        <v>145</v>
      </c>
      <c r="F764" s="476">
        <v>23617</v>
      </c>
      <c r="G764" s="476">
        <f t="shared" si="108"/>
        <v>23617</v>
      </c>
      <c r="H764" s="477"/>
      <c r="I764" s="334">
        <f t="shared" si="109"/>
        <v>23617</v>
      </c>
      <c r="J764" s="478"/>
      <c r="K764" s="478"/>
      <c r="L764" s="478"/>
      <c r="M764" s="479"/>
      <c r="N764" s="479"/>
      <c r="O764" s="480"/>
      <c r="P764" s="481"/>
      <c r="Q764" s="479"/>
      <c r="R764" s="483">
        <f>I764</f>
        <v>23617</v>
      </c>
      <c r="S764" s="334"/>
      <c r="T764" s="484"/>
      <c r="U764" s="334"/>
      <c r="V764" s="484"/>
      <c r="W764" s="334"/>
      <c r="X764" s="23">
        <f t="shared" si="102"/>
        <v>0</v>
      </c>
      <c r="Y764" s="23">
        <f t="shared" si="103"/>
        <v>0</v>
      </c>
      <c r="AH764" s="20">
        <f t="shared" si="104"/>
        <v>0</v>
      </c>
      <c r="AI764" s="20">
        <v>1</v>
      </c>
      <c r="AQ764" s="1">
        <f t="shared" si="105"/>
        <v>1</v>
      </c>
      <c r="AR764" s="1">
        <f t="shared" si="106"/>
        <v>1</v>
      </c>
    </row>
    <row r="765" spans="1:44" ht="24.9" customHeight="1" thickTop="1" thickBot="1">
      <c r="A765" s="206" t="s">
        <v>1730</v>
      </c>
      <c r="B765" s="206" t="s">
        <v>1883</v>
      </c>
      <c r="C765" s="206" t="s">
        <v>1919</v>
      </c>
      <c r="D765" s="475"/>
      <c r="E765" s="827" t="s">
        <v>145</v>
      </c>
      <c r="F765" s="476">
        <v>12656</v>
      </c>
      <c r="G765" s="476">
        <f t="shared" si="108"/>
        <v>12656</v>
      </c>
      <c r="H765" s="477"/>
      <c r="I765" s="334">
        <f t="shared" si="109"/>
        <v>12656</v>
      </c>
      <c r="J765" s="478"/>
      <c r="K765" s="478"/>
      <c r="L765" s="478"/>
      <c r="M765" s="479"/>
      <c r="N765" s="479"/>
      <c r="O765" s="480"/>
      <c r="P765" s="481"/>
      <c r="Q765" s="479">
        <v>11390</v>
      </c>
      <c r="R765" s="483">
        <v>1266</v>
      </c>
      <c r="S765" s="334"/>
      <c r="T765" s="484"/>
      <c r="U765" s="334"/>
      <c r="V765" s="484"/>
      <c r="W765" s="334"/>
      <c r="X765" s="23">
        <f t="shared" si="102"/>
        <v>0</v>
      </c>
      <c r="Y765" s="23">
        <f t="shared" si="103"/>
        <v>0</v>
      </c>
      <c r="AH765" s="20">
        <f t="shared" si="104"/>
        <v>0</v>
      </c>
      <c r="AI765" s="20">
        <v>1</v>
      </c>
      <c r="AQ765" s="1">
        <f t="shared" si="105"/>
        <v>1</v>
      </c>
      <c r="AR765" s="1">
        <f t="shared" si="106"/>
        <v>1</v>
      </c>
    </row>
    <row r="766" spans="1:44" ht="24.9" customHeight="1" thickTop="1" thickBot="1">
      <c r="A766" s="206" t="s">
        <v>1730</v>
      </c>
      <c r="B766" s="206" t="s">
        <v>1883</v>
      </c>
      <c r="C766" s="206" t="s">
        <v>1920</v>
      </c>
      <c r="D766" s="475"/>
      <c r="E766" s="827" t="s">
        <v>145</v>
      </c>
      <c r="F766" s="476">
        <v>2204</v>
      </c>
      <c r="G766" s="476">
        <f t="shared" si="108"/>
        <v>2204</v>
      </c>
      <c r="H766" s="477"/>
      <c r="I766" s="334">
        <f t="shared" si="109"/>
        <v>2204</v>
      </c>
      <c r="J766" s="478"/>
      <c r="K766" s="478"/>
      <c r="L766" s="478"/>
      <c r="M766" s="479"/>
      <c r="N766" s="479"/>
      <c r="O766" s="480"/>
      <c r="P766" s="481"/>
      <c r="Q766" s="479"/>
      <c r="R766" s="483">
        <v>2204</v>
      </c>
      <c r="S766" s="334"/>
      <c r="T766" s="484"/>
      <c r="U766" s="334"/>
      <c r="V766" s="484"/>
      <c r="W766" s="334"/>
      <c r="X766" s="23">
        <f t="shared" si="102"/>
        <v>0</v>
      </c>
      <c r="Y766" s="23">
        <f t="shared" si="103"/>
        <v>0</v>
      </c>
      <c r="AH766" s="20">
        <f t="shared" si="104"/>
        <v>0</v>
      </c>
      <c r="AI766" s="20">
        <v>1</v>
      </c>
      <c r="AQ766" s="1">
        <f t="shared" si="105"/>
        <v>1</v>
      </c>
      <c r="AR766" s="1">
        <f t="shared" si="106"/>
        <v>1</v>
      </c>
    </row>
    <row r="767" spans="1:44" ht="24.9" customHeight="1" thickTop="1" thickBot="1">
      <c r="A767" s="206" t="s">
        <v>1730</v>
      </c>
      <c r="B767" s="206" t="s">
        <v>1883</v>
      </c>
      <c r="C767" s="206" t="s">
        <v>1921</v>
      </c>
      <c r="D767" s="475"/>
      <c r="E767" s="827" t="s">
        <v>145</v>
      </c>
      <c r="F767" s="476">
        <v>10472</v>
      </c>
      <c r="G767" s="476">
        <f t="shared" si="108"/>
        <v>10472</v>
      </c>
      <c r="H767" s="477"/>
      <c r="I767" s="334">
        <f t="shared" si="109"/>
        <v>10472</v>
      </c>
      <c r="J767" s="478"/>
      <c r="K767" s="478"/>
      <c r="L767" s="478"/>
      <c r="M767" s="479"/>
      <c r="N767" s="479"/>
      <c r="O767" s="480"/>
      <c r="P767" s="481"/>
      <c r="Q767" s="479"/>
      <c r="R767" s="483">
        <f>I767</f>
        <v>10472</v>
      </c>
      <c r="S767" s="334"/>
      <c r="T767" s="484"/>
      <c r="U767" s="334"/>
      <c r="V767" s="484"/>
      <c r="W767" s="334"/>
      <c r="X767" s="23">
        <f t="shared" si="102"/>
        <v>0</v>
      </c>
      <c r="Y767" s="23">
        <f t="shared" si="103"/>
        <v>0</v>
      </c>
      <c r="AH767" s="20">
        <f t="shared" si="104"/>
        <v>0</v>
      </c>
      <c r="AI767" s="20">
        <v>1</v>
      </c>
      <c r="AQ767" s="1">
        <f t="shared" si="105"/>
        <v>1</v>
      </c>
      <c r="AR767" s="1">
        <f t="shared" si="106"/>
        <v>1</v>
      </c>
    </row>
    <row r="768" spans="1:44" ht="24.9" customHeight="1" thickTop="1" thickBot="1">
      <c r="A768" s="206" t="s">
        <v>1730</v>
      </c>
      <c r="B768" s="206" t="s">
        <v>1883</v>
      </c>
      <c r="C768" s="206" t="s">
        <v>1922</v>
      </c>
      <c r="D768" s="475"/>
      <c r="E768" s="827" t="s">
        <v>43</v>
      </c>
      <c r="F768" s="476">
        <v>112032</v>
      </c>
      <c r="G768" s="476">
        <v>133483</v>
      </c>
      <c r="H768" s="477"/>
      <c r="I768" s="334">
        <v>33610</v>
      </c>
      <c r="J768" s="478">
        <v>41451</v>
      </c>
      <c r="K768" s="478">
        <v>58422</v>
      </c>
      <c r="L768" s="478"/>
      <c r="M768" s="479"/>
      <c r="N768" s="479"/>
      <c r="O768" s="480"/>
      <c r="P768" s="481"/>
      <c r="Q768" s="479">
        <v>117483</v>
      </c>
      <c r="R768" s="483">
        <v>16000</v>
      </c>
      <c r="S768" s="334"/>
      <c r="T768" s="484"/>
      <c r="U768" s="334"/>
      <c r="V768" s="484"/>
      <c r="W768" s="334"/>
      <c r="X768" s="23">
        <f t="shared" si="102"/>
        <v>0</v>
      </c>
      <c r="Y768" s="23">
        <f t="shared" si="103"/>
        <v>0</v>
      </c>
      <c r="AH768" s="20">
        <f t="shared" si="104"/>
        <v>0</v>
      </c>
      <c r="AI768" s="20">
        <v>1</v>
      </c>
      <c r="AQ768" s="1">
        <f t="shared" si="105"/>
        <v>1</v>
      </c>
      <c r="AR768" s="1">
        <f t="shared" si="106"/>
        <v>1</v>
      </c>
    </row>
    <row r="769" spans="1:44" ht="24.9" customHeight="1" thickTop="1" thickBot="1">
      <c r="A769" s="206" t="s">
        <v>1730</v>
      </c>
      <c r="B769" s="206" t="s">
        <v>1883</v>
      </c>
      <c r="C769" s="206" t="s">
        <v>1923</v>
      </c>
      <c r="D769" s="475"/>
      <c r="E769" s="827" t="s">
        <v>12</v>
      </c>
      <c r="F769" s="476">
        <v>277000</v>
      </c>
      <c r="G769" s="476">
        <f>F769</f>
        <v>277000</v>
      </c>
      <c r="H769" s="477"/>
      <c r="I769" s="334">
        <v>16780</v>
      </c>
      <c r="J769" s="478"/>
      <c r="K769" s="478">
        <v>260220</v>
      </c>
      <c r="L769" s="478"/>
      <c r="M769" s="479"/>
      <c r="N769" s="479"/>
      <c r="O769" s="480"/>
      <c r="P769" s="481"/>
      <c r="Q769" s="479">
        <v>268850</v>
      </c>
      <c r="R769" s="483">
        <v>8150</v>
      </c>
      <c r="S769" s="334"/>
      <c r="T769" s="484"/>
      <c r="U769" s="334"/>
      <c r="V769" s="484"/>
      <c r="W769" s="334"/>
      <c r="X769" s="23">
        <f t="shared" si="102"/>
        <v>0</v>
      </c>
      <c r="Y769" s="23">
        <f t="shared" si="103"/>
        <v>0</v>
      </c>
      <c r="AH769" s="20">
        <f t="shared" si="104"/>
        <v>0</v>
      </c>
      <c r="AI769" s="20">
        <v>1</v>
      </c>
      <c r="AQ769" s="1">
        <f t="shared" si="105"/>
        <v>1</v>
      </c>
      <c r="AR769" s="1">
        <f t="shared" si="106"/>
        <v>1</v>
      </c>
    </row>
    <row r="770" spans="1:44" ht="24.9" customHeight="1" thickTop="1" thickBot="1">
      <c r="A770" s="206" t="s">
        <v>1730</v>
      </c>
      <c r="B770" s="206" t="s">
        <v>1883</v>
      </c>
      <c r="C770" s="206" t="s">
        <v>1924</v>
      </c>
      <c r="D770" s="475"/>
      <c r="E770" s="827" t="s">
        <v>145</v>
      </c>
      <c r="F770" s="476">
        <v>100000</v>
      </c>
      <c r="G770" s="476">
        <f>F770</f>
        <v>100000</v>
      </c>
      <c r="H770" s="477"/>
      <c r="I770" s="334">
        <f>G770</f>
        <v>100000</v>
      </c>
      <c r="J770" s="478"/>
      <c r="K770" s="478"/>
      <c r="L770" s="478"/>
      <c r="M770" s="479"/>
      <c r="N770" s="479"/>
      <c r="O770" s="480"/>
      <c r="P770" s="481"/>
      <c r="Q770" s="479">
        <v>73610</v>
      </c>
      <c r="R770" s="483">
        <v>26390</v>
      </c>
      <c r="S770" s="334"/>
      <c r="T770" s="484"/>
      <c r="U770" s="334"/>
      <c r="V770" s="484"/>
      <c r="W770" s="334"/>
      <c r="X770" s="23">
        <f t="shared" si="102"/>
        <v>0</v>
      </c>
      <c r="Y770" s="23">
        <f t="shared" si="103"/>
        <v>0</v>
      </c>
      <c r="AH770" s="20">
        <f t="shared" si="104"/>
        <v>0</v>
      </c>
      <c r="AI770" s="20">
        <v>1</v>
      </c>
      <c r="AQ770" s="1">
        <f t="shared" si="105"/>
        <v>1</v>
      </c>
      <c r="AR770" s="1">
        <f t="shared" si="106"/>
        <v>1</v>
      </c>
    </row>
    <row r="771" spans="1:44" ht="24.9" customHeight="1" thickTop="1" thickBot="1">
      <c r="A771" s="206" t="s">
        <v>1730</v>
      </c>
      <c r="B771" s="206" t="s">
        <v>1883</v>
      </c>
      <c r="C771" s="206" t="s">
        <v>1925</v>
      </c>
      <c r="D771" s="475"/>
      <c r="E771" s="827" t="s">
        <v>10</v>
      </c>
      <c r="F771" s="476">
        <v>190000</v>
      </c>
      <c r="G771" s="476">
        <f>F771</f>
        <v>190000</v>
      </c>
      <c r="H771" s="477"/>
      <c r="I771" s="334">
        <f>G771</f>
        <v>190000</v>
      </c>
      <c r="J771" s="478"/>
      <c r="K771" s="478"/>
      <c r="L771" s="478"/>
      <c r="M771" s="479"/>
      <c r="N771" s="479"/>
      <c r="O771" s="480"/>
      <c r="P771" s="481"/>
      <c r="Q771" s="479">
        <v>165000</v>
      </c>
      <c r="R771" s="483">
        <v>25000</v>
      </c>
      <c r="S771" s="334"/>
      <c r="T771" s="484"/>
      <c r="U771" s="334"/>
      <c r="V771" s="484"/>
      <c r="W771" s="334"/>
      <c r="X771" s="23">
        <f t="shared" si="102"/>
        <v>0</v>
      </c>
      <c r="Y771" s="23">
        <f t="shared" si="103"/>
        <v>0</v>
      </c>
      <c r="AH771" s="20">
        <f t="shared" si="104"/>
        <v>0</v>
      </c>
      <c r="AI771" s="20">
        <v>1</v>
      </c>
      <c r="AQ771" s="1">
        <f t="shared" si="105"/>
        <v>1</v>
      </c>
      <c r="AR771" s="1">
        <f t="shared" si="106"/>
        <v>1</v>
      </c>
    </row>
    <row r="772" spans="1:44" ht="24.9" customHeight="1" thickTop="1" thickBot="1">
      <c r="A772" s="206" t="s">
        <v>1730</v>
      </c>
      <c r="B772" s="206" t="s">
        <v>1883</v>
      </c>
      <c r="C772" s="206" t="s">
        <v>1705</v>
      </c>
      <c r="D772" s="475"/>
      <c r="E772" s="827" t="s">
        <v>145</v>
      </c>
      <c r="F772" s="476">
        <v>200000</v>
      </c>
      <c r="G772" s="476">
        <v>150000</v>
      </c>
      <c r="H772" s="477"/>
      <c r="I772" s="334">
        <f>G772</f>
        <v>150000</v>
      </c>
      <c r="J772" s="478"/>
      <c r="K772" s="478"/>
      <c r="L772" s="478"/>
      <c r="M772" s="479"/>
      <c r="N772" s="479"/>
      <c r="O772" s="480"/>
      <c r="P772" s="481"/>
      <c r="Q772" s="479"/>
      <c r="R772" s="483">
        <f>I772</f>
        <v>150000</v>
      </c>
      <c r="S772" s="334"/>
      <c r="T772" s="484"/>
      <c r="U772" s="334"/>
      <c r="V772" s="484"/>
      <c r="W772" s="334"/>
      <c r="X772" s="23">
        <f t="shared" si="102"/>
        <v>0</v>
      </c>
      <c r="Y772" s="23">
        <f t="shared" si="103"/>
        <v>0</v>
      </c>
      <c r="AH772" s="20">
        <f t="shared" si="104"/>
        <v>0</v>
      </c>
      <c r="AI772" s="20">
        <v>1</v>
      </c>
      <c r="AQ772" s="1">
        <f t="shared" si="105"/>
        <v>1</v>
      </c>
      <c r="AR772" s="1">
        <f t="shared" si="106"/>
        <v>1</v>
      </c>
    </row>
    <row r="773" spans="1:44" ht="24.9" customHeight="1" thickTop="1" thickBot="1">
      <c r="A773" s="206" t="s">
        <v>1730</v>
      </c>
      <c r="B773" s="206" t="s">
        <v>1883</v>
      </c>
      <c r="C773" s="206" t="s">
        <v>1926</v>
      </c>
      <c r="D773" s="206"/>
      <c r="E773" s="827" t="s">
        <v>145</v>
      </c>
      <c r="F773" s="509"/>
      <c r="G773" s="509">
        <v>50000</v>
      </c>
      <c r="H773" s="206"/>
      <c r="I773" s="478">
        <f>G773</f>
        <v>50000</v>
      </c>
      <c r="J773" s="478"/>
      <c r="K773" s="498"/>
      <c r="L773" s="478"/>
      <c r="M773" s="206"/>
      <c r="N773" s="353"/>
      <c r="O773" s="478"/>
      <c r="P773" s="206"/>
      <c r="Q773" s="498"/>
      <c r="R773" s="478">
        <f>I773</f>
        <v>50000</v>
      </c>
      <c r="S773" s="478"/>
      <c r="T773" s="206"/>
      <c r="U773" s="206"/>
      <c r="V773" s="206"/>
      <c r="W773" s="206"/>
      <c r="X773" s="23">
        <f t="shared" si="102"/>
        <v>0</v>
      </c>
      <c r="Y773" s="23">
        <f t="shared" si="103"/>
        <v>0</v>
      </c>
      <c r="AH773" s="20">
        <f t="shared" si="104"/>
        <v>0</v>
      </c>
      <c r="AI773" s="20">
        <v>1</v>
      </c>
      <c r="AQ773" s="1">
        <f t="shared" si="105"/>
        <v>1</v>
      </c>
      <c r="AR773" s="1">
        <f t="shared" si="106"/>
        <v>1</v>
      </c>
    </row>
    <row r="774" spans="1:44" ht="24.9" customHeight="1" thickTop="1" thickBot="1">
      <c r="A774" s="206" t="s">
        <v>1730</v>
      </c>
      <c r="B774" s="206" t="s">
        <v>1883</v>
      </c>
      <c r="C774" s="206" t="s">
        <v>1927</v>
      </c>
      <c r="D774" s="475"/>
      <c r="E774" s="827" t="s">
        <v>33</v>
      </c>
      <c r="F774" s="476">
        <v>770926</v>
      </c>
      <c r="G774" s="476">
        <f>F774</f>
        <v>770926</v>
      </c>
      <c r="H774" s="477"/>
      <c r="I774" s="334"/>
      <c r="J774" s="478"/>
      <c r="K774" s="478"/>
      <c r="L774" s="478">
        <v>770926</v>
      </c>
      <c r="M774" s="479"/>
      <c r="N774" s="479"/>
      <c r="O774" s="480"/>
      <c r="P774" s="481"/>
      <c r="Q774" s="479">
        <v>664570</v>
      </c>
      <c r="R774" s="483">
        <v>106356</v>
      </c>
      <c r="S774" s="334"/>
      <c r="T774" s="484"/>
      <c r="U774" s="334"/>
      <c r="V774" s="484"/>
      <c r="W774" s="334"/>
      <c r="X774" s="23">
        <f t="shared" ref="X774:X812" si="110">G774-I774-J774-K774-L774-M774-N774</f>
        <v>0</v>
      </c>
      <c r="Y774" s="23">
        <f t="shared" ref="Y774:Y812" si="111">G774-Q774-R774-S774</f>
        <v>0</v>
      </c>
      <c r="AH774" s="20">
        <f t="shared" si="104"/>
        <v>0</v>
      </c>
      <c r="AI774" s="20">
        <v>1</v>
      </c>
      <c r="AQ774" s="1">
        <f t="shared" si="105"/>
        <v>1</v>
      </c>
      <c r="AR774" s="1">
        <f t="shared" si="106"/>
        <v>1</v>
      </c>
    </row>
    <row r="775" spans="1:44" ht="24.9" customHeight="1" thickTop="1" thickBot="1">
      <c r="A775" s="206" t="s">
        <v>1730</v>
      </c>
      <c r="B775" s="206" t="s">
        <v>1883</v>
      </c>
      <c r="C775" s="206" t="s">
        <v>1928</v>
      </c>
      <c r="D775" s="475"/>
      <c r="E775" s="827" t="s">
        <v>42</v>
      </c>
      <c r="F775" s="476">
        <v>1526448</v>
      </c>
      <c r="G775" s="476">
        <f>F775</f>
        <v>1526448</v>
      </c>
      <c r="H775" s="477"/>
      <c r="I775" s="334"/>
      <c r="J775" s="478"/>
      <c r="K775" s="478"/>
      <c r="L775" s="478">
        <f>G775</f>
        <v>1526448</v>
      </c>
      <c r="M775" s="479"/>
      <c r="N775" s="479"/>
      <c r="O775" s="480"/>
      <c r="P775" s="481"/>
      <c r="Q775" s="479">
        <v>1353168</v>
      </c>
      <c r="R775" s="483">
        <v>173280</v>
      </c>
      <c r="S775" s="334"/>
      <c r="T775" s="484"/>
      <c r="U775" s="334"/>
      <c r="V775" s="484"/>
      <c r="W775" s="334"/>
      <c r="X775" s="23">
        <f t="shared" si="110"/>
        <v>0</v>
      </c>
      <c r="Y775" s="23">
        <f t="shared" si="111"/>
        <v>0</v>
      </c>
      <c r="AH775" s="20">
        <f t="shared" si="104"/>
        <v>0</v>
      </c>
      <c r="AI775" s="20">
        <v>1</v>
      </c>
      <c r="AQ775" s="1">
        <f t="shared" si="105"/>
        <v>1</v>
      </c>
      <c r="AR775" s="1">
        <f t="shared" si="106"/>
        <v>1</v>
      </c>
    </row>
    <row r="776" spans="1:44" ht="24.9" customHeight="1" thickTop="1" thickBot="1">
      <c r="A776" s="206" t="s">
        <v>1730</v>
      </c>
      <c r="B776" s="206" t="s">
        <v>1883</v>
      </c>
      <c r="C776" s="206" t="s">
        <v>1929</v>
      </c>
      <c r="D776" s="475"/>
      <c r="E776" s="827" t="s">
        <v>12</v>
      </c>
      <c r="F776" s="476">
        <v>1065930</v>
      </c>
      <c r="G776" s="476">
        <f>F776</f>
        <v>1065930</v>
      </c>
      <c r="H776" s="477"/>
      <c r="I776" s="334">
        <v>273650</v>
      </c>
      <c r="J776" s="478"/>
      <c r="K776" s="478"/>
      <c r="L776" s="478">
        <v>792280</v>
      </c>
      <c r="M776" s="479"/>
      <c r="N776" s="479"/>
      <c r="O776" s="480"/>
      <c r="P776" s="481"/>
      <c r="Q776" s="479">
        <v>1051430</v>
      </c>
      <c r="R776" s="483">
        <v>14500</v>
      </c>
      <c r="S776" s="334"/>
      <c r="T776" s="484"/>
      <c r="U776" s="334"/>
      <c r="V776" s="484"/>
      <c r="W776" s="334"/>
      <c r="X776" s="23">
        <f t="shared" si="110"/>
        <v>0</v>
      </c>
      <c r="Y776" s="23">
        <f t="shared" si="111"/>
        <v>0</v>
      </c>
      <c r="AH776" s="20">
        <f t="shared" si="104"/>
        <v>0</v>
      </c>
      <c r="AI776" s="20">
        <v>1</v>
      </c>
      <c r="AQ776" s="1">
        <f t="shared" si="105"/>
        <v>1</v>
      </c>
      <c r="AR776" s="1">
        <f t="shared" si="106"/>
        <v>1</v>
      </c>
    </row>
    <row r="777" spans="1:44" ht="24.9" customHeight="1" thickTop="1" thickBot="1">
      <c r="A777" s="206" t="s">
        <v>1730</v>
      </c>
      <c r="B777" s="206" t="s">
        <v>1883</v>
      </c>
      <c r="C777" s="206" t="s">
        <v>1930</v>
      </c>
      <c r="D777" s="475"/>
      <c r="E777" s="827" t="s">
        <v>53</v>
      </c>
      <c r="F777" s="1000">
        <v>2448691</v>
      </c>
      <c r="G777" s="476">
        <v>1619305</v>
      </c>
      <c r="H777" s="477"/>
      <c r="I777" s="334">
        <v>912305</v>
      </c>
      <c r="J777" s="478"/>
      <c r="K777" s="478"/>
      <c r="L777" s="878">
        <v>707000</v>
      </c>
      <c r="M777" s="879"/>
      <c r="N777" s="479"/>
      <c r="O777" s="480"/>
      <c r="P777" s="481"/>
      <c r="Q777" s="479"/>
      <c r="R777" s="483">
        <v>1619305</v>
      </c>
      <c r="S777" s="334"/>
      <c r="T777" s="484"/>
      <c r="U777" s="334"/>
      <c r="V777" s="484"/>
      <c r="W777" s="334"/>
      <c r="X777" s="23">
        <f>G777-I777-J777-K777-M777-L777-N777</f>
        <v>0</v>
      </c>
      <c r="Y777" s="23">
        <f t="shared" si="111"/>
        <v>0</v>
      </c>
      <c r="AH777" s="20">
        <f t="shared" si="104"/>
        <v>0</v>
      </c>
      <c r="AI777" s="20">
        <v>1</v>
      </c>
      <c r="AQ777" s="1">
        <f t="shared" si="105"/>
        <v>1</v>
      </c>
      <c r="AR777" s="1">
        <f t="shared" si="106"/>
        <v>1</v>
      </c>
    </row>
    <row r="778" spans="1:44" ht="24.9" customHeight="1" thickTop="1" thickBot="1">
      <c r="A778" s="206" t="s">
        <v>1730</v>
      </c>
      <c r="B778" s="206" t="s">
        <v>1883</v>
      </c>
      <c r="C778" s="206" t="s">
        <v>1931</v>
      </c>
      <c r="D778" s="475"/>
      <c r="E778" s="827" t="s">
        <v>53</v>
      </c>
      <c r="F778" s="1001"/>
      <c r="G778" s="476">
        <v>1061760</v>
      </c>
      <c r="H778" s="477"/>
      <c r="I778" s="334">
        <f>G778</f>
        <v>1061760</v>
      </c>
      <c r="J778" s="478"/>
      <c r="K778" s="478"/>
      <c r="L778" s="478"/>
      <c r="M778" s="479"/>
      <c r="N778" s="479"/>
      <c r="O778" s="480"/>
      <c r="P778" s="481"/>
      <c r="Q778" s="479">
        <v>28263</v>
      </c>
      <c r="R778" s="483">
        <v>1033497</v>
      </c>
      <c r="S778" s="334"/>
      <c r="T778" s="484"/>
      <c r="U778" s="334"/>
      <c r="V778" s="484"/>
      <c r="W778" s="334"/>
      <c r="X778" s="23">
        <f t="shared" si="110"/>
        <v>0</v>
      </c>
      <c r="Y778" s="23">
        <f t="shared" si="111"/>
        <v>0</v>
      </c>
      <c r="AH778" s="20">
        <f t="shared" ref="AH778:AH841" si="112">SUM(Z778:AG778)</f>
        <v>0</v>
      </c>
      <c r="AI778" s="20">
        <v>1</v>
      </c>
      <c r="AQ778" s="1">
        <f t="shared" ref="AQ778:AQ841" si="113">SUM(AI778:AP778)</f>
        <v>1</v>
      </c>
      <c r="AR778" s="1">
        <f t="shared" ref="AR778:AR841" si="114">AQ778+AH778</f>
        <v>1</v>
      </c>
    </row>
    <row r="779" spans="1:44" ht="24.9" customHeight="1" thickTop="1" thickBot="1">
      <c r="A779" s="206" t="s">
        <v>1730</v>
      </c>
      <c r="B779" s="206" t="s">
        <v>1883</v>
      </c>
      <c r="C779" s="206" t="s">
        <v>1932</v>
      </c>
      <c r="D779" s="475"/>
      <c r="E779" s="827" t="s">
        <v>145</v>
      </c>
      <c r="F779" s="476">
        <v>2151000</v>
      </c>
      <c r="G779" s="476">
        <v>2388129</v>
      </c>
      <c r="H779" s="477"/>
      <c r="I779" s="334">
        <v>974129</v>
      </c>
      <c r="J779" s="478"/>
      <c r="K779" s="478"/>
      <c r="L779" s="478">
        <v>1414000</v>
      </c>
      <c r="M779" s="479"/>
      <c r="N779" s="479"/>
      <c r="O779" s="480"/>
      <c r="P779" s="481"/>
      <c r="Q779" s="479"/>
      <c r="R779" s="483">
        <f>G779</f>
        <v>2388129</v>
      </c>
      <c r="S779" s="334"/>
      <c r="T779" s="484"/>
      <c r="U779" s="334"/>
      <c r="V779" s="484"/>
      <c r="W779" s="334"/>
      <c r="X779" s="23">
        <f t="shared" si="110"/>
        <v>0</v>
      </c>
      <c r="Y779" s="23">
        <f t="shared" si="111"/>
        <v>0</v>
      </c>
      <c r="AH779" s="20">
        <f t="shared" si="112"/>
        <v>0</v>
      </c>
      <c r="AI779" s="20">
        <v>1</v>
      </c>
      <c r="AQ779" s="1">
        <f t="shared" si="113"/>
        <v>1</v>
      </c>
      <c r="AR779" s="1">
        <f t="shared" si="114"/>
        <v>1</v>
      </c>
    </row>
    <row r="780" spans="1:44" ht="24.9" customHeight="1" thickTop="1" thickBot="1">
      <c r="A780" s="206" t="s">
        <v>1730</v>
      </c>
      <c r="B780" s="206" t="s">
        <v>1883</v>
      </c>
      <c r="C780" s="206" t="s">
        <v>1933</v>
      </c>
      <c r="D780" s="475"/>
      <c r="E780" s="827" t="s">
        <v>10</v>
      </c>
      <c r="F780" s="476">
        <v>30000</v>
      </c>
      <c r="G780" s="476">
        <v>40000</v>
      </c>
      <c r="H780" s="477"/>
      <c r="I780" s="334">
        <f>G780</f>
        <v>40000</v>
      </c>
      <c r="J780" s="478"/>
      <c r="K780" s="478"/>
      <c r="L780" s="478"/>
      <c r="M780" s="479"/>
      <c r="N780" s="479"/>
      <c r="O780" s="480"/>
      <c r="P780" s="481"/>
      <c r="Q780" s="479"/>
      <c r="R780" s="483">
        <f>G780</f>
        <v>40000</v>
      </c>
      <c r="S780" s="334"/>
      <c r="T780" s="484"/>
      <c r="U780" s="334"/>
      <c r="V780" s="484"/>
      <c r="W780" s="334"/>
      <c r="X780" s="23">
        <f t="shared" si="110"/>
        <v>0</v>
      </c>
      <c r="Y780" s="23">
        <f t="shared" si="111"/>
        <v>0</v>
      </c>
      <c r="AH780" s="20">
        <f t="shared" si="112"/>
        <v>0</v>
      </c>
      <c r="AI780" s="20">
        <v>1</v>
      </c>
      <c r="AQ780" s="1">
        <f t="shared" si="113"/>
        <v>1</v>
      </c>
      <c r="AR780" s="1">
        <f t="shared" si="114"/>
        <v>1</v>
      </c>
    </row>
    <row r="781" spans="1:44" ht="24.9" customHeight="1" thickTop="1" thickBot="1">
      <c r="A781" s="206" t="s">
        <v>1730</v>
      </c>
      <c r="B781" s="206" t="s">
        <v>1883</v>
      </c>
      <c r="C781" s="206" t="s">
        <v>1124</v>
      </c>
      <c r="D781" s="206"/>
      <c r="E781" s="827" t="s">
        <v>145</v>
      </c>
      <c r="F781" s="511">
        <v>51000</v>
      </c>
      <c r="G781" s="476">
        <v>51000</v>
      </c>
      <c r="H781" s="206"/>
      <c r="I781" s="478">
        <f>G781</f>
        <v>51000</v>
      </c>
      <c r="J781" s="478"/>
      <c r="K781" s="498"/>
      <c r="L781" s="478"/>
      <c r="M781" s="206"/>
      <c r="N781" s="353"/>
      <c r="O781" s="478"/>
      <c r="P781" s="206"/>
      <c r="Q781" s="498"/>
      <c r="R781" s="478">
        <f>G781</f>
        <v>51000</v>
      </c>
      <c r="S781" s="478"/>
      <c r="T781" s="206"/>
      <c r="U781" s="206"/>
      <c r="V781" s="206"/>
      <c r="W781" s="206"/>
      <c r="X781" s="23">
        <f t="shared" si="110"/>
        <v>0</v>
      </c>
      <c r="Y781" s="23">
        <f t="shared" si="111"/>
        <v>0</v>
      </c>
      <c r="AH781" s="20">
        <f t="shared" si="112"/>
        <v>0</v>
      </c>
      <c r="AI781" s="20">
        <v>1</v>
      </c>
      <c r="AQ781" s="1">
        <f t="shared" si="113"/>
        <v>1</v>
      </c>
      <c r="AR781" s="1">
        <f t="shared" si="114"/>
        <v>1</v>
      </c>
    </row>
    <row r="782" spans="1:44" ht="24.9" customHeight="1" thickTop="1" thickBot="1">
      <c r="A782" s="206" t="s">
        <v>1730</v>
      </c>
      <c r="B782" s="206" t="s">
        <v>1883</v>
      </c>
      <c r="C782" s="206" t="s">
        <v>48</v>
      </c>
      <c r="D782" s="206"/>
      <c r="E782" s="827" t="s">
        <v>10</v>
      </c>
      <c r="F782" s="476">
        <v>560000</v>
      </c>
      <c r="G782" s="476">
        <v>758000</v>
      </c>
      <c r="H782" s="206"/>
      <c r="I782" s="478">
        <v>198000</v>
      </c>
      <c r="J782" s="478"/>
      <c r="K782" s="498">
        <v>560000</v>
      </c>
      <c r="L782" s="478"/>
      <c r="M782" s="206"/>
      <c r="N782" s="353"/>
      <c r="O782" s="478"/>
      <c r="P782" s="206"/>
      <c r="Q782" s="498"/>
      <c r="R782" s="478">
        <v>198000</v>
      </c>
      <c r="S782" s="478">
        <v>560000</v>
      </c>
      <c r="T782" s="206"/>
      <c r="U782" s="206"/>
      <c r="V782" s="206"/>
      <c r="W782" s="206"/>
      <c r="X782" s="23">
        <f t="shared" si="110"/>
        <v>0</v>
      </c>
      <c r="Y782" s="23">
        <f t="shared" si="111"/>
        <v>0</v>
      </c>
      <c r="AH782" s="20">
        <f t="shared" si="112"/>
        <v>0</v>
      </c>
      <c r="AI782" s="20">
        <v>1</v>
      </c>
      <c r="AQ782" s="1">
        <f t="shared" si="113"/>
        <v>1</v>
      </c>
      <c r="AR782" s="1">
        <f t="shared" si="114"/>
        <v>1</v>
      </c>
    </row>
    <row r="783" spans="1:44" ht="24.9" customHeight="1" thickTop="1" thickBot="1">
      <c r="A783" s="206" t="s">
        <v>1730</v>
      </c>
      <c r="B783" s="206" t="s">
        <v>1883</v>
      </c>
      <c r="C783" s="206" t="s">
        <v>1934</v>
      </c>
      <c r="D783" s="475"/>
      <c r="E783" s="827" t="s">
        <v>43</v>
      </c>
      <c r="F783" s="476">
        <v>208000</v>
      </c>
      <c r="G783" s="476">
        <v>208000</v>
      </c>
      <c r="H783" s="477"/>
      <c r="I783" s="334">
        <f t="shared" ref="I783:I790" si="115">G783</f>
        <v>208000</v>
      </c>
      <c r="J783" s="478"/>
      <c r="K783" s="478"/>
      <c r="L783" s="478"/>
      <c r="M783" s="479"/>
      <c r="N783" s="479"/>
      <c r="O783" s="480"/>
      <c r="P783" s="481"/>
      <c r="Q783" s="479">
        <v>187000</v>
      </c>
      <c r="R783" s="483">
        <v>21000</v>
      </c>
      <c r="S783" s="334"/>
      <c r="T783" s="484"/>
      <c r="U783" s="334"/>
      <c r="V783" s="484"/>
      <c r="W783" s="334"/>
      <c r="X783" s="23">
        <f t="shared" si="110"/>
        <v>0</v>
      </c>
      <c r="Y783" s="23">
        <f t="shared" si="111"/>
        <v>0</v>
      </c>
      <c r="AH783" s="20">
        <f t="shared" si="112"/>
        <v>0</v>
      </c>
      <c r="AI783" s="20">
        <v>1</v>
      </c>
      <c r="AQ783" s="1">
        <f t="shared" si="113"/>
        <v>1</v>
      </c>
      <c r="AR783" s="1">
        <f t="shared" si="114"/>
        <v>1</v>
      </c>
    </row>
    <row r="784" spans="1:44" ht="24.9" customHeight="1" thickTop="1" thickBot="1">
      <c r="A784" s="206" t="s">
        <v>1730</v>
      </c>
      <c r="B784" s="206" t="s">
        <v>1883</v>
      </c>
      <c r="C784" s="206" t="s">
        <v>1935</v>
      </c>
      <c r="D784" s="475"/>
      <c r="E784" s="827" t="s">
        <v>10</v>
      </c>
      <c r="F784" s="476">
        <v>139000</v>
      </c>
      <c r="G784" s="476">
        <f>F784</f>
        <v>139000</v>
      </c>
      <c r="H784" s="477"/>
      <c r="I784" s="334">
        <f t="shared" si="115"/>
        <v>139000</v>
      </c>
      <c r="J784" s="478"/>
      <c r="K784" s="478"/>
      <c r="L784" s="478"/>
      <c r="M784" s="479"/>
      <c r="N784" s="479"/>
      <c r="O784" s="480"/>
      <c r="P784" s="481"/>
      <c r="Q784" s="479">
        <v>125000</v>
      </c>
      <c r="R784" s="483">
        <v>14000</v>
      </c>
      <c r="S784" s="334"/>
      <c r="T784" s="484"/>
      <c r="U784" s="334"/>
      <c r="V784" s="484"/>
      <c r="W784" s="334"/>
      <c r="X784" s="23">
        <f t="shared" si="110"/>
        <v>0</v>
      </c>
      <c r="Y784" s="23">
        <f t="shared" si="111"/>
        <v>0</v>
      </c>
      <c r="AH784" s="20">
        <f t="shared" si="112"/>
        <v>0</v>
      </c>
      <c r="AI784" s="20">
        <v>1</v>
      </c>
      <c r="AQ784" s="1">
        <f t="shared" si="113"/>
        <v>1</v>
      </c>
      <c r="AR784" s="1">
        <f t="shared" si="114"/>
        <v>1</v>
      </c>
    </row>
    <row r="785" spans="1:44" ht="24.9" customHeight="1" thickTop="1" thickBot="1">
      <c r="A785" s="206" t="s">
        <v>1730</v>
      </c>
      <c r="B785" s="206" t="s">
        <v>1883</v>
      </c>
      <c r="C785" s="206" t="s">
        <v>450</v>
      </c>
      <c r="D785" s="475"/>
      <c r="E785" s="827" t="s">
        <v>145</v>
      </c>
      <c r="F785" s="476">
        <v>100000</v>
      </c>
      <c r="G785" s="476">
        <f>F785</f>
        <v>100000</v>
      </c>
      <c r="H785" s="477"/>
      <c r="I785" s="334">
        <f t="shared" si="115"/>
        <v>100000</v>
      </c>
      <c r="J785" s="478"/>
      <c r="K785" s="478"/>
      <c r="L785" s="478"/>
      <c r="M785" s="479"/>
      <c r="N785" s="479"/>
      <c r="O785" s="480"/>
      <c r="P785" s="481"/>
      <c r="Q785" s="479">
        <v>84000</v>
      </c>
      <c r="R785" s="483">
        <v>16000</v>
      </c>
      <c r="S785" s="334"/>
      <c r="T785" s="484"/>
      <c r="U785" s="334"/>
      <c r="V785" s="484"/>
      <c r="W785" s="334"/>
      <c r="X785" s="23">
        <f t="shared" si="110"/>
        <v>0</v>
      </c>
      <c r="Y785" s="23">
        <f t="shared" si="111"/>
        <v>0</v>
      </c>
      <c r="AH785" s="20">
        <f t="shared" si="112"/>
        <v>0</v>
      </c>
      <c r="AI785" s="20">
        <v>1</v>
      </c>
      <c r="AQ785" s="1">
        <f t="shared" si="113"/>
        <v>1</v>
      </c>
      <c r="AR785" s="1">
        <f t="shared" si="114"/>
        <v>1</v>
      </c>
    </row>
    <row r="786" spans="1:44" ht="24.9" customHeight="1" thickTop="1" thickBot="1">
      <c r="A786" s="206" t="s">
        <v>1730</v>
      </c>
      <c r="B786" s="206" t="s">
        <v>1883</v>
      </c>
      <c r="C786" s="206" t="s">
        <v>1936</v>
      </c>
      <c r="D786" s="475"/>
      <c r="E786" s="827" t="s">
        <v>10</v>
      </c>
      <c r="F786" s="476">
        <v>61000</v>
      </c>
      <c r="G786" s="476">
        <f>F786</f>
        <v>61000</v>
      </c>
      <c r="H786" s="477"/>
      <c r="I786" s="334">
        <f t="shared" si="115"/>
        <v>61000</v>
      </c>
      <c r="J786" s="478"/>
      <c r="K786" s="478"/>
      <c r="L786" s="478"/>
      <c r="M786" s="479"/>
      <c r="N786" s="479"/>
      <c r="O786" s="480"/>
      <c r="P786" s="481"/>
      <c r="Q786" s="479"/>
      <c r="R786" s="483">
        <f>G786</f>
        <v>61000</v>
      </c>
      <c r="S786" s="334"/>
      <c r="T786" s="484"/>
      <c r="U786" s="334"/>
      <c r="V786" s="484"/>
      <c r="W786" s="334"/>
      <c r="X786" s="23">
        <f t="shared" si="110"/>
        <v>0</v>
      </c>
      <c r="Y786" s="23">
        <f t="shared" si="111"/>
        <v>0</v>
      </c>
      <c r="AH786" s="20">
        <f t="shared" si="112"/>
        <v>0</v>
      </c>
      <c r="AI786" s="20">
        <v>1</v>
      </c>
      <c r="AQ786" s="1">
        <f t="shared" si="113"/>
        <v>1</v>
      </c>
      <c r="AR786" s="1">
        <f t="shared" si="114"/>
        <v>1</v>
      </c>
    </row>
    <row r="787" spans="1:44" ht="24.9" customHeight="1" thickTop="1" thickBot="1">
      <c r="A787" s="206" t="s">
        <v>1730</v>
      </c>
      <c r="B787" s="206" t="s">
        <v>1883</v>
      </c>
      <c r="C787" s="206" t="s">
        <v>1937</v>
      </c>
      <c r="D787" s="475"/>
      <c r="E787" s="827" t="s">
        <v>53</v>
      </c>
      <c r="F787" s="476">
        <v>4450</v>
      </c>
      <c r="G787" s="476">
        <f>F787</f>
        <v>4450</v>
      </c>
      <c r="H787" s="477"/>
      <c r="I787" s="334">
        <f t="shared" si="115"/>
        <v>4450</v>
      </c>
      <c r="J787" s="478"/>
      <c r="K787" s="478"/>
      <c r="L787" s="478"/>
      <c r="M787" s="479"/>
      <c r="N787" s="479"/>
      <c r="O787" s="480"/>
      <c r="P787" s="481"/>
      <c r="Q787" s="479">
        <v>3560</v>
      </c>
      <c r="R787" s="483">
        <v>890</v>
      </c>
      <c r="S787" s="334"/>
      <c r="T787" s="484"/>
      <c r="U787" s="334"/>
      <c r="V787" s="484"/>
      <c r="W787" s="334"/>
      <c r="X787" s="23">
        <f t="shared" si="110"/>
        <v>0</v>
      </c>
      <c r="Y787" s="23">
        <f t="shared" si="111"/>
        <v>0</v>
      </c>
      <c r="AH787" s="20">
        <f t="shared" si="112"/>
        <v>0</v>
      </c>
      <c r="AI787" s="20">
        <v>1</v>
      </c>
      <c r="AQ787" s="1">
        <f t="shared" si="113"/>
        <v>1</v>
      </c>
      <c r="AR787" s="1">
        <f t="shared" si="114"/>
        <v>1</v>
      </c>
    </row>
    <row r="788" spans="1:44" ht="24.9" customHeight="1" thickTop="1" thickBot="1">
      <c r="A788" s="206" t="s">
        <v>1730</v>
      </c>
      <c r="B788" s="206" t="s">
        <v>1883</v>
      </c>
      <c r="C788" s="206" t="s">
        <v>1540</v>
      </c>
      <c r="D788" s="475"/>
      <c r="E788" s="827" t="s">
        <v>10</v>
      </c>
      <c r="F788" s="476">
        <v>258000</v>
      </c>
      <c r="G788" s="476">
        <v>248000</v>
      </c>
      <c r="H788" s="477"/>
      <c r="I788" s="334">
        <f t="shared" si="115"/>
        <v>248000</v>
      </c>
      <c r="J788" s="478"/>
      <c r="K788" s="478"/>
      <c r="L788" s="478"/>
      <c r="M788" s="479"/>
      <c r="N788" s="479"/>
      <c r="O788" s="480"/>
      <c r="P788" s="481"/>
      <c r="Q788" s="479">
        <v>63938</v>
      </c>
      <c r="R788" s="483">
        <v>184062</v>
      </c>
      <c r="S788" s="334"/>
      <c r="T788" s="484"/>
      <c r="U788" s="334"/>
      <c r="V788" s="484"/>
      <c r="W788" s="334"/>
      <c r="X788" s="23">
        <f t="shared" si="110"/>
        <v>0</v>
      </c>
      <c r="Y788" s="23">
        <f t="shared" si="111"/>
        <v>0</v>
      </c>
      <c r="AH788" s="20">
        <f t="shared" si="112"/>
        <v>0</v>
      </c>
      <c r="AI788" s="20">
        <v>1</v>
      </c>
      <c r="AQ788" s="1">
        <f t="shared" si="113"/>
        <v>1</v>
      </c>
      <c r="AR788" s="1">
        <f t="shared" si="114"/>
        <v>1</v>
      </c>
    </row>
    <row r="789" spans="1:44" ht="24.9" customHeight="1" thickTop="1" thickBot="1">
      <c r="A789" s="206" t="s">
        <v>1730</v>
      </c>
      <c r="B789" s="206" t="s">
        <v>1883</v>
      </c>
      <c r="C789" s="206" t="s">
        <v>1938</v>
      </c>
      <c r="D789" s="475"/>
      <c r="E789" s="827" t="s">
        <v>145</v>
      </c>
      <c r="F789" s="476">
        <v>400463</v>
      </c>
      <c r="G789" s="476">
        <f t="shared" ref="G789:G794" si="116">F789</f>
        <v>400463</v>
      </c>
      <c r="H789" s="477"/>
      <c r="I789" s="334">
        <f t="shared" si="115"/>
        <v>400463</v>
      </c>
      <c r="J789" s="478"/>
      <c r="K789" s="478"/>
      <c r="L789" s="478"/>
      <c r="M789" s="479"/>
      <c r="N789" s="479"/>
      <c r="O789" s="480"/>
      <c r="P789" s="481"/>
      <c r="Q789" s="479"/>
      <c r="R789" s="483">
        <f>G789</f>
        <v>400463</v>
      </c>
      <c r="S789" s="334"/>
      <c r="T789" s="484"/>
      <c r="U789" s="334"/>
      <c r="V789" s="484"/>
      <c r="W789" s="334"/>
      <c r="X789" s="23">
        <f t="shared" si="110"/>
        <v>0</v>
      </c>
      <c r="Y789" s="23">
        <f t="shared" si="111"/>
        <v>0</v>
      </c>
      <c r="AH789" s="20">
        <f t="shared" si="112"/>
        <v>0</v>
      </c>
      <c r="AI789" s="20">
        <v>1</v>
      </c>
      <c r="AQ789" s="1">
        <f t="shared" si="113"/>
        <v>1</v>
      </c>
      <c r="AR789" s="1">
        <f t="shared" si="114"/>
        <v>1</v>
      </c>
    </row>
    <row r="790" spans="1:44" ht="24.9" customHeight="1" thickTop="1" thickBot="1">
      <c r="A790" s="206" t="s">
        <v>1730</v>
      </c>
      <c r="B790" s="206" t="s">
        <v>1883</v>
      </c>
      <c r="C790" s="206" t="s">
        <v>1939</v>
      </c>
      <c r="D790" s="475"/>
      <c r="E790" s="827" t="s">
        <v>145</v>
      </c>
      <c r="F790" s="476">
        <v>900000</v>
      </c>
      <c r="G790" s="476">
        <f t="shared" si="116"/>
        <v>900000</v>
      </c>
      <c r="H790" s="477"/>
      <c r="I790" s="334">
        <f t="shared" si="115"/>
        <v>900000</v>
      </c>
      <c r="J790" s="478"/>
      <c r="K790" s="478"/>
      <c r="L790" s="478"/>
      <c r="M790" s="479"/>
      <c r="N790" s="479"/>
      <c r="O790" s="480"/>
      <c r="P790" s="481"/>
      <c r="Q790" s="479"/>
      <c r="R790" s="483">
        <f>G790</f>
        <v>900000</v>
      </c>
      <c r="S790" s="334"/>
      <c r="T790" s="484"/>
      <c r="U790" s="334"/>
      <c r="V790" s="484"/>
      <c r="W790" s="334"/>
      <c r="X790" s="23">
        <f t="shared" si="110"/>
        <v>0</v>
      </c>
      <c r="Y790" s="23">
        <f t="shared" si="111"/>
        <v>0</v>
      </c>
      <c r="AH790" s="20">
        <f t="shared" si="112"/>
        <v>0</v>
      </c>
      <c r="AI790" s="20">
        <v>1</v>
      </c>
      <c r="AQ790" s="1">
        <f t="shared" si="113"/>
        <v>1</v>
      </c>
      <c r="AR790" s="1">
        <f t="shared" si="114"/>
        <v>1</v>
      </c>
    </row>
    <row r="791" spans="1:44" ht="24.9" customHeight="1" thickTop="1" thickBot="1">
      <c r="A791" s="206" t="s">
        <v>1730</v>
      </c>
      <c r="B791" s="206" t="s">
        <v>1883</v>
      </c>
      <c r="C791" s="206" t="s">
        <v>1940</v>
      </c>
      <c r="D791" s="475"/>
      <c r="E791" s="827" t="s">
        <v>145</v>
      </c>
      <c r="F791" s="476">
        <v>353000</v>
      </c>
      <c r="G791" s="476">
        <f t="shared" si="116"/>
        <v>353000</v>
      </c>
      <c r="H791" s="477"/>
      <c r="I791" s="334">
        <v>32000</v>
      </c>
      <c r="J791" s="478"/>
      <c r="K791" s="478"/>
      <c r="L791" s="478"/>
      <c r="M791" s="479"/>
      <c r="N791" s="479">
        <v>321000</v>
      </c>
      <c r="O791" s="480" t="s">
        <v>1941</v>
      </c>
      <c r="P791" s="481"/>
      <c r="Q791" s="479">
        <v>32000</v>
      </c>
      <c r="R791" s="483"/>
      <c r="S791" s="334">
        <v>321000</v>
      </c>
      <c r="T791" s="484"/>
      <c r="U791" s="334"/>
      <c r="V791" s="484"/>
      <c r="W791" s="334"/>
      <c r="X791" s="23">
        <f t="shared" si="110"/>
        <v>0</v>
      </c>
      <c r="Y791" s="23">
        <f t="shared" si="111"/>
        <v>0</v>
      </c>
      <c r="AH791" s="20">
        <f t="shared" si="112"/>
        <v>0</v>
      </c>
      <c r="AL791" s="20">
        <v>1</v>
      </c>
      <c r="AQ791" s="1">
        <f t="shared" si="113"/>
        <v>1</v>
      </c>
      <c r="AR791" s="1">
        <f t="shared" si="114"/>
        <v>1</v>
      </c>
    </row>
    <row r="792" spans="1:44" ht="24.9" customHeight="1" thickTop="1" thickBot="1">
      <c r="A792" s="206" t="s">
        <v>1730</v>
      </c>
      <c r="B792" s="206" t="s">
        <v>1883</v>
      </c>
      <c r="C792" s="496" t="s">
        <v>2601</v>
      </c>
      <c r="D792" s="475"/>
      <c r="E792" s="877" t="s">
        <v>10</v>
      </c>
      <c r="F792" s="476">
        <v>2200000</v>
      </c>
      <c r="G792" s="937">
        <v>2387000</v>
      </c>
      <c r="H792" s="477"/>
      <c r="I792" s="334"/>
      <c r="J792" s="478"/>
      <c r="K792" s="478"/>
      <c r="L792" s="478"/>
      <c r="M792" s="944">
        <f>G792</f>
        <v>2387000</v>
      </c>
      <c r="N792" s="479"/>
      <c r="O792" s="480"/>
      <c r="P792" s="481"/>
      <c r="Q792" s="944">
        <v>36067.468000000001</v>
      </c>
      <c r="R792" s="483"/>
      <c r="S792" s="936">
        <f>G792-Q792</f>
        <v>2350932.5320000001</v>
      </c>
      <c r="T792" s="484"/>
      <c r="U792" s="334"/>
      <c r="V792" s="484"/>
      <c r="W792" s="334"/>
      <c r="X792" s="23">
        <f t="shared" si="110"/>
        <v>0</v>
      </c>
      <c r="Y792" s="23">
        <f t="shared" si="111"/>
        <v>0</v>
      </c>
      <c r="AH792" s="20">
        <f t="shared" si="112"/>
        <v>0</v>
      </c>
      <c r="AO792" s="20">
        <v>1</v>
      </c>
      <c r="AQ792" s="1">
        <f t="shared" si="113"/>
        <v>1</v>
      </c>
      <c r="AR792" s="1">
        <f t="shared" si="114"/>
        <v>1</v>
      </c>
    </row>
    <row r="793" spans="1:44" ht="24.9" customHeight="1" thickTop="1" thickBot="1">
      <c r="A793" s="206" t="s">
        <v>1730</v>
      </c>
      <c r="B793" s="206" t="s">
        <v>1883</v>
      </c>
      <c r="C793" s="496" t="s">
        <v>2602</v>
      </c>
      <c r="D793" s="475"/>
      <c r="E793" s="877" t="s">
        <v>10</v>
      </c>
      <c r="F793" s="476">
        <v>600000</v>
      </c>
      <c r="G793" s="476">
        <f t="shared" si="116"/>
        <v>600000</v>
      </c>
      <c r="H793" s="477"/>
      <c r="I793" s="334"/>
      <c r="J793" s="478"/>
      <c r="K793" s="478"/>
      <c r="L793" s="478"/>
      <c r="M793" s="479">
        <f>G793</f>
        <v>600000</v>
      </c>
      <c r="N793" s="479"/>
      <c r="O793" s="480"/>
      <c r="P793" s="481"/>
      <c r="Q793" s="944">
        <v>105998.567</v>
      </c>
      <c r="R793" s="483"/>
      <c r="S793" s="936">
        <f>G793-Q793</f>
        <v>494001.43300000002</v>
      </c>
      <c r="T793" s="484"/>
      <c r="U793" s="334"/>
      <c r="V793" s="484"/>
      <c r="W793" s="334"/>
      <c r="X793" s="23">
        <f t="shared" si="110"/>
        <v>0</v>
      </c>
      <c r="Y793" s="23">
        <f t="shared" si="111"/>
        <v>0</v>
      </c>
      <c r="AH793" s="20">
        <f t="shared" si="112"/>
        <v>0</v>
      </c>
      <c r="AO793" s="20">
        <v>1</v>
      </c>
      <c r="AQ793" s="1">
        <f t="shared" si="113"/>
        <v>1</v>
      </c>
      <c r="AR793" s="1">
        <f t="shared" si="114"/>
        <v>1</v>
      </c>
    </row>
    <row r="794" spans="1:44" ht="24.9" customHeight="1" thickTop="1" thickBot="1">
      <c r="A794" s="206" t="s">
        <v>1730</v>
      </c>
      <c r="B794" s="206" t="s">
        <v>1883</v>
      </c>
      <c r="C794" s="496" t="s">
        <v>2603</v>
      </c>
      <c r="D794" s="475"/>
      <c r="E794" s="827" t="s">
        <v>145</v>
      </c>
      <c r="F794" s="476">
        <v>2000000</v>
      </c>
      <c r="G794" s="476">
        <f t="shared" si="116"/>
        <v>2000000</v>
      </c>
      <c r="H794" s="477"/>
      <c r="I794" s="334"/>
      <c r="J794" s="478"/>
      <c r="K794" s="478"/>
      <c r="L794" s="478"/>
      <c r="M794" s="479">
        <f>G794</f>
        <v>2000000</v>
      </c>
      <c r="N794" s="479"/>
      <c r="O794" s="480"/>
      <c r="P794" s="481"/>
      <c r="Q794" s="944">
        <v>3378.7120000000004</v>
      </c>
      <c r="R794" s="483"/>
      <c r="S794" s="936">
        <f>G794-Q794</f>
        <v>1996621.2879999999</v>
      </c>
      <c r="T794" s="484"/>
      <c r="U794" s="334"/>
      <c r="V794" s="484"/>
      <c r="W794" s="334"/>
      <c r="X794" s="23">
        <f t="shared" si="110"/>
        <v>0</v>
      </c>
      <c r="Y794" s="23">
        <f t="shared" si="111"/>
        <v>0</v>
      </c>
      <c r="AH794" s="20">
        <f t="shared" si="112"/>
        <v>0</v>
      </c>
      <c r="AO794" s="20">
        <v>1</v>
      </c>
      <c r="AQ794" s="1">
        <f t="shared" si="113"/>
        <v>1</v>
      </c>
      <c r="AR794" s="1">
        <f t="shared" si="114"/>
        <v>1</v>
      </c>
    </row>
    <row r="795" spans="1:44" ht="24.9" customHeight="1" thickTop="1" thickBot="1">
      <c r="A795" s="33" t="s">
        <v>1730</v>
      </c>
      <c r="B795" s="33" t="s">
        <v>1942</v>
      </c>
      <c r="C795" s="33" t="s">
        <v>229</v>
      </c>
      <c r="D795" s="35"/>
      <c r="E795" s="324" t="s">
        <v>179</v>
      </c>
      <c r="F795" s="454">
        <v>900000</v>
      </c>
      <c r="G795" s="454">
        <v>900000</v>
      </c>
      <c r="H795" s="455"/>
      <c r="I795" s="39">
        <v>56000</v>
      </c>
      <c r="J795" s="40">
        <v>150000</v>
      </c>
      <c r="K795" s="40"/>
      <c r="L795" s="40">
        <v>694000</v>
      </c>
      <c r="M795" s="41"/>
      <c r="N795" s="41"/>
      <c r="O795" s="42"/>
      <c r="P795" s="456"/>
      <c r="Q795" s="457"/>
      <c r="R795" s="458">
        <v>300000</v>
      </c>
      <c r="S795" s="39">
        <v>600000</v>
      </c>
      <c r="T795" s="46"/>
      <c r="U795" s="39"/>
      <c r="V795" s="46"/>
      <c r="W795" s="39"/>
      <c r="X795" s="23">
        <f t="shared" si="110"/>
        <v>0</v>
      </c>
      <c r="Y795" s="23">
        <f t="shared" si="111"/>
        <v>0</v>
      </c>
      <c r="Z795" s="20">
        <v>1</v>
      </c>
      <c r="AH795" s="20">
        <f t="shared" si="112"/>
        <v>1</v>
      </c>
      <c r="AQ795" s="1">
        <f t="shared" si="113"/>
        <v>0</v>
      </c>
      <c r="AR795" s="1">
        <f t="shared" si="114"/>
        <v>1</v>
      </c>
    </row>
    <row r="796" spans="1:44" ht="24.9" customHeight="1" thickTop="1" thickBot="1">
      <c r="A796" s="33" t="s">
        <v>1730</v>
      </c>
      <c r="B796" s="33" t="s">
        <v>1942</v>
      </c>
      <c r="C796" s="33" t="s">
        <v>338</v>
      </c>
      <c r="D796" s="35"/>
      <c r="E796" s="324" t="s">
        <v>179</v>
      </c>
      <c r="F796" s="454">
        <v>295500</v>
      </c>
      <c r="G796" s="454">
        <v>295500</v>
      </c>
      <c r="H796" s="455"/>
      <c r="I796" s="39">
        <v>295500</v>
      </c>
      <c r="J796" s="40"/>
      <c r="K796" s="40"/>
      <c r="L796" s="40"/>
      <c r="M796" s="41"/>
      <c r="N796" s="41"/>
      <c r="O796" s="42"/>
      <c r="P796" s="456"/>
      <c r="Q796" s="457"/>
      <c r="R796" s="458">
        <v>100000</v>
      </c>
      <c r="S796" s="39">
        <v>195500</v>
      </c>
      <c r="T796" s="46"/>
      <c r="U796" s="39"/>
      <c r="V796" s="46"/>
      <c r="W796" s="39"/>
      <c r="X796" s="23">
        <f t="shared" si="110"/>
        <v>0</v>
      </c>
      <c r="Y796" s="23">
        <f t="shared" si="111"/>
        <v>0</v>
      </c>
      <c r="Z796" s="20">
        <v>1</v>
      </c>
      <c r="AH796" s="20">
        <f t="shared" si="112"/>
        <v>1</v>
      </c>
      <c r="AQ796" s="1">
        <f t="shared" si="113"/>
        <v>0</v>
      </c>
      <c r="AR796" s="1">
        <f t="shared" si="114"/>
        <v>1</v>
      </c>
    </row>
    <row r="797" spans="1:44" ht="24.9" customHeight="1" thickTop="1" thickBot="1">
      <c r="A797" s="33" t="s">
        <v>1730</v>
      </c>
      <c r="B797" s="33" t="s">
        <v>1942</v>
      </c>
      <c r="C797" s="33" t="s">
        <v>1943</v>
      </c>
      <c r="D797" s="35"/>
      <c r="E797" s="324" t="s">
        <v>179</v>
      </c>
      <c r="F797" s="454">
        <v>5000</v>
      </c>
      <c r="G797" s="454">
        <v>5000</v>
      </c>
      <c r="H797" s="455"/>
      <c r="I797" s="39">
        <v>5000</v>
      </c>
      <c r="J797" s="40"/>
      <c r="K797" s="40"/>
      <c r="L797" s="40"/>
      <c r="M797" s="41"/>
      <c r="N797" s="41"/>
      <c r="O797" s="42"/>
      <c r="P797" s="456"/>
      <c r="Q797" s="457"/>
      <c r="R797" s="458">
        <v>5000</v>
      </c>
      <c r="S797" s="39"/>
      <c r="T797" s="46"/>
      <c r="U797" s="39"/>
      <c r="V797" s="46"/>
      <c r="W797" s="39"/>
      <c r="X797" s="23">
        <f t="shared" si="110"/>
        <v>0</v>
      </c>
      <c r="Y797" s="23">
        <f t="shared" si="111"/>
        <v>0</v>
      </c>
      <c r="Z797" s="20">
        <v>1</v>
      </c>
      <c r="AH797" s="20">
        <f t="shared" si="112"/>
        <v>1</v>
      </c>
      <c r="AQ797" s="1">
        <f t="shared" si="113"/>
        <v>0</v>
      </c>
      <c r="AR797" s="1">
        <f t="shared" si="114"/>
        <v>1</v>
      </c>
    </row>
    <row r="798" spans="1:44" ht="24.9" customHeight="1" thickTop="1" thickBot="1">
      <c r="A798" s="33" t="s">
        <v>1730</v>
      </c>
      <c r="B798" s="33" t="s">
        <v>1942</v>
      </c>
      <c r="C798" s="33" t="s">
        <v>800</v>
      </c>
      <c r="D798" s="35"/>
      <c r="E798" s="324" t="s">
        <v>179</v>
      </c>
      <c r="F798" s="454">
        <v>130000</v>
      </c>
      <c r="G798" s="454">
        <v>130000</v>
      </c>
      <c r="H798" s="455"/>
      <c r="I798" s="39">
        <v>130000</v>
      </c>
      <c r="J798" s="40"/>
      <c r="K798" s="40"/>
      <c r="L798" s="40"/>
      <c r="M798" s="41"/>
      <c r="N798" s="41"/>
      <c r="O798" s="42"/>
      <c r="P798" s="456"/>
      <c r="Q798" s="457"/>
      <c r="R798" s="458">
        <v>30000</v>
      </c>
      <c r="S798" s="39">
        <v>100000</v>
      </c>
      <c r="T798" s="46"/>
      <c r="U798" s="39"/>
      <c r="V798" s="46"/>
      <c r="W798" s="39"/>
      <c r="X798" s="23">
        <f t="shared" si="110"/>
        <v>0</v>
      </c>
      <c r="Y798" s="23">
        <f t="shared" si="111"/>
        <v>0</v>
      </c>
      <c r="Z798" s="20">
        <v>1</v>
      </c>
      <c r="AH798" s="20">
        <f t="shared" si="112"/>
        <v>1</v>
      </c>
      <c r="AQ798" s="1">
        <f t="shared" si="113"/>
        <v>0</v>
      </c>
      <c r="AR798" s="1">
        <f t="shared" si="114"/>
        <v>1</v>
      </c>
    </row>
    <row r="799" spans="1:44" ht="24.9" customHeight="1" thickTop="1" thickBot="1">
      <c r="A799" s="33" t="s">
        <v>1730</v>
      </c>
      <c r="B799" s="33" t="s">
        <v>1942</v>
      </c>
      <c r="C799" s="33" t="s">
        <v>1944</v>
      </c>
      <c r="D799" s="35"/>
      <c r="E799" s="324" t="s">
        <v>179</v>
      </c>
      <c r="F799" s="454">
        <v>30000</v>
      </c>
      <c r="G799" s="454">
        <v>30000</v>
      </c>
      <c r="H799" s="455"/>
      <c r="I799" s="39">
        <v>30000</v>
      </c>
      <c r="J799" s="40"/>
      <c r="K799" s="40"/>
      <c r="L799" s="40"/>
      <c r="M799" s="41"/>
      <c r="N799" s="41"/>
      <c r="O799" s="42"/>
      <c r="P799" s="456"/>
      <c r="Q799" s="457"/>
      <c r="R799" s="458">
        <v>30000</v>
      </c>
      <c r="S799" s="39"/>
      <c r="T799" s="46"/>
      <c r="U799" s="39"/>
      <c r="V799" s="46"/>
      <c r="W799" s="39"/>
      <c r="X799" s="23">
        <f t="shared" si="110"/>
        <v>0</v>
      </c>
      <c r="Y799" s="23">
        <f t="shared" si="111"/>
        <v>0</v>
      </c>
      <c r="Z799" s="20">
        <v>1</v>
      </c>
      <c r="AH799" s="20">
        <f t="shared" si="112"/>
        <v>1</v>
      </c>
      <c r="AQ799" s="1">
        <f t="shared" si="113"/>
        <v>0</v>
      </c>
      <c r="AR799" s="1">
        <f t="shared" si="114"/>
        <v>1</v>
      </c>
    </row>
    <row r="800" spans="1:44" ht="24.9" customHeight="1" thickTop="1" thickBot="1">
      <c r="A800" s="33" t="s">
        <v>1730</v>
      </c>
      <c r="B800" s="33" t="s">
        <v>1942</v>
      </c>
      <c r="C800" s="33" t="s">
        <v>36</v>
      </c>
      <c r="D800" s="35"/>
      <c r="E800" s="324" t="s">
        <v>179</v>
      </c>
      <c r="F800" s="454">
        <v>150000</v>
      </c>
      <c r="G800" s="454">
        <v>150000</v>
      </c>
      <c r="H800" s="455"/>
      <c r="I800" s="39">
        <v>150000</v>
      </c>
      <c r="J800" s="40"/>
      <c r="K800" s="40"/>
      <c r="L800" s="40"/>
      <c r="M800" s="41"/>
      <c r="N800" s="41"/>
      <c r="O800" s="42"/>
      <c r="P800" s="456"/>
      <c r="Q800" s="457"/>
      <c r="R800" s="458">
        <v>75000</v>
      </c>
      <c r="S800" s="39">
        <v>75000</v>
      </c>
      <c r="T800" s="46"/>
      <c r="U800" s="39"/>
      <c r="V800" s="46"/>
      <c r="W800" s="39"/>
      <c r="X800" s="23">
        <f t="shared" si="110"/>
        <v>0</v>
      </c>
      <c r="Y800" s="23">
        <f t="shared" si="111"/>
        <v>0</v>
      </c>
      <c r="Z800" s="20">
        <v>1</v>
      </c>
      <c r="AH800" s="20">
        <f t="shared" si="112"/>
        <v>1</v>
      </c>
      <c r="AQ800" s="1">
        <f t="shared" si="113"/>
        <v>0</v>
      </c>
      <c r="AR800" s="1">
        <f t="shared" si="114"/>
        <v>1</v>
      </c>
    </row>
    <row r="801" spans="1:44" ht="24.9" customHeight="1" thickTop="1" thickBot="1">
      <c r="A801" s="33" t="s">
        <v>1730</v>
      </c>
      <c r="B801" s="33" t="s">
        <v>1942</v>
      </c>
      <c r="C801" s="33" t="s">
        <v>1945</v>
      </c>
      <c r="D801" s="35"/>
      <c r="E801" s="324" t="s">
        <v>10</v>
      </c>
      <c r="F801" s="454">
        <v>287000</v>
      </c>
      <c r="G801" s="454">
        <v>229200</v>
      </c>
      <c r="H801" s="455"/>
      <c r="I801" s="39">
        <v>1200</v>
      </c>
      <c r="J801" s="40">
        <v>46500</v>
      </c>
      <c r="K801" s="40"/>
      <c r="L801" s="40">
        <v>181500</v>
      </c>
      <c r="M801" s="41"/>
      <c r="N801" s="41"/>
      <c r="O801" s="42"/>
      <c r="P801" s="456"/>
      <c r="Q801" s="41">
        <v>182412</v>
      </c>
      <c r="R801" s="458">
        <v>46788</v>
      </c>
      <c r="S801" s="39"/>
      <c r="T801" s="46"/>
      <c r="U801" s="39"/>
      <c r="V801" s="46"/>
      <c r="W801" s="39"/>
      <c r="X801" s="23">
        <f t="shared" si="110"/>
        <v>0</v>
      </c>
      <c r="Y801" s="23">
        <f t="shared" si="111"/>
        <v>0</v>
      </c>
      <c r="AH801" s="20">
        <f t="shared" si="112"/>
        <v>0</v>
      </c>
      <c r="AI801" s="20">
        <v>1</v>
      </c>
      <c r="AQ801" s="1">
        <f t="shared" si="113"/>
        <v>1</v>
      </c>
      <c r="AR801" s="1">
        <f t="shared" si="114"/>
        <v>1</v>
      </c>
    </row>
    <row r="802" spans="1:44" ht="24.9" customHeight="1" thickTop="1" thickBot="1">
      <c r="A802" s="33" t="s">
        <v>1730</v>
      </c>
      <c r="B802" s="33" t="s">
        <v>1942</v>
      </c>
      <c r="C802" s="33" t="s">
        <v>336</v>
      </c>
      <c r="D802" s="35"/>
      <c r="E802" s="324" t="s">
        <v>53</v>
      </c>
      <c r="F802" s="454">
        <v>1150200</v>
      </c>
      <c r="G802" s="454">
        <v>1150200</v>
      </c>
      <c r="H802" s="455"/>
      <c r="I802" s="39">
        <v>197000</v>
      </c>
      <c r="J802" s="40">
        <v>370000</v>
      </c>
      <c r="K802" s="40"/>
      <c r="L802" s="40">
        <v>90000</v>
      </c>
      <c r="M802" s="41"/>
      <c r="N802" s="41">
        <v>493200</v>
      </c>
      <c r="O802" s="42" t="s">
        <v>286</v>
      </c>
      <c r="P802" s="456"/>
      <c r="Q802" s="41">
        <v>403000</v>
      </c>
      <c r="R802" s="458">
        <v>747200</v>
      </c>
      <c r="S802" s="39"/>
      <c r="T802" s="46"/>
      <c r="U802" s="39"/>
      <c r="V802" s="46"/>
      <c r="W802" s="39"/>
      <c r="X802" s="23">
        <f t="shared" si="110"/>
        <v>0</v>
      </c>
      <c r="Y802" s="23">
        <f t="shared" si="111"/>
        <v>0</v>
      </c>
      <c r="AH802" s="20">
        <f t="shared" si="112"/>
        <v>0</v>
      </c>
      <c r="AI802" s="20">
        <v>1</v>
      </c>
      <c r="AQ802" s="1">
        <f t="shared" si="113"/>
        <v>1</v>
      </c>
      <c r="AR802" s="1">
        <f t="shared" si="114"/>
        <v>1</v>
      </c>
    </row>
    <row r="803" spans="1:44" ht="24.9" customHeight="1" thickTop="1" thickBot="1">
      <c r="A803" s="33" t="s">
        <v>1730</v>
      </c>
      <c r="B803" s="33" t="s">
        <v>1942</v>
      </c>
      <c r="C803" s="33" t="s">
        <v>406</v>
      </c>
      <c r="D803" s="35"/>
      <c r="E803" s="324" t="s">
        <v>53</v>
      </c>
      <c r="F803" s="454">
        <v>360000</v>
      </c>
      <c r="G803" s="454">
        <v>360000</v>
      </c>
      <c r="H803" s="455"/>
      <c r="I803" s="39">
        <v>360000</v>
      </c>
      <c r="J803" s="40"/>
      <c r="K803" s="40"/>
      <c r="L803" s="40"/>
      <c r="M803" s="41"/>
      <c r="N803" s="41"/>
      <c r="O803" s="42"/>
      <c r="P803" s="456"/>
      <c r="Q803" s="41">
        <v>71000</v>
      </c>
      <c r="R803" s="458">
        <v>289000</v>
      </c>
      <c r="S803" s="39"/>
      <c r="T803" s="46"/>
      <c r="U803" s="39"/>
      <c r="V803" s="46"/>
      <c r="W803" s="39"/>
      <c r="X803" s="23">
        <f t="shared" si="110"/>
        <v>0</v>
      </c>
      <c r="Y803" s="23">
        <f t="shared" si="111"/>
        <v>0</v>
      </c>
      <c r="AH803" s="20">
        <f t="shared" si="112"/>
        <v>0</v>
      </c>
      <c r="AI803" s="20">
        <v>1</v>
      </c>
      <c r="AQ803" s="1">
        <f t="shared" si="113"/>
        <v>1</v>
      </c>
      <c r="AR803" s="1">
        <f t="shared" si="114"/>
        <v>1</v>
      </c>
    </row>
    <row r="804" spans="1:44" ht="24.9" customHeight="1" thickTop="1" thickBot="1">
      <c r="A804" s="33" t="s">
        <v>1730</v>
      </c>
      <c r="B804" s="33" t="s">
        <v>1942</v>
      </c>
      <c r="C804" s="33" t="s">
        <v>37</v>
      </c>
      <c r="D804" s="35"/>
      <c r="E804" s="324" t="s">
        <v>145</v>
      </c>
      <c r="F804" s="454">
        <v>470000</v>
      </c>
      <c r="G804" s="454">
        <v>470000</v>
      </c>
      <c r="H804" s="455"/>
      <c r="I804" s="39">
        <v>251500</v>
      </c>
      <c r="J804" s="40"/>
      <c r="K804" s="40"/>
      <c r="L804" s="40">
        <v>218500</v>
      </c>
      <c r="M804" s="41"/>
      <c r="N804" s="41"/>
      <c r="O804" s="42"/>
      <c r="P804" s="456"/>
      <c r="Q804" s="41"/>
      <c r="R804" s="458">
        <v>235000</v>
      </c>
      <c r="S804" s="39">
        <v>235000</v>
      </c>
      <c r="T804" s="46"/>
      <c r="U804" s="39"/>
      <c r="V804" s="46"/>
      <c r="W804" s="39"/>
      <c r="X804" s="23">
        <f t="shared" si="110"/>
        <v>0</v>
      </c>
      <c r="Y804" s="23">
        <f t="shared" si="111"/>
        <v>0</v>
      </c>
      <c r="AH804" s="20">
        <f t="shared" si="112"/>
        <v>0</v>
      </c>
      <c r="AI804" s="20">
        <v>1</v>
      </c>
      <c r="AQ804" s="1">
        <f t="shared" si="113"/>
        <v>1</v>
      </c>
      <c r="AR804" s="1">
        <f t="shared" si="114"/>
        <v>1</v>
      </c>
    </row>
    <row r="805" spans="1:44" ht="24.9" customHeight="1" thickTop="1" thickBot="1">
      <c r="A805" s="33" t="s">
        <v>1730</v>
      </c>
      <c r="B805" s="33" t="s">
        <v>1942</v>
      </c>
      <c r="C805" s="33" t="s">
        <v>1530</v>
      </c>
      <c r="D805" s="35"/>
      <c r="E805" s="324" t="s">
        <v>145</v>
      </c>
      <c r="F805" s="454">
        <v>150000</v>
      </c>
      <c r="G805" s="454">
        <v>150000</v>
      </c>
      <c r="H805" s="455"/>
      <c r="I805" s="39">
        <v>150000</v>
      </c>
      <c r="J805" s="40"/>
      <c r="K805" s="40"/>
      <c r="L805" s="40"/>
      <c r="M805" s="41"/>
      <c r="N805" s="41"/>
      <c r="O805" s="42"/>
      <c r="P805" s="456"/>
      <c r="Q805" s="41"/>
      <c r="R805" s="458">
        <v>100000</v>
      </c>
      <c r="S805" s="39">
        <v>50000</v>
      </c>
      <c r="T805" s="46"/>
      <c r="U805" s="39"/>
      <c r="V805" s="46"/>
      <c r="W805" s="39"/>
      <c r="X805" s="23">
        <f t="shared" si="110"/>
        <v>0</v>
      </c>
      <c r="Y805" s="23">
        <f t="shared" si="111"/>
        <v>0</v>
      </c>
      <c r="AH805" s="20">
        <f t="shared" si="112"/>
        <v>0</v>
      </c>
      <c r="AI805" s="20">
        <v>1</v>
      </c>
      <c r="AQ805" s="1">
        <f t="shared" si="113"/>
        <v>1</v>
      </c>
      <c r="AR805" s="1">
        <f t="shared" si="114"/>
        <v>1</v>
      </c>
    </row>
    <row r="806" spans="1:44" ht="24.9" customHeight="1" thickTop="1" thickBot="1">
      <c r="A806" s="33" t="s">
        <v>1730</v>
      </c>
      <c r="B806" s="33" t="s">
        <v>1942</v>
      </c>
      <c r="C806" s="33" t="s">
        <v>41</v>
      </c>
      <c r="D806" s="35"/>
      <c r="E806" s="324" t="s">
        <v>145</v>
      </c>
      <c r="F806" s="454">
        <v>180000</v>
      </c>
      <c r="G806" s="454">
        <v>180000</v>
      </c>
      <c r="H806" s="455"/>
      <c r="I806" s="39"/>
      <c r="J806" s="40">
        <v>180000</v>
      </c>
      <c r="K806" s="40"/>
      <c r="L806" s="40"/>
      <c r="M806" s="41"/>
      <c r="N806" s="41"/>
      <c r="O806" s="42"/>
      <c r="P806" s="456"/>
      <c r="Q806" s="41"/>
      <c r="R806" s="458">
        <v>180000</v>
      </c>
      <c r="S806" s="39"/>
      <c r="T806" s="46"/>
      <c r="U806" s="39"/>
      <c r="V806" s="46"/>
      <c r="W806" s="39"/>
      <c r="X806" s="23">
        <f t="shared" si="110"/>
        <v>0</v>
      </c>
      <c r="Y806" s="23">
        <f t="shared" si="111"/>
        <v>0</v>
      </c>
      <c r="AH806" s="20">
        <f t="shared" si="112"/>
        <v>0</v>
      </c>
      <c r="AI806" s="20">
        <v>1</v>
      </c>
      <c r="AQ806" s="1">
        <f t="shared" si="113"/>
        <v>1</v>
      </c>
      <c r="AR806" s="1">
        <f t="shared" si="114"/>
        <v>1</v>
      </c>
    </row>
    <row r="807" spans="1:44" ht="24.9" customHeight="1" thickTop="1" thickBot="1">
      <c r="A807" s="33" t="s">
        <v>1730</v>
      </c>
      <c r="B807" s="33" t="s">
        <v>1942</v>
      </c>
      <c r="C807" s="33" t="s">
        <v>229</v>
      </c>
      <c r="D807" s="35"/>
      <c r="E807" s="324" t="s">
        <v>145</v>
      </c>
      <c r="F807" s="454">
        <v>320000</v>
      </c>
      <c r="G807" s="454">
        <v>320000</v>
      </c>
      <c r="H807" s="455"/>
      <c r="I807" s="39">
        <v>81500</v>
      </c>
      <c r="J807" s="40">
        <v>20000</v>
      </c>
      <c r="K807" s="40"/>
      <c r="L807" s="24">
        <v>218500</v>
      </c>
      <c r="M807" s="58"/>
      <c r="N807" s="41"/>
      <c r="O807" s="42"/>
      <c r="P807" s="456"/>
      <c r="Q807" s="41"/>
      <c r="R807" s="458">
        <v>320000</v>
      </c>
      <c r="S807" s="39"/>
      <c r="T807" s="46"/>
      <c r="U807" s="39"/>
      <c r="V807" s="46"/>
      <c r="W807" s="39"/>
      <c r="X807" s="23">
        <f t="shared" si="110"/>
        <v>0</v>
      </c>
      <c r="Y807" s="23">
        <f t="shared" si="111"/>
        <v>0</v>
      </c>
      <c r="AH807" s="20">
        <f t="shared" si="112"/>
        <v>0</v>
      </c>
      <c r="AI807" s="20">
        <v>1</v>
      </c>
      <c r="AQ807" s="1">
        <f t="shared" si="113"/>
        <v>1</v>
      </c>
      <c r="AR807" s="1">
        <f t="shared" si="114"/>
        <v>1</v>
      </c>
    </row>
    <row r="808" spans="1:44" ht="24.9" customHeight="1" thickTop="1" thickBot="1">
      <c r="A808" s="33" t="s">
        <v>1730</v>
      </c>
      <c r="B808" s="33" t="s">
        <v>1942</v>
      </c>
      <c r="C808" s="33" t="s">
        <v>36</v>
      </c>
      <c r="D808" s="35"/>
      <c r="E808" s="324" t="s">
        <v>145</v>
      </c>
      <c r="F808" s="454">
        <v>50000</v>
      </c>
      <c r="G808" s="454">
        <v>50000</v>
      </c>
      <c r="H808" s="455"/>
      <c r="I808" s="39">
        <v>44000</v>
      </c>
      <c r="J808" s="40">
        <v>6000</v>
      </c>
      <c r="K808" s="40"/>
      <c r="L808" s="40"/>
      <c r="M808" s="41"/>
      <c r="N808" s="41"/>
      <c r="O808" s="42"/>
      <c r="P808" s="456"/>
      <c r="Q808" s="41"/>
      <c r="R808" s="458">
        <v>50000</v>
      </c>
      <c r="S808" s="39"/>
      <c r="T808" s="46"/>
      <c r="U808" s="39"/>
      <c r="V808" s="46"/>
      <c r="W808" s="39"/>
      <c r="X808" s="23">
        <f t="shared" si="110"/>
        <v>0</v>
      </c>
      <c r="Y808" s="23">
        <f t="shared" si="111"/>
        <v>0</v>
      </c>
      <c r="AH808" s="20">
        <f t="shared" si="112"/>
        <v>0</v>
      </c>
      <c r="AI808" s="20">
        <v>1</v>
      </c>
      <c r="AQ808" s="1">
        <f t="shared" si="113"/>
        <v>1</v>
      </c>
      <c r="AR808" s="1">
        <f t="shared" si="114"/>
        <v>1</v>
      </c>
    </row>
    <row r="809" spans="1:44" ht="24.9" customHeight="1" thickTop="1" thickBot="1">
      <c r="A809" s="33" t="s">
        <v>1730</v>
      </c>
      <c r="B809" s="33" t="s">
        <v>1942</v>
      </c>
      <c r="C809" s="33" t="s">
        <v>1946</v>
      </c>
      <c r="D809" s="35"/>
      <c r="E809" s="324" t="s">
        <v>42</v>
      </c>
      <c r="F809" s="454">
        <v>150000</v>
      </c>
      <c r="G809" s="454">
        <v>150000</v>
      </c>
      <c r="H809" s="455"/>
      <c r="I809" s="39"/>
      <c r="J809" s="40"/>
      <c r="K809" s="40"/>
      <c r="L809" s="40"/>
      <c r="M809" s="41"/>
      <c r="N809" s="41">
        <v>150000</v>
      </c>
      <c r="O809" s="42" t="s">
        <v>72</v>
      </c>
      <c r="P809" s="456"/>
      <c r="Q809" s="41">
        <v>3333</v>
      </c>
      <c r="R809" s="458"/>
      <c r="S809" s="39">
        <v>146667</v>
      </c>
      <c r="T809" s="46"/>
      <c r="U809" s="39"/>
      <c r="V809" s="46"/>
      <c r="W809" s="39"/>
      <c r="X809" s="23">
        <f t="shared" si="110"/>
        <v>0</v>
      </c>
      <c r="Y809" s="23">
        <f t="shared" si="111"/>
        <v>0</v>
      </c>
      <c r="AH809" s="20">
        <f t="shared" si="112"/>
        <v>0</v>
      </c>
      <c r="AL809" s="20">
        <v>1</v>
      </c>
      <c r="AQ809" s="1">
        <f t="shared" si="113"/>
        <v>1</v>
      </c>
      <c r="AR809" s="1">
        <f t="shared" si="114"/>
        <v>1</v>
      </c>
    </row>
    <row r="810" spans="1:44" ht="24.9" customHeight="1" thickTop="1" thickBot="1">
      <c r="A810" s="33" t="s">
        <v>1730</v>
      </c>
      <c r="B810" s="33" t="s">
        <v>1942</v>
      </c>
      <c r="C810" s="33" t="s">
        <v>1947</v>
      </c>
      <c r="D810" s="35"/>
      <c r="E810" s="324" t="s">
        <v>11</v>
      </c>
      <c r="F810" s="454">
        <v>700000</v>
      </c>
      <c r="G810" s="454">
        <v>700000</v>
      </c>
      <c r="H810" s="455"/>
      <c r="I810" s="39"/>
      <c r="J810" s="40"/>
      <c r="K810" s="40"/>
      <c r="L810" s="40"/>
      <c r="M810" s="41"/>
      <c r="N810" s="41">
        <v>700000</v>
      </c>
      <c r="O810" s="42" t="s">
        <v>72</v>
      </c>
      <c r="P810" s="456"/>
      <c r="Q810" s="41"/>
      <c r="R810" s="458"/>
      <c r="S810" s="39">
        <v>700000</v>
      </c>
      <c r="T810" s="46"/>
      <c r="U810" s="39"/>
      <c r="V810" s="46"/>
      <c r="W810" s="39"/>
      <c r="X810" s="23">
        <f t="shared" si="110"/>
        <v>0</v>
      </c>
      <c r="Y810" s="23">
        <f t="shared" si="111"/>
        <v>0</v>
      </c>
      <c r="AH810" s="20">
        <f t="shared" si="112"/>
        <v>0</v>
      </c>
      <c r="AL810" s="20">
        <v>1</v>
      </c>
      <c r="AQ810" s="1">
        <f t="shared" si="113"/>
        <v>1</v>
      </c>
      <c r="AR810" s="1">
        <f t="shared" si="114"/>
        <v>1</v>
      </c>
    </row>
    <row r="811" spans="1:44" ht="24.9" customHeight="1" thickTop="1" thickBot="1">
      <c r="A811" s="33" t="s">
        <v>1730</v>
      </c>
      <c r="B811" s="33" t="s">
        <v>1942</v>
      </c>
      <c r="C811" s="33" t="s">
        <v>1948</v>
      </c>
      <c r="D811" s="35"/>
      <c r="E811" s="324" t="s">
        <v>11</v>
      </c>
      <c r="F811" s="454">
        <v>300000</v>
      </c>
      <c r="G811" s="454">
        <v>300000</v>
      </c>
      <c r="H811" s="455"/>
      <c r="I811" s="39"/>
      <c r="J811" s="40"/>
      <c r="K811" s="40"/>
      <c r="L811" s="40"/>
      <c r="M811" s="41"/>
      <c r="N811" s="41">
        <v>300000</v>
      </c>
      <c r="O811" s="42" t="s">
        <v>72</v>
      </c>
      <c r="P811" s="456"/>
      <c r="Q811" s="41"/>
      <c r="R811" s="458">
        <v>50000</v>
      </c>
      <c r="S811" s="39">
        <v>250000</v>
      </c>
      <c r="T811" s="46"/>
      <c r="U811" s="39"/>
      <c r="V811" s="46"/>
      <c r="W811" s="39"/>
      <c r="X811" s="23">
        <f t="shared" si="110"/>
        <v>0</v>
      </c>
      <c r="Y811" s="23">
        <f t="shared" si="111"/>
        <v>0</v>
      </c>
      <c r="AH811" s="20">
        <f t="shared" si="112"/>
        <v>0</v>
      </c>
      <c r="AL811" s="20">
        <v>1</v>
      </c>
      <c r="AQ811" s="1">
        <f t="shared" si="113"/>
        <v>1</v>
      </c>
      <c r="AR811" s="1">
        <f t="shared" si="114"/>
        <v>1</v>
      </c>
    </row>
    <row r="812" spans="1:44" ht="24.9" customHeight="1" thickTop="1" thickBot="1">
      <c r="A812" s="33" t="s">
        <v>1730</v>
      </c>
      <c r="B812" s="33" t="s">
        <v>1942</v>
      </c>
      <c r="C812" s="33" t="s">
        <v>1949</v>
      </c>
      <c r="D812" s="35"/>
      <c r="E812" s="324" t="s">
        <v>10</v>
      </c>
      <c r="F812" s="454">
        <v>150000</v>
      </c>
      <c r="G812" s="454">
        <v>150000</v>
      </c>
      <c r="H812" s="455"/>
      <c r="I812" s="39"/>
      <c r="J812" s="40"/>
      <c r="K812" s="40"/>
      <c r="L812" s="40"/>
      <c r="M812" s="41"/>
      <c r="N812" s="41">
        <v>150000</v>
      </c>
      <c r="O812" s="42" t="s">
        <v>72</v>
      </c>
      <c r="P812" s="456"/>
      <c r="Q812" s="41"/>
      <c r="R812" s="458"/>
      <c r="S812" s="39">
        <v>150000</v>
      </c>
      <c r="T812" s="46"/>
      <c r="U812" s="39"/>
      <c r="V812" s="46"/>
      <c r="W812" s="39"/>
      <c r="X812" s="23">
        <f t="shared" si="110"/>
        <v>0</v>
      </c>
      <c r="Y812" s="23">
        <f t="shared" si="111"/>
        <v>0</v>
      </c>
      <c r="AH812" s="20">
        <f t="shared" si="112"/>
        <v>0</v>
      </c>
      <c r="AL812" s="20">
        <v>1</v>
      </c>
      <c r="AQ812" s="1">
        <f t="shared" si="113"/>
        <v>1</v>
      </c>
      <c r="AR812" s="1">
        <f t="shared" si="114"/>
        <v>1</v>
      </c>
    </row>
    <row r="813" spans="1:44" ht="28.2" thickTop="1" thickBot="1">
      <c r="A813" s="104" t="s">
        <v>1333</v>
      </c>
      <c r="B813" s="104" t="s">
        <v>1333</v>
      </c>
      <c r="C813" s="187" t="s">
        <v>607</v>
      </c>
      <c r="E813" s="890" t="s">
        <v>179</v>
      </c>
      <c r="F813" s="448">
        <v>1000000</v>
      </c>
      <c r="G813" s="425">
        <f>F813</f>
        <v>1000000</v>
      </c>
      <c r="H813" s="14"/>
      <c r="I813" s="350">
        <v>350000</v>
      </c>
      <c r="J813" s="427">
        <v>300000</v>
      </c>
      <c r="K813" s="427"/>
      <c r="L813" s="427">
        <v>350000</v>
      </c>
      <c r="M813" s="428"/>
      <c r="N813" s="428"/>
      <c r="O813" s="429"/>
      <c r="P813" s="15"/>
      <c r="Q813" s="433"/>
      <c r="R813" s="434">
        <v>100000</v>
      </c>
      <c r="S813" s="449">
        <v>900000</v>
      </c>
      <c r="T813" s="14"/>
      <c r="U813" s="350"/>
      <c r="V813" s="14"/>
      <c r="W813" s="350"/>
      <c r="X813" s="23">
        <f t="shared" ref="X813:X849" si="117">G813-I813-J813-K813-L813-M813-N813</f>
        <v>0</v>
      </c>
      <c r="Y813" s="23">
        <f t="shared" ref="Y813:Y849" si="118">G813-Q813-R813-S813</f>
        <v>0</v>
      </c>
      <c r="Z813" s="20">
        <v>1</v>
      </c>
      <c r="AH813" s="20">
        <f t="shared" si="112"/>
        <v>1</v>
      </c>
      <c r="AQ813" s="1">
        <f t="shared" si="113"/>
        <v>0</v>
      </c>
      <c r="AR813" s="1">
        <f t="shared" si="114"/>
        <v>1</v>
      </c>
    </row>
    <row r="814" spans="1:44" ht="28.2" thickTop="1" thickBot="1">
      <c r="A814" s="104" t="s">
        <v>1333</v>
      </c>
      <c r="B814" s="104" t="s">
        <v>1333</v>
      </c>
      <c r="C814" s="432" t="s">
        <v>222</v>
      </c>
      <c r="E814" s="890" t="s">
        <v>179</v>
      </c>
      <c r="F814" s="424">
        <v>745000</v>
      </c>
      <c r="G814" s="425">
        <f>F814</f>
        <v>745000</v>
      </c>
      <c r="H814" s="14"/>
      <c r="I814" s="350"/>
      <c r="J814" s="427">
        <v>745000</v>
      </c>
      <c r="K814" s="427"/>
      <c r="L814" s="427"/>
      <c r="M814" s="428"/>
      <c r="N814" s="428"/>
      <c r="O814" s="429"/>
      <c r="P814" s="15"/>
      <c r="Q814" s="433"/>
      <c r="R814" s="434">
        <v>745000</v>
      </c>
      <c r="S814" s="449"/>
      <c r="T814" s="14"/>
      <c r="U814" s="350"/>
      <c r="V814" s="14"/>
      <c r="W814" s="350"/>
      <c r="X814" s="23">
        <f t="shared" si="117"/>
        <v>0</v>
      </c>
      <c r="Y814" s="23">
        <f t="shared" si="118"/>
        <v>0</v>
      </c>
      <c r="Z814" s="20">
        <v>1</v>
      </c>
      <c r="AH814" s="20">
        <f t="shared" si="112"/>
        <v>1</v>
      </c>
      <c r="AQ814" s="1">
        <f t="shared" si="113"/>
        <v>0</v>
      </c>
      <c r="AR814" s="1">
        <f t="shared" si="114"/>
        <v>1</v>
      </c>
    </row>
    <row r="815" spans="1:44" ht="28.2" thickTop="1" thickBot="1">
      <c r="A815" s="104" t="s">
        <v>1333</v>
      </c>
      <c r="B815" s="104" t="s">
        <v>1333</v>
      </c>
      <c r="C815" s="187" t="s">
        <v>60</v>
      </c>
      <c r="E815" s="890" t="s">
        <v>179</v>
      </c>
      <c r="F815" s="424">
        <v>190000</v>
      </c>
      <c r="G815" s="425">
        <f>F815</f>
        <v>190000</v>
      </c>
      <c r="H815" s="14"/>
      <c r="I815" s="350">
        <v>190000</v>
      </c>
      <c r="J815" s="427"/>
      <c r="K815" s="427"/>
      <c r="L815" s="427"/>
      <c r="M815" s="428"/>
      <c r="N815" s="428"/>
      <c r="O815" s="429"/>
      <c r="P815" s="15"/>
      <c r="Q815" s="433"/>
      <c r="R815" s="434">
        <v>100000</v>
      </c>
      <c r="S815" s="449">
        <v>90000</v>
      </c>
      <c r="T815" s="14"/>
      <c r="U815" s="350"/>
      <c r="V815" s="14"/>
      <c r="W815" s="350"/>
      <c r="X815" s="23">
        <f t="shared" si="117"/>
        <v>0</v>
      </c>
      <c r="Y815" s="23">
        <f t="shared" si="118"/>
        <v>0</v>
      </c>
      <c r="Z815" s="20">
        <v>1</v>
      </c>
      <c r="AH815" s="20">
        <f t="shared" si="112"/>
        <v>1</v>
      </c>
      <c r="AQ815" s="1">
        <f t="shared" si="113"/>
        <v>0</v>
      </c>
      <c r="AR815" s="1">
        <f t="shared" si="114"/>
        <v>1</v>
      </c>
    </row>
    <row r="816" spans="1:44" ht="28.2" thickTop="1" thickBot="1">
      <c r="A816" s="104" t="s">
        <v>1333</v>
      </c>
      <c r="B816" s="104" t="s">
        <v>1333</v>
      </c>
      <c r="C816" s="187" t="s">
        <v>242</v>
      </c>
      <c r="E816" s="890" t="s">
        <v>179</v>
      </c>
      <c r="F816" s="424">
        <v>150000</v>
      </c>
      <c r="G816" s="425">
        <f>F816</f>
        <v>150000</v>
      </c>
      <c r="H816" s="14"/>
      <c r="I816" s="350">
        <v>150000</v>
      </c>
      <c r="J816" s="427"/>
      <c r="K816" s="427"/>
      <c r="L816" s="427"/>
      <c r="M816" s="428"/>
      <c r="N816" s="428"/>
      <c r="O816" s="429"/>
      <c r="P816" s="15"/>
      <c r="Q816" s="433"/>
      <c r="R816" s="434">
        <v>30000</v>
      </c>
      <c r="S816" s="449">
        <v>120000</v>
      </c>
      <c r="T816" s="14"/>
      <c r="U816" s="350"/>
      <c r="V816" s="14"/>
      <c r="W816" s="350"/>
      <c r="X816" s="23">
        <f t="shared" si="117"/>
        <v>0</v>
      </c>
      <c r="Y816" s="23">
        <f t="shared" si="118"/>
        <v>0</v>
      </c>
      <c r="Z816" s="20">
        <v>1</v>
      </c>
      <c r="AH816" s="20">
        <f t="shared" si="112"/>
        <v>1</v>
      </c>
      <c r="AQ816" s="1">
        <f t="shared" si="113"/>
        <v>0</v>
      </c>
      <c r="AR816" s="1">
        <f t="shared" si="114"/>
        <v>1</v>
      </c>
    </row>
    <row r="817" spans="1:44" ht="28.2" thickTop="1" thickBot="1">
      <c r="A817" s="104" t="s">
        <v>1333</v>
      </c>
      <c r="B817" s="104" t="s">
        <v>1333</v>
      </c>
      <c r="C817" s="187" t="s">
        <v>41</v>
      </c>
      <c r="E817" s="890" t="s">
        <v>145</v>
      </c>
      <c r="F817" s="448">
        <v>700000</v>
      </c>
      <c r="G817" s="425">
        <v>700000</v>
      </c>
      <c r="H817" s="14"/>
      <c r="I817" s="350"/>
      <c r="J817" s="427">
        <v>478000</v>
      </c>
      <c r="K817" s="427"/>
      <c r="L817" s="450">
        <v>222000</v>
      </c>
      <c r="M817" s="428"/>
      <c r="N817" s="428"/>
      <c r="O817" s="429"/>
      <c r="P817" s="15"/>
      <c r="Q817" s="433"/>
      <c r="R817" s="434">
        <v>600000</v>
      </c>
      <c r="S817" s="449">
        <v>100000</v>
      </c>
      <c r="T817" s="14"/>
      <c r="U817" s="350"/>
      <c r="V817" s="14"/>
      <c r="W817" s="350"/>
      <c r="X817" s="23">
        <f t="shared" si="117"/>
        <v>0</v>
      </c>
      <c r="Y817" s="23">
        <f t="shared" si="118"/>
        <v>0</v>
      </c>
      <c r="AH817" s="20">
        <f t="shared" si="112"/>
        <v>0</v>
      </c>
      <c r="AI817" s="20">
        <v>1</v>
      </c>
      <c r="AQ817" s="1">
        <f t="shared" si="113"/>
        <v>1</v>
      </c>
      <c r="AR817" s="1">
        <f t="shared" si="114"/>
        <v>1</v>
      </c>
    </row>
    <row r="818" spans="1:44" ht="28.2" thickTop="1" thickBot="1">
      <c r="A818" s="104" t="s">
        <v>1333</v>
      </c>
      <c r="B818" s="104" t="s">
        <v>1333</v>
      </c>
      <c r="C818" s="187" t="s">
        <v>1334</v>
      </c>
      <c r="E818" s="890" t="s">
        <v>145</v>
      </c>
      <c r="F818" s="448">
        <v>430000</v>
      </c>
      <c r="G818" s="425">
        <v>760000</v>
      </c>
      <c r="H818" s="14"/>
      <c r="I818" s="350">
        <v>538000</v>
      </c>
      <c r="J818" s="427">
        <v>222000</v>
      </c>
      <c r="K818" s="427"/>
      <c r="L818" s="427"/>
      <c r="M818" s="428"/>
      <c r="N818" s="428"/>
      <c r="O818" s="429"/>
      <c r="P818" s="15"/>
      <c r="Q818" s="433"/>
      <c r="R818" s="434">
        <v>600000</v>
      </c>
      <c r="S818" s="449">
        <v>160000</v>
      </c>
      <c r="T818" s="14"/>
      <c r="U818" s="350"/>
      <c r="V818" s="14"/>
      <c r="W818" s="350"/>
      <c r="X818" s="23">
        <f t="shared" si="117"/>
        <v>0</v>
      </c>
      <c r="Y818" s="23">
        <f t="shared" si="118"/>
        <v>0</v>
      </c>
      <c r="AH818" s="20">
        <f t="shared" si="112"/>
        <v>0</v>
      </c>
      <c r="AI818" s="20">
        <v>1</v>
      </c>
      <c r="AQ818" s="1">
        <f t="shared" si="113"/>
        <v>1</v>
      </c>
      <c r="AR818" s="1">
        <f t="shared" si="114"/>
        <v>1</v>
      </c>
    </row>
    <row r="819" spans="1:44" ht="28.2" thickTop="1" thickBot="1">
      <c r="A819" s="104" t="s">
        <v>1333</v>
      </c>
      <c r="B819" s="104" t="s">
        <v>1333</v>
      </c>
      <c r="C819" s="187" t="s">
        <v>41</v>
      </c>
      <c r="E819" s="890" t="s">
        <v>53</v>
      </c>
      <c r="F819" s="448">
        <v>1100000</v>
      </c>
      <c r="G819" s="425">
        <v>680000</v>
      </c>
      <c r="H819" s="14"/>
      <c r="I819" s="350">
        <v>158000</v>
      </c>
      <c r="J819" s="427">
        <v>300000</v>
      </c>
      <c r="K819" s="427"/>
      <c r="L819" s="427">
        <v>222000</v>
      </c>
      <c r="M819" s="428"/>
      <c r="N819" s="428"/>
      <c r="O819" s="429"/>
      <c r="P819" s="15"/>
      <c r="Q819" s="433"/>
      <c r="R819" s="434">
        <v>600000</v>
      </c>
      <c r="S819" s="449">
        <v>80000</v>
      </c>
      <c r="T819" s="14"/>
      <c r="U819" s="350"/>
      <c r="V819" s="14"/>
      <c r="W819" s="350"/>
      <c r="X819" s="23">
        <f t="shared" si="117"/>
        <v>0</v>
      </c>
      <c r="Y819" s="23">
        <f t="shared" si="118"/>
        <v>0</v>
      </c>
      <c r="AH819" s="20">
        <f t="shared" si="112"/>
        <v>0</v>
      </c>
      <c r="AI819" s="20">
        <v>1</v>
      </c>
      <c r="AQ819" s="1">
        <f t="shared" si="113"/>
        <v>1</v>
      </c>
      <c r="AR819" s="1">
        <f t="shared" si="114"/>
        <v>1</v>
      </c>
    </row>
    <row r="820" spans="1:44" ht="28.2" thickTop="1" thickBot="1">
      <c r="A820" s="104" t="s">
        <v>1333</v>
      </c>
      <c r="B820" s="104" t="s">
        <v>1333</v>
      </c>
      <c r="C820" s="187" t="s">
        <v>1335</v>
      </c>
      <c r="E820" s="225" t="s">
        <v>53</v>
      </c>
      <c r="F820" s="424">
        <v>450000</v>
      </c>
      <c r="G820" s="425">
        <v>450000</v>
      </c>
      <c r="H820" s="14"/>
      <c r="I820" s="350"/>
      <c r="J820" s="427"/>
      <c r="K820" s="427"/>
      <c r="L820" s="427"/>
      <c r="M820" s="350">
        <v>450000</v>
      </c>
      <c r="N820" s="428"/>
      <c r="O820" s="429"/>
      <c r="P820" s="15"/>
      <c r="Q820" s="434">
        <v>118243</v>
      </c>
      <c r="R820" s="434">
        <v>331757</v>
      </c>
      <c r="S820" s="449"/>
      <c r="T820" s="14"/>
      <c r="U820" s="350"/>
      <c r="V820" s="14"/>
      <c r="W820" s="350"/>
      <c r="X820" s="23">
        <f t="shared" si="117"/>
        <v>0</v>
      </c>
      <c r="Y820" s="23">
        <f t="shared" si="118"/>
        <v>0</v>
      </c>
      <c r="AH820" s="20">
        <f t="shared" si="112"/>
        <v>0</v>
      </c>
      <c r="AO820" s="20">
        <v>1</v>
      </c>
      <c r="AQ820" s="1">
        <f t="shared" si="113"/>
        <v>1</v>
      </c>
      <c r="AR820" s="1">
        <f t="shared" si="114"/>
        <v>1</v>
      </c>
    </row>
    <row r="821" spans="1:44" ht="28.2" thickTop="1" thickBot="1">
      <c r="A821" s="104" t="s">
        <v>1333</v>
      </c>
      <c r="B821" s="104" t="s">
        <v>1333</v>
      </c>
      <c r="C821" s="187" t="s">
        <v>1336</v>
      </c>
      <c r="E821" s="225" t="s">
        <v>10</v>
      </c>
      <c r="F821" s="424">
        <v>220000</v>
      </c>
      <c r="G821" s="451">
        <v>220000</v>
      </c>
      <c r="H821" s="14"/>
      <c r="I821" s="350">
        <v>220000</v>
      </c>
      <c r="J821" s="427"/>
      <c r="K821" s="427"/>
      <c r="L821" s="427"/>
      <c r="M821" s="428"/>
      <c r="N821" s="428"/>
      <c r="O821" s="429"/>
      <c r="P821" s="15"/>
      <c r="Q821" s="433"/>
      <c r="R821" s="434">
        <v>80000</v>
      </c>
      <c r="S821" s="449">
        <v>140000</v>
      </c>
      <c r="T821" s="14"/>
      <c r="U821" s="350"/>
      <c r="V821" s="14"/>
      <c r="W821" s="350"/>
      <c r="X821" s="23">
        <f t="shared" si="117"/>
        <v>0</v>
      </c>
      <c r="Y821" s="23">
        <f t="shared" si="118"/>
        <v>0</v>
      </c>
      <c r="AH821" s="20">
        <f t="shared" si="112"/>
        <v>0</v>
      </c>
      <c r="AI821" s="20">
        <v>1</v>
      </c>
      <c r="AQ821" s="1">
        <f t="shared" si="113"/>
        <v>1</v>
      </c>
      <c r="AR821" s="1">
        <f t="shared" si="114"/>
        <v>1</v>
      </c>
    </row>
    <row r="822" spans="1:44" ht="28.2" thickTop="1" thickBot="1">
      <c r="A822" s="104" t="s">
        <v>1333</v>
      </c>
      <c r="B822" s="104" t="s">
        <v>1333</v>
      </c>
      <c r="C822" s="187" t="s">
        <v>1337</v>
      </c>
      <c r="E822" s="225" t="s">
        <v>49</v>
      </c>
      <c r="F822" s="424">
        <v>460000</v>
      </c>
      <c r="G822" s="451">
        <v>460000</v>
      </c>
      <c r="H822" s="14"/>
      <c r="I822" s="350"/>
      <c r="J822" s="427"/>
      <c r="K822" s="427"/>
      <c r="L822" s="427"/>
      <c r="M822" s="428"/>
      <c r="N822" s="350">
        <v>460000</v>
      </c>
      <c r="O822" s="429" t="s">
        <v>1338</v>
      </c>
      <c r="P822" s="15"/>
      <c r="Q822" s="433"/>
      <c r="R822" s="434">
        <v>200000</v>
      </c>
      <c r="S822" s="449">
        <v>260000</v>
      </c>
      <c r="T822" s="14"/>
      <c r="U822" s="350"/>
      <c r="V822" s="14"/>
      <c r="W822" s="350"/>
      <c r="X822" s="23">
        <f t="shared" si="117"/>
        <v>0</v>
      </c>
      <c r="Y822" s="23">
        <f t="shared" si="118"/>
        <v>0</v>
      </c>
      <c r="AH822" s="20">
        <f t="shared" si="112"/>
        <v>0</v>
      </c>
      <c r="AL822" s="20">
        <v>1</v>
      </c>
      <c r="AQ822" s="1">
        <f t="shared" si="113"/>
        <v>1</v>
      </c>
      <c r="AR822" s="1">
        <f t="shared" si="114"/>
        <v>1</v>
      </c>
    </row>
    <row r="823" spans="1:44" ht="28.2" thickTop="1" thickBot="1">
      <c r="A823" s="104" t="s">
        <v>1333</v>
      </c>
      <c r="B823" s="104" t="s">
        <v>1339</v>
      </c>
      <c r="C823" s="187" t="s">
        <v>41</v>
      </c>
      <c r="E823" s="890" t="s">
        <v>179</v>
      </c>
      <c r="F823" s="448">
        <v>850000</v>
      </c>
      <c r="G823" s="451">
        <f t="shared" ref="G823:G828" si="119">F823</f>
        <v>850000</v>
      </c>
      <c r="H823" s="14"/>
      <c r="I823" s="350">
        <v>141000</v>
      </c>
      <c r="J823" s="427">
        <v>350000</v>
      </c>
      <c r="K823" s="427"/>
      <c r="L823" s="427">
        <v>359000</v>
      </c>
      <c r="M823" s="428"/>
      <c r="N823" s="428"/>
      <c r="O823" s="429"/>
      <c r="P823" s="15"/>
      <c r="Q823" s="433"/>
      <c r="R823" s="434">
        <v>100000</v>
      </c>
      <c r="S823" s="449">
        <v>750000</v>
      </c>
      <c r="T823" s="14"/>
      <c r="U823" s="350"/>
      <c r="V823" s="14"/>
      <c r="W823" s="350"/>
      <c r="X823" s="23">
        <f t="shared" si="117"/>
        <v>0</v>
      </c>
      <c r="Y823" s="23">
        <f t="shared" si="118"/>
        <v>0</v>
      </c>
      <c r="Z823" s="20">
        <v>1</v>
      </c>
      <c r="AH823" s="20">
        <f t="shared" si="112"/>
        <v>1</v>
      </c>
      <c r="AQ823" s="1">
        <f t="shared" si="113"/>
        <v>0</v>
      </c>
      <c r="AR823" s="1">
        <f t="shared" si="114"/>
        <v>1</v>
      </c>
    </row>
    <row r="824" spans="1:44" ht="28.2" thickTop="1" thickBot="1">
      <c r="A824" s="104" t="s">
        <v>1333</v>
      </c>
      <c r="B824" s="104" t="s">
        <v>1339</v>
      </c>
      <c r="C824" s="432" t="s">
        <v>222</v>
      </c>
      <c r="E824" s="890" t="s">
        <v>179</v>
      </c>
      <c r="F824" s="448">
        <v>255000</v>
      </c>
      <c r="G824" s="451">
        <f t="shared" si="119"/>
        <v>255000</v>
      </c>
      <c r="H824" s="14"/>
      <c r="I824" s="350"/>
      <c r="J824" s="427">
        <v>255000</v>
      </c>
      <c r="K824" s="427"/>
      <c r="L824" s="427"/>
      <c r="M824" s="428"/>
      <c r="N824" s="428"/>
      <c r="O824" s="429"/>
      <c r="P824" s="15"/>
      <c r="Q824" s="433"/>
      <c r="R824" s="434">
        <v>255000</v>
      </c>
      <c r="S824" s="449"/>
      <c r="T824" s="14"/>
      <c r="U824" s="350"/>
      <c r="V824" s="14"/>
      <c r="W824" s="350"/>
      <c r="X824" s="23">
        <f t="shared" si="117"/>
        <v>0</v>
      </c>
      <c r="Y824" s="23">
        <f t="shared" si="118"/>
        <v>0</v>
      </c>
      <c r="Z824" s="20">
        <v>1</v>
      </c>
      <c r="AH824" s="20">
        <f t="shared" si="112"/>
        <v>1</v>
      </c>
      <c r="AQ824" s="1">
        <f t="shared" si="113"/>
        <v>0</v>
      </c>
      <c r="AR824" s="1">
        <f t="shared" si="114"/>
        <v>1</v>
      </c>
    </row>
    <row r="825" spans="1:44" ht="28.2" thickTop="1" thickBot="1">
      <c r="A825" s="104" t="s">
        <v>1333</v>
      </c>
      <c r="B825" s="104" t="s">
        <v>1339</v>
      </c>
      <c r="C825" s="187" t="s">
        <v>229</v>
      </c>
      <c r="E825" s="890" t="s">
        <v>179</v>
      </c>
      <c r="F825" s="448">
        <v>200000</v>
      </c>
      <c r="G825" s="451">
        <f t="shared" si="119"/>
        <v>200000</v>
      </c>
      <c r="H825" s="14"/>
      <c r="I825" s="350">
        <v>200000</v>
      </c>
      <c r="J825" s="427"/>
      <c r="K825" s="427"/>
      <c r="L825" s="427"/>
      <c r="M825" s="428"/>
      <c r="N825" s="428"/>
      <c r="O825" s="429"/>
      <c r="P825" s="15"/>
      <c r="Q825" s="433"/>
      <c r="R825" s="434">
        <v>50000</v>
      </c>
      <c r="S825" s="449">
        <v>150000</v>
      </c>
      <c r="T825" s="14"/>
      <c r="U825" s="350"/>
      <c r="V825" s="14"/>
      <c r="W825" s="350"/>
      <c r="X825" s="23">
        <f t="shared" si="117"/>
        <v>0</v>
      </c>
      <c r="Y825" s="23">
        <f t="shared" si="118"/>
        <v>0</v>
      </c>
      <c r="Z825" s="20">
        <v>1</v>
      </c>
      <c r="AH825" s="20">
        <f t="shared" si="112"/>
        <v>1</v>
      </c>
      <c r="AQ825" s="1">
        <f t="shared" si="113"/>
        <v>0</v>
      </c>
      <c r="AR825" s="1">
        <f t="shared" si="114"/>
        <v>1</v>
      </c>
    </row>
    <row r="826" spans="1:44" ht="28.2" thickTop="1" thickBot="1">
      <c r="A826" s="104" t="s">
        <v>1333</v>
      </c>
      <c r="B826" s="104" t="s">
        <v>1339</v>
      </c>
      <c r="C826" s="187" t="s">
        <v>60</v>
      </c>
      <c r="E826" s="890" t="s">
        <v>179</v>
      </c>
      <c r="F826" s="448">
        <v>200000</v>
      </c>
      <c r="G826" s="451">
        <f t="shared" si="119"/>
        <v>200000</v>
      </c>
      <c r="H826" s="14"/>
      <c r="I826" s="350">
        <v>200000</v>
      </c>
      <c r="J826" s="427"/>
      <c r="K826" s="427"/>
      <c r="L826" s="427"/>
      <c r="M826" s="428"/>
      <c r="N826" s="428"/>
      <c r="O826" s="429"/>
      <c r="P826" s="15"/>
      <c r="Q826" s="433"/>
      <c r="R826" s="434">
        <v>200000</v>
      </c>
      <c r="S826" s="449"/>
      <c r="T826" s="14"/>
      <c r="U826" s="350"/>
      <c r="V826" s="14"/>
      <c r="W826" s="350"/>
      <c r="X826" s="23">
        <f t="shared" si="117"/>
        <v>0</v>
      </c>
      <c r="Y826" s="23">
        <f t="shared" si="118"/>
        <v>0</v>
      </c>
      <c r="Z826" s="20">
        <v>1</v>
      </c>
      <c r="AH826" s="20">
        <f t="shared" si="112"/>
        <v>1</v>
      </c>
      <c r="AQ826" s="1">
        <f t="shared" si="113"/>
        <v>0</v>
      </c>
      <c r="AR826" s="1">
        <f t="shared" si="114"/>
        <v>1</v>
      </c>
    </row>
    <row r="827" spans="1:44" ht="28.2" thickTop="1" thickBot="1">
      <c r="A827" s="104" t="s">
        <v>1333</v>
      </c>
      <c r="B827" s="104" t="s">
        <v>1339</v>
      </c>
      <c r="C827" s="187" t="s">
        <v>1340</v>
      </c>
      <c r="E827" s="890" t="s">
        <v>179</v>
      </c>
      <c r="F827" s="448">
        <v>159000</v>
      </c>
      <c r="G827" s="451">
        <f t="shared" si="119"/>
        <v>159000</v>
      </c>
      <c r="H827" s="14"/>
      <c r="I827" s="350">
        <v>159000</v>
      </c>
      <c r="J827" s="427"/>
      <c r="K827" s="427"/>
      <c r="L827" s="427"/>
      <c r="M827" s="428"/>
      <c r="N827" s="428"/>
      <c r="O827" s="429"/>
      <c r="P827" s="15"/>
      <c r="Q827" s="433"/>
      <c r="R827" s="434">
        <v>59000</v>
      </c>
      <c r="S827" s="449">
        <v>100000</v>
      </c>
      <c r="T827" s="14"/>
      <c r="U827" s="350"/>
      <c r="V827" s="14"/>
      <c r="W827" s="350"/>
      <c r="X827" s="23">
        <f t="shared" si="117"/>
        <v>0</v>
      </c>
      <c r="Y827" s="23">
        <f t="shared" si="118"/>
        <v>0</v>
      </c>
      <c r="Z827" s="20">
        <v>1</v>
      </c>
      <c r="AH827" s="20">
        <f t="shared" si="112"/>
        <v>1</v>
      </c>
      <c r="AQ827" s="1">
        <f t="shared" si="113"/>
        <v>0</v>
      </c>
      <c r="AR827" s="1">
        <f t="shared" si="114"/>
        <v>1</v>
      </c>
    </row>
    <row r="828" spans="1:44" ht="28.2" thickTop="1" thickBot="1">
      <c r="A828" s="104" t="s">
        <v>1333</v>
      </c>
      <c r="B828" s="104" t="s">
        <v>1339</v>
      </c>
      <c r="C828" s="187" t="s">
        <v>242</v>
      </c>
      <c r="E828" s="890" t="s">
        <v>179</v>
      </c>
      <c r="F828" s="448">
        <v>24000</v>
      </c>
      <c r="G828" s="451">
        <f t="shared" si="119"/>
        <v>24000</v>
      </c>
      <c r="H828" s="14"/>
      <c r="I828" s="350">
        <v>24000</v>
      </c>
      <c r="J828" s="427"/>
      <c r="K828" s="427"/>
      <c r="L828" s="427"/>
      <c r="M828" s="428"/>
      <c r="N828" s="428"/>
      <c r="O828" s="429"/>
      <c r="P828" s="15"/>
      <c r="Q828" s="433"/>
      <c r="R828" s="434">
        <v>13000</v>
      </c>
      <c r="S828" s="449">
        <v>11000</v>
      </c>
      <c r="T828" s="14"/>
      <c r="U828" s="350"/>
      <c r="V828" s="14"/>
      <c r="W828" s="350"/>
      <c r="X828" s="23">
        <f t="shared" si="117"/>
        <v>0</v>
      </c>
      <c r="Y828" s="23">
        <f t="shared" si="118"/>
        <v>0</v>
      </c>
      <c r="Z828" s="20">
        <v>1</v>
      </c>
      <c r="AH828" s="20">
        <f t="shared" si="112"/>
        <v>1</v>
      </c>
      <c r="AQ828" s="1">
        <f t="shared" si="113"/>
        <v>0</v>
      </c>
      <c r="AR828" s="1">
        <f t="shared" si="114"/>
        <v>1</v>
      </c>
    </row>
    <row r="829" spans="1:44" ht="28.2" thickTop="1" thickBot="1">
      <c r="A829" s="104" t="s">
        <v>1333</v>
      </c>
      <c r="B829" s="104" t="s">
        <v>1339</v>
      </c>
      <c r="C829" s="187" t="s">
        <v>41</v>
      </c>
      <c r="E829" s="890" t="s">
        <v>145</v>
      </c>
      <c r="F829" s="448">
        <v>850000</v>
      </c>
      <c r="G829" s="425">
        <v>850000</v>
      </c>
      <c r="H829" s="14"/>
      <c r="I829" s="350">
        <v>276000</v>
      </c>
      <c r="J829" s="427">
        <v>350000</v>
      </c>
      <c r="K829" s="427"/>
      <c r="L829" s="427">
        <v>224000</v>
      </c>
      <c r="M829" s="428"/>
      <c r="N829" s="428"/>
      <c r="O829" s="429"/>
      <c r="P829" s="15"/>
      <c r="Q829" s="433"/>
      <c r="R829" s="434">
        <v>100000</v>
      </c>
      <c r="S829" s="449">
        <v>750000</v>
      </c>
      <c r="T829" s="14"/>
      <c r="U829" s="350"/>
      <c r="V829" s="14"/>
      <c r="W829" s="350"/>
      <c r="X829" s="23">
        <f t="shared" si="117"/>
        <v>0</v>
      </c>
      <c r="Y829" s="23">
        <f t="shared" si="118"/>
        <v>0</v>
      </c>
      <c r="AH829" s="20">
        <f t="shared" si="112"/>
        <v>0</v>
      </c>
      <c r="AI829" s="20">
        <v>1</v>
      </c>
      <c r="AQ829" s="1">
        <f t="shared" si="113"/>
        <v>1</v>
      </c>
      <c r="AR829" s="1">
        <f t="shared" si="114"/>
        <v>1</v>
      </c>
    </row>
    <row r="830" spans="1:44" ht="28.2" thickTop="1" thickBot="1">
      <c r="A830" s="104" t="s">
        <v>1333</v>
      </c>
      <c r="B830" s="104" t="s">
        <v>1339</v>
      </c>
      <c r="C830" s="187" t="s">
        <v>229</v>
      </c>
      <c r="E830" s="890" t="s">
        <v>145</v>
      </c>
      <c r="F830" s="448">
        <v>150000</v>
      </c>
      <c r="G830" s="425">
        <v>150000</v>
      </c>
      <c r="H830" s="14"/>
      <c r="I830" s="350">
        <v>150000</v>
      </c>
      <c r="J830" s="427"/>
      <c r="K830" s="427"/>
      <c r="L830" s="427"/>
      <c r="M830" s="428"/>
      <c r="N830" s="428"/>
      <c r="O830" s="429"/>
      <c r="P830" s="15"/>
      <c r="Q830" s="433"/>
      <c r="R830" s="434">
        <v>50000</v>
      </c>
      <c r="S830" s="449">
        <v>100000</v>
      </c>
      <c r="T830" s="14"/>
      <c r="U830" s="350"/>
      <c r="V830" s="14"/>
      <c r="W830" s="350"/>
      <c r="X830" s="23">
        <f t="shared" si="117"/>
        <v>0</v>
      </c>
      <c r="Y830" s="23">
        <f t="shared" si="118"/>
        <v>0</v>
      </c>
      <c r="AH830" s="20">
        <f t="shared" si="112"/>
        <v>0</v>
      </c>
      <c r="AI830" s="20">
        <v>1</v>
      </c>
      <c r="AQ830" s="1">
        <f t="shared" si="113"/>
        <v>1</v>
      </c>
      <c r="AR830" s="1">
        <f t="shared" si="114"/>
        <v>1</v>
      </c>
    </row>
    <row r="831" spans="1:44" ht="28.2" thickTop="1" thickBot="1">
      <c r="A831" s="104" t="s">
        <v>1333</v>
      </c>
      <c r="B831" s="104" t="s">
        <v>1339</v>
      </c>
      <c r="C831" s="187" t="s">
        <v>60</v>
      </c>
      <c r="E831" s="890" t="s">
        <v>145</v>
      </c>
      <c r="F831" s="448">
        <v>200000</v>
      </c>
      <c r="G831" s="425">
        <v>200000</v>
      </c>
      <c r="H831" s="14"/>
      <c r="I831" s="350">
        <v>200000</v>
      </c>
      <c r="J831" s="427"/>
      <c r="K831" s="427"/>
      <c r="L831" s="427"/>
      <c r="M831" s="428"/>
      <c r="N831" s="428"/>
      <c r="O831" s="429"/>
      <c r="P831" s="15"/>
      <c r="Q831" s="433"/>
      <c r="R831" s="434">
        <v>200000</v>
      </c>
      <c r="S831" s="449"/>
      <c r="T831" s="14"/>
      <c r="U831" s="350"/>
      <c r="V831" s="14"/>
      <c r="W831" s="350"/>
      <c r="X831" s="23">
        <f t="shared" si="117"/>
        <v>0</v>
      </c>
      <c r="Y831" s="23">
        <f t="shared" si="118"/>
        <v>0</v>
      </c>
      <c r="AH831" s="20">
        <f t="shared" si="112"/>
        <v>0</v>
      </c>
      <c r="AI831" s="20">
        <v>1</v>
      </c>
      <c r="AQ831" s="1">
        <f t="shared" si="113"/>
        <v>1</v>
      </c>
      <c r="AR831" s="1">
        <f t="shared" si="114"/>
        <v>1</v>
      </c>
    </row>
    <row r="832" spans="1:44" ht="28.2" thickTop="1" thickBot="1">
      <c r="A832" s="104" t="s">
        <v>1333</v>
      </c>
      <c r="B832" s="104" t="s">
        <v>1339</v>
      </c>
      <c r="C832" s="187" t="s">
        <v>1341</v>
      </c>
      <c r="E832" s="890" t="s">
        <v>145</v>
      </c>
      <c r="F832" s="448">
        <v>600000</v>
      </c>
      <c r="G832" s="425">
        <v>600000</v>
      </c>
      <c r="H832" s="14"/>
      <c r="I832" s="350"/>
      <c r="J832" s="427"/>
      <c r="K832" s="427"/>
      <c r="L832" s="427"/>
      <c r="M832" s="350">
        <v>600000</v>
      </c>
      <c r="N832" s="428"/>
      <c r="O832" s="429"/>
      <c r="P832" s="15"/>
      <c r="Q832" s="433"/>
      <c r="R832" s="434">
        <v>200000</v>
      </c>
      <c r="S832" s="449">
        <v>400000</v>
      </c>
      <c r="T832" s="14"/>
      <c r="U832" s="350"/>
      <c r="V832" s="14"/>
      <c r="W832" s="350"/>
      <c r="X832" s="23">
        <f t="shared" si="117"/>
        <v>0</v>
      </c>
      <c r="Y832" s="23">
        <f t="shared" si="118"/>
        <v>0</v>
      </c>
      <c r="AH832" s="20">
        <f t="shared" si="112"/>
        <v>0</v>
      </c>
      <c r="AO832" s="20">
        <v>1</v>
      </c>
      <c r="AQ832" s="1">
        <f t="shared" si="113"/>
        <v>1</v>
      </c>
      <c r="AR832" s="1">
        <f t="shared" si="114"/>
        <v>1</v>
      </c>
    </row>
    <row r="833" spans="1:44" ht="28.2" thickTop="1" thickBot="1">
      <c r="A833" s="104" t="s">
        <v>1333</v>
      </c>
      <c r="B833" s="104" t="s">
        <v>1339</v>
      </c>
      <c r="C833" s="187" t="s">
        <v>41</v>
      </c>
      <c r="E833" s="225" t="s">
        <v>53</v>
      </c>
      <c r="F833" s="448">
        <v>850000</v>
      </c>
      <c r="G833" s="425">
        <v>698000</v>
      </c>
      <c r="H833" s="14"/>
      <c r="I833" s="350">
        <v>124000</v>
      </c>
      <c r="J833" s="427">
        <v>350000</v>
      </c>
      <c r="K833" s="176"/>
      <c r="L833" s="176">
        <v>224000</v>
      </c>
      <c r="M833" s="191"/>
      <c r="N833" s="191"/>
      <c r="O833" s="192"/>
      <c r="P833" s="15"/>
      <c r="Q833" s="434">
        <v>125000</v>
      </c>
      <c r="R833" s="434">
        <v>573000</v>
      </c>
      <c r="S833" s="210"/>
      <c r="T833" s="14"/>
      <c r="U833" s="350"/>
      <c r="V833" s="14"/>
      <c r="W833" s="350"/>
      <c r="X833" s="23">
        <f t="shared" si="117"/>
        <v>0</v>
      </c>
      <c r="Y833" s="23">
        <f t="shared" si="118"/>
        <v>0</v>
      </c>
      <c r="AH833" s="20">
        <f t="shared" si="112"/>
        <v>0</v>
      </c>
      <c r="AI833" s="20">
        <v>1</v>
      </c>
      <c r="AQ833" s="1">
        <f t="shared" si="113"/>
        <v>1</v>
      </c>
      <c r="AR833" s="1">
        <f t="shared" si="114"/>
        <v>1</v>
      </c>
    </row>
    <row r="834" spans="1:44" ht="28.2" thickTop="1" thickBot="1">
      <c r="A834" s="104" t="s">
        <v>1333</v>
      </c>
      <c r="B834" s="104" t="s">
        <v>1339</v>
      </c>
      <c r="C834" s="187" t="s">
        <v>60</v>
      </c>
      <c r="E834" s="225" t="s">
        <v>53</v>
      </c>
      <c r="F834" s="448">
        <v>112000</v>
      </c>
      <c r="G834" s="425">
        <v>112000</v>
      </c>
      <c r="H834" s="14"/>
      <c r="I834" s="350">
        <v>112000</v>
      </c>
      <c r="J834" s="176"/>
      <c r="K834" s="176"/>
      <c r="L834" s="176"/>
      <c r="M834" s="191"/>
      <c r="N834" s="191"/>
      <c r="O834" s="192"/>
      <c r="P834" s="15"/>
      <c r="Q834" s="173"/>
      <c r="R834" s="434">
        <v>112000</v>
      </c>
      <c r="S834" s="210"/>
      <c r="T834" s="14"/>
      <c r="U834" s="350"/>
      <c r="V834" s="14"/>
      <c r="W834" s="350"/>
      <c r="X834" s="23">
        <f t="shared" si="117"/>
        <v>0</v>
      </c>
      <c r="Y834" s="23">
        <f t="shared" si="118"/>
        <v>0</v>
      </c>
      <c r="AH834" s="20">
        <f t="shared" si="112"/>
        <v>0</v>
      </c>
      <c r="AI834" s="20">
        <v>1</v>
      </c>
      <c r="AQ834" s="1">
        <f t="shared" si="113"/>
        <v>1</v>
      </c>
      <c r="AR834" s="1">
        <f t="shared" si="114"/>
        <v>1</v>
      </c>
    </row>
    <row r="835" spans="1:44" ht="28.2" thickTop="1" thickBot="1">
      <c r="A835" s="104" t="s">
        <v>1333</v>
      </c>
      <c r="B835" s="104" t="s">
        <v>1339</v>
      </c>
      <c r="C835" s="187" t="s">
        <v>229</v>
      </c>
      <c r="E835" s="225" t="s">
        <v>53</v>
      </c>
      <c r="F835" s="448">
        <v>100000</v>
      </c>
      <c r="G835" s="425">
        <v>100000</v>
      </c>
      <c r="H835" s="14"/>
      <c r="I835" s="350">
        <v>100000</v>
      </c>
      <c r="J835" s="427"/>
      <c r="K835" s="427"/>
      <c r="L835" s="427"/>
      <c r="M835" s="428"/>
      <c r="N835" s="428"/>
      <c r="O835" s="429"/>
      <c r="P835" s="15"/>
      <c r="Q835" s="433"/>
      <c r="R835" s="434">
        <v>50000</v>
      </c>
      <c r="S835" s="449">
        <v>50000</v>
      </c>
      <c r="T835" s="14"/>
      <c r="U835" s="350"/>
      <c r="V835" s="14"/>
      <c r="W835" s="350"/>
      <c r="X835" s="23">
        <f t="shared" si="117"/>
        <v>0</v>
      </c>
      <c r="Y835" s="23">
        <f t="shared" si="118"/>
        <v>0</v>
      </c>
      <c r="AH835" s="20">
        <f t="shared" si="112"/>
        <v>0</v>
      </c>
      <c r="AI835" s="20">
        <v>1</v>
      </c>
      <c r="AQ835" s="1">
        <f t="shared" si="113"/>
        <v>1</v>
      </c>
      <c r="AR835" s="1">
        <f t="shared" si="114"/>
        <v>1</v>
      </c>
    </row>
    <row r="836" spans="1:44" ht="28.2" thickTop="1" thickBot="1">
      <c r="A836" s="104" t="s">
        <v>1333</v>
      </c>
      <c r="B836" s="104" t="s">
        <v>1339</v>
      </c>
      <c r="C836" s="187" t="s">
        <v>1342</v>
      </c>
      <c r="E836" s="225" t="s">
        <v>53</v>
      </c>
      <c r="F836" s="448">
        <v>600000</v>
      </c>
      <c r="G836" s="425">
        <v>600000</v>
      </c>
      <c r="H836" s="14"/>
      <c r="I836" s="350">
        <v>600000</v>
      </c>
      <c r="J836" s="176"/>
      <c r="K836" s="176"/>
      <c r="L836" s="176"/>
      <c r="M836" s="191"/>
      <c r="N836" s="191"/>
      <c r="O836" s="192"/>
      <c r="P836" s="15"/>
      <c r="Q836" s="173"/>
      <c r="R836" s="434">
        <v>200000</v>
      </c>
      <c r="S836" s="449">
        <v>400000</v>
      </c>
      <c r="T836" s="14"/>
      <c r="U836" s="350"/>
      <c r="V836" s="14"/>
      <c r="W836" s="350"/>
      <c r="X836" s="23">
        <f t="shared" si="117"/>
        <v>0</v>
      </c>
      <c r="Y836" s="23">
        <f t="shared" si="118"/>
        <v>0</v>
      </c>
      <c r="AH836" s="20">
        <f t="shared" si="112"/>
        <v>0</v>
      </c>
      <c r="AI836" s="20">
        <v>1</v>
      </c>
      <c r="AQ836" s="1">
        <f t="shared" si="113"/>
        <v>1</v>
      </c>
      <c r="AR836" s="1">
        <f t="shared" si="114"/>
        <v>1</v>
      </c>
    </row>
    <row r="837" spans="1:44" ht="28.2" thickTop="1" thickBot="1">
      <c r="A837" s="104" t="s">
        <v>1333</v>
      </c>
      <c r="B837" s="104" t="s">
        <v>1339</v>
      </c>
      <c r="C837" s="187" t="s">
        <v>1343</v>
      </c>
      <c r="E837" s="225" t="s">
        <v>10</v>
      </c>
      <c r="F837" s="448">
        <v>950000</v>
      </c>
      <c r="G837" s="425">
        <v>950000</v>
      </c>
      <c r="H837" s="14"/>
      <c r="I837" s="186"/>
      <c r="J837" s="176"/>
      <c r="K837" s="176"/>
      <c r="L837" s="176"/>
      <c r="M837" s="350">
        <v>950000</v>
      </c>
      <c r="N837" s="191"/>
      <c r="O837" s="192"/>
      <c r="P837" s="15"/>
      <c r="Q837" s="434">
        <v>908342</v>
      </c>
      <c r="R837" s="434">
        <v>41658</v>
      </c>
      <c r="S837" s="49"/>
      <c r="T837" s="14"/>
      <c r="U837" s="350"/>
      <c r="V837" s="14"/>
      <c r="W837" s="350"/>
      <c r="X837" s="23">
        <f t="shared" si="117"/>
        <v>0</v>
      </c>
      <c r="Y837" s="23">
        <f t="shared" si="118"/>
        <v>0</v>
      </c>
      <c r="AH837" s="20">
        <f t="shared" si="112"/>
        <v>0</v>
      </c>
      <c r="AO837" s="20">
        <v>1</v>
      </c>
      <c r="AQ837" s="1">
        <f t="shared" si="113"/>
        <v>1</v>
      </c>
      <c r="AR837" s="1">
        <f t="shared" si="114"/>
        <v>1</v>
      </c>
    </row>
    <row r="838" spans="1:44" ht="28.2" thickTop="1" thickBot="1">
      <c r="A838" s="104" t="s">
        <v>1333</v>
      </c>
      <c r="B838" s="104" t="s">
        <v>1339</v>
      </c>
      <c r="C838" s="187" t="s">
        <v>1344</v>
      </c>
      <c r="E838" s="225" t="s">
        <v>10</v>
      </c>
      <c r="F838" s="448">
        <v>650000</v>
      </c>
      <c r="G838" s="425">
        <v>650000</v>
      </c>
      <c r="H838" s="14"/>
      <c r="I838" s="186"/>
      <c r="J838" s="176"/>
      <c r="K838" s="176"/>
      <c r="L838" s="176"/>
      <c r="M838" s="350">
        <v>650000</v>
      </c>
      <c r="N838" s="191"/>
      <c r="O838" s="192"/>
      <c r="P838" s="15"/>
      <c r="Q838" s="434">
        <v>648493</v>
      </c>
      <c r="R838" s="434">
        <v>1507</v>
      </c>
      <c r="S838" s="49"/>
      <c r="T838" s="14"/>
      <c r="U838" s="350"/>
      <c r="V838" s="14"/>
      <c r="W838" s="350"/>
      <c r="X838" s="23">
        <f t="shared" si="117"/>
        <v>0</v>
      </c>
      <c r="Y838" s="23">
        <f t="shared" si="118"/>
        <v>0</v>
      </c>
      <c r="AH838" s="20">
        <f t="shared" si="112"/>
        <v>0</v>
      </c>
      <c r="AO838" s="20">
        <v>1</v>
      </c>
      <c r="AQ838" s="1">
        <f t="shared" si="113"/>
        <v>1</v>
      </c>
      <c r="AR838" s="1">
        <f t="shared" si="114"/>
        <v>1</v>
      </c>
    </row>
    <row r="839" spans="1:44" ht="28.2" thickTop="1" thickBot="1">
      <c r="A839" s="104" t="s">
        <v>1333</v>
      </c>
      <c r="B839" s="104" t="s">
        <v>1345</v>
      </c>
      <c r="C839" s="187" t="s">
        <v>229</v>
      </c>
      <c r="E839" s="890" t="s">
        <v>179</v>
      </c>
      <c r="F839" s="448">
        <v>86000</v>
      </c>
      <c r="G839" s="173">
        <f>F839</f>
        <v>86000</v>
      </c>
      <c r="H839" s="14"/>
      <c r="I839" s="186"/>
      <c r="J839" s="176"/>
      <c r="K839" s="176"/>
      <c r="L839" s="427">
        <v>86000</v>
      </c>
      <c r="M839" s="191"/>
      <c r="N839" s="191"/>
      <c r="O839" s="192"/>
      <c r="P839" s="15"/>
      <c r="Q839" s="173"/>
      <c r="R839" s="434">
        <v>40000</v>
      </c>
      <c r="S839" s="449">
        <v>46000</v>
      </c>
      <c r="T839" s="14"/>
      <c r="U839" s="350"/>
      <c r="V839" s="14"/>
      <c r="W839" s="350"/>
      <c r="X839" s="23">
        <f t="shared" si="117"/>
        <v>0</v>
      </c>
      <c r="Y839" s="23">
        <f t="shared" si="118"/>
        <v>0</v>
      </c>
      <c r="Z839" s="20">
        <v>1</v>
      </c>
      <c r="AH839" s="20">
        <f t="shared" si="112"/>
        <v>1</v>
      </c>
      <c r="AQ839" s="1">
        <f t="shared" si="113"/>
        <v>0</v>
      </c>
      <c r="AR839" s="1">
        <f t="shared" si="114"/>
        <v>1</v>
      </c>
    </row>
    <row r="840" spans="1:44" ht="28.2" thickTop="1" thickBot="1">
      <c r="A840" s="104" t="s">
        <v>1333</v>
      </c>
      <c r="B840" s="104" t="s">
        <v>1345</v>
      </c>
      <c r="C840" s="187" t="s">
        <v>1346</v>
      </c>
      <c r="E840" s="890" t="s">
        <v>179</v>
      </c>
      <c r="F840" s="424">
        <v>200000</v>
      </c>
      <c r="G840" s="173">
        <f>F840</f>
        <v>200000</v>
      </c>
      <c r="H840" s="14"/>
      <c r="I840" s="350"/>
      <c r="J840" s="427"/>
      <c r="K840" s="427"/>
      <c r="L840" s="427">
        <v>200000</v>
      </c>
      <c r="M840" s="428"/>
      <c r="N840" s="428"/>
      <c r="O840" s="429"/>
      <c r="P840" s="15"/>
      <c r="Q840" s="433"/>
      <c r="R840" s="434">
        <v>0</v>
      </c>
      <c r="S840" s="449">
        <v>200000</v>
      </c>
      <c r="T840" s="14"/>
      <c r="U840" s="350"/>
      <c r="V840" s="14"/>
      <c r="W840" s="350"/>
      <c r="X840" s="23">
        <f t="shared" si="117"/>
        <v>0</v>
      </c>
      <c r="Y840" s="23">
        <f t="shared" si="118"/>
        <v>0</v>
      </c>
      <c r="Z840" s="20">
        <v>1</v>
      </c>
      <c r="AH840" s="20">
        <f t="shared" si="112"/>
        <v>1</v>
      </c>
      <c r="AQ840" s="1">
        <f t="shared" si="113"/>
        <v>0</v>
      </c>
      <c r="AR840" s="1">
        <f t="shared" si="114"/>
        <v>1</v>
      </c>
    </row>
    <row r="841" spans="1:44" ht="28.2" thickTop="1" thickBot="1">
      <c r="A841" s="104" t="s">
        <v>1333</v>
      </c>
      <c r="B841" s="104" t="s">
        <v>1345</v>
      </c>
      <c r="C841" s="432" t="s">
        <v>222</v>
      </c>
      <c r="E841" s="890" t="s">
        <v>179</v>
      </c>
      <c r="F841" s="448">
        <v>350000</v>
      </c>
      <c r="G841" s="173">
        <f>F841</f>
        <v>350000</v>
      </c>
      <c r="H841" s="14"/>
      <c r="I841" s="350"/>
      <c r="J841" s="427">
        <v>350000</v>
      </c>
      <c r="K841" s="427"/>
      <c r="L841" s="427"/>
      <c r="M841" s="428"/>
      <c r="N841" s="428"/>
      <c r="O841" s="429"/>
      <c r="P841" s="15"/>
      <c r="Q841" s="433"/>
      <c r="R841" s="434">
        <v>350000</v>
      </c>
      <c r="S841" s="449"/>
      <c r="T841" s="14"/>
      <c r="U841" s="350"/>
      <c r="V841" s="14"/>
      <c r="W841" s="350"/>
      <c r="X841" s="23">
        <f t="shared" si="117"/>
        <v>0</v>
      </c>
      <c r="Y841" s="23">
        <f t="shared" si="118"/>
        <v>0</v>
      </c>
      <c r="Z841" s="20">
        <v>1</v>
      </c>
      <c r="AH841" s="20">
        <f t="shared" si="112"/>
        <v>1</v>
      </c>
      <c r="AQ841" s="1">
        <f t="shared" si="113"/>
        <v>0</v>
      </c>
      <c r="AR841" s="1">
        <f t="shared" si="114"/>
        <v>1</v>
      </c>
    </row>
    <row r="842" spans="1:44" ht="28.2" thickTop="1" thickBot="1">
      <c r="A842" s="104" t="s">
        <v>1333</v>
      </c>
      <c r="B842" s="104" t="s">
        <v>1345</v>
      </c>
      <c r="C842" s="187" t="s">
        <v>1347</v>
      </c>
      <c r="E842" s="890" t="s">
        <v>145</v>
      </c>
      <c r="F842" s="424">
        <v>250000</v>
      </c>
      <c r="G842" s="425">
        <v>250000</v>
      </c>
      <c r="H842" s="14"/>
      <c r="I842" s="350"/>
      <c r="J842" s="427">
        <v>200000</v>
      </c>
      <c r="K842" s="427"/>
      <c r="L842" s="427">
        <v>50000</v>
      </c>
      <c r="M842" s="428"/>
      <c r="N842" s="428"/>
      <c r="O842" s="429"/>
      <c r="P842" s="15"/>
      <c r="Q842" s="433"/>
      <c r="R842" s="434">
        <v>50000</v>
      </c>
      <c r="S842" s="449">
        <v>200000</v>
      </c>
      <c r="T842" s="14"/>
      <c r="U842" s="350"/>
      <c r="V842" s="14"/>
      <c r="W842" s="350"/>
      <c r="X842" s="23">
        <f t="shared" si="117"/>
        <v>0</v>
      </c>
      <c r="Y842" s="23">
        <f t="shared" si="118"/>
        <v>0</v>
      </c>
      <c r="AH842" s="20">
        <f t="shared" ref="AH842:AH905" si="120">SUM(Z842:AG842)</f>
        <v>0</v>
      </c>
      <c r="AI842" s="20">
        <v>1</v>
      </c>
      <c r="AQ842" s="1">
        <f t="shared" ref="AQ842:AQ905" si="121">SUM(AI842:AP842)</f>
        <v>1</v>
      </c>
      <c r="AR842" s="1">
        <f t="shared" ref="AR842:AR905" si="122">AQ842+AH842</f>
        <v>1</v>
      </c>
    </row>
    <row r="843" spans="1:44" ht="28.2" thickTop="1" thickBot="1">
      <c r="A843" s="104" t="s">
        <v>1333</v>
      </c>
      <c r="B843" s="104" t="s">
        <v>1345</v>
      </c>
      <c r="C843" s="187" t="s">
        <v>1348</v>
      </c>
      <c r="E843" s="890" t="s">
        <v>145</v>
      </c>
      <c r="F843" s="424">
        <v>132000</v>
      </c>
      <c r="G843" s="425">
        <v>132000</v>
      </c>
      <c r="H843" s="14"/>
      <c r="I843" s="350"/>
      <c r="J843" s="427"/>
      <c r="K843" s="427"/>
      <c r="L843" s="427">
        <v>132000</v>
      </c>
      <c r="M843" s="428"/>
      <c r="N843" s="428"/>
      <c r="O843" s="429"/>
      <c r="P843" s="15"/>
      <c r="Q843" s="433"/>
      <c r="R843" s="434">
        <v>50000</v>
      </c>
      <c r="S843" s="449">
        <v>82000</v>
      </c>
      <c r="T843" s="14"/>
      <c r="U843" s="350"/>
      <c r="V843" s="14"/>
      <c r="W843" s="350"/>
      <c r="X843" s="23">
        <f t="shared" si="117"/>
        <v>0</v>
      </c>
      <c r="Y843" s="23">
        <f t="shared" si="118"/>
        <v>0</v>
      </c>
      <c r="AH843" s="20">
        <f t="shared" si="120"/>
        <v>0</v>
      </c>
      <c r="AI843" s="20">
        <v>1</v>
      </c>
      <c r="AQ843" s="1">
        <f t="shared" si="121"/>
        <v>1</v>
      </c>
      <c r="AR843" s="1">
        <f t="shared" si="122"/>
        <v>1</v>
      </c>
    </row>
    <row r="844" spans="1:44" ht="28.2" thickTop="1" thickBot="1">
      <c r="A844" s="104" t="s">
        <v>1333</v>
      </c>
      <c r="B844" s="104" t="s">
        <v>1345</v>
      </c>
      <c r="C844" s="187" t="s">
        <v>753</v>
      </c>
      <c r="E844" s="225" t="s">
        <v>53</v>
      </c>
      <c r="F844" s="424">
        <v>201000</v>
      </c>
      <c r="G844" s="425">
        <v>167500</v>
      </c>
      <c r="H844" s="14"/>
      <c r="I844" s="186"/>
      <c r="J844" s="427">
        <v>116500</v>
      </c>
      <c r="K844" s="176"/>
      <c r="L844" s="427">
        <v>51000</v>
      </c>
      <c r="M844" s="191"/>
      <c r="N844" s="191"/>
      <c r="O844" s="192"/>
      <c r="P844" s="15"/>
      <c r="Q844" s="434">
        <v>51000</v>
      </c>
      <c r="R844" s="434">
        <v>100000</v>
      </c>
      <c r="S844" s="449">
        <v>16500</v>
      </c>
      <c r="T844" s="14"/>
      <c r="U844" s="350"/>
      <c r="V844" s="14"/>
      <c r="W844" s="350"/>
      <c r="X844" s="23">
        <f t="shared" si="117"/>
        <v>0</v>
      </c>
      <c r="Y844" s="23">
        <f t="shared" si="118"/>
        <v>0</v>
      </c>
      <c r="AH844" s="20">
        <f t="shared" si="120"/>
        <v>0</v>
      </c>
      <c r="AI844" s="20">
        <v>1</v>
      </c>
      <c r="AQ844" s="1">
        <f t="shared" si="121"/>
        <v>1</v>
      </c>
      <c r="AR844" s="1">
        <f t="shared" si="122"/>
        <v>1</v>
      </c>
    </row>
    <row r="845" spans="1:44" ht="28.2" thickTop="1" thickBot="1">
      <c r="A845" s="104" t="s">
        <v>1333</v>
      </c>
      <c r="B845" s="104" t="s">
        <v>1345</v>
      </c>
      <c r="C845" s="187" t="s">
        <v>1349</v>
      </c>
      <c r="E845" s="225" t="s">
        <v>53</v>
      </c>
      <c r="F845" s="424">
        <v>70000</v>
      </c>
      <c r="G845" s="425">
        <v>70000</v>
      </c>
      <c r="H845" s="14"/>
      <c r="I845" s="186"/>
      <c r="J845" s="427">
        <v>30000</v>
      </c>
      <c r="K845" s="176"/>
      <c r="L845" s="427">
        <v>40000</v>
      </c>
      <c r="M845" s="191"/>
      <c r="N845" s="191"/>
      <c r="O845" s="192"/>
      <c r="P845" s="15"/>
      <c r="Q845" s="434"/>
      <c r="R845" s="434">
        <v>70000</v>
      </c>
      <c r="S845" s="210"/>
      <c r="T845" s="14"/>
      <c r="U845" s="350"/>
      <c r="V845" s="14"/>
      <c r="W845" s="350"/>
      <c r="X845" s="23">
        <f t="shared" si="117"/>
        <v>0</v>
      </c>
      <c r="Y845" s="23">
        <f t="shared" si="118"/>
        <v>0</v>
      </c>
      <c r="AH845" s="20">
        <f t="shared" si="120"/>
        <v>0</v>
      </c>
      <c r="AI845" s="20">
        <v>1</v>
      </c>
      <c r="AQ845" s="1">
        <f t="shared" si="121"/>
        <v>1</v>
      </c>
      <c r="AR845" s="1">
        <f t="shared" si="122"/>
        <v>1</v>
      </c>
    </row>
    <row r="846" spans="1:44" ht="28.2" thickTop="1" thickBot="1">
      <c r="A846" s="104" t="s">
        <v>1333</v>
      </c>
      <c r="B846" s="104" t="s">
        <v>1345</v>
      </c>
      <c r="C846" s="187" t="s">
        <v>1350</v>
      </c>
      <c r="E846" s="225" t="s">
        <v>10</v>
      </c>
      <c r="F846" s="424">
        <v>850000</v>
      </c>
      <c r="G846" s="425">
        <v>850000</v>
      </c>
      <c r="H846" s="14"/>
      <c r="I846" s="186"/>
      <c r="J846" s="176"/>
      <c r="K846" s="176"/>
      <c r="L846" s="176"/>
      <c r="M846" s="350">
        <v>850000</v>
      </c>
      <c r="N846" s="191"/>
      <c r="O846" s="192"/>
      <c r="P846" s="15"/>
      <c r="Q846" s="434">
        <v>638975</v>
      </c>
      <c r="R846" s="434">
        <v>211025</v>
      </c>
      <c r="S846" s="210"/>
      <c r="T846" s="14"/>
      <c r="U846" s="350"/>
      <c r="V846" s="14"/>
      <c r="W846" s="350"/>
      <c r="X846" s="23">
        <f t="shared" si="117"/>
        <v>0</v>
      </c>
      <c r="Y846" s="23">
        <f t="shared" si="118"/>
        <v>0</v>
      </c>
      <c r="AH846" s="20">
        <f t="shared" si="120"/>
        <v>0</v>
      </c>
      <c r="AO846" s="20">
        <v>1</v>
      </c>
      <c r="AQ846" s="1">
        <f t="shared" si="121"/>
        <v>1</v>
      </c>
      <c r="AR846" s="1">
        <f t="shared" si="122"/>
        <v>1</v>
      </c>
    </row>
    <row r="847" spans="1:44" ht="28.2" thickTop="1" thickBot="1">
      <c r="A847" s="104" t="s">
        <v>1333</v>
      </c>
      <c r="B847" s="104" t="s">
        <v>1351</v>
      </c>
      <c r="C847" s="187" t="s">
        <v>41</v>
      </c>
      <c r="E847" s="225" t="s">
        <v>179</v>
      </c>
      <c r="F847" s="424">
        <v>270000</v>
      </c>
      <c r="G847" s="425">
        <f>F847</f>
        <v>270000</v>
      </c>
      <c r="H847" s="14"/>
      <c r="I847" s="350"/>
      <c r="J847" s="427"/>
      <c r="K847" s="427"/>
      <c r="L847" s="427">
        <v>270000</v>
      </c>
      <c r="M847" s="428"/>
      <c r="N847" s="428"/>
      <c r="O847" s="429"/>
      <c r="P847" s="15"/>
      <c r="Q847" s="434"/>
      <c r="R847" s="434">
        <v>100000</v>
      </c>
      <c r="S847" s="449">
        <v>170000</v>
      </c>
      <c r="T847" s="14"/>
      <c r="U847" s="342"/>
      <c r="V847" s="14"/>
      <c r="W847" s="342"/>
      <c r="X847" s="23">
        <f t="shared" si="117"/>
        <v>0</v>
      </c>
      <c r="Y847" s="23">
        <f t="shared" si="118"/>
        <v>0</v>
      </c>
      <c r="Z847" s="20">
        <v>1</v>
      </c>
      <c r="AH847" s="20">
        <f t="shared" si="120"/>
        <v>1</v>
      </c>
      <c r="AQ847" s="1">
        <f t="shared" si="121"/>
        <v>0</v>
      </c>
      <c r="AR847" s="1">
        <f t="shared" si="122"/>
        <v>1</v>
      </c>
    </row>
    <row r="848" spans="1:44" ht="28.2" thickTop="1" thickBot="1">
      <c r="A848" s="104" t="s">
        <v>1333</v>
      </c>
      <c r="B848" s="104" t="s">
        <v>1351</v>
      </c>
      <c r="C848" s="432" t="s">
        <v>222</v>
      </c>
      <c r="E848" s="890" t="s">
        <v>179</v>
      </c>
      <c r="F848" s="448">
        <v>330000</v>
      </c>
      <c r="G848" s="425">
        <f>F848</f>
        <v>330000</v>
      </c>
      <c r="H848" s="14"/>
      <c r="I848" s="350"/>
      <c r="J848" s="427">
        <v>330000</v>
      </c>
      <c r="K848" s="427"/>
      <c r="L848" s="427"/>
      <c r="M848" s="428"/>
      <c r="N848" s="428"/>
      <c r="O848" s="429"/>
      <c r="P848" s="15"/>
      <c r="Q848" s="434"/>
      <c r="R848" s="434">
        <v>330000</v>
      </c>
      <c r="S848" s="449"/>
      <c r="T848" s="14"/>
      <c r="U848" s="342"/>
      <c r="V848" s="14"/>
      <c r="W848" s="342"/>
      <c r="X848" s="23">
        <f t="shared" si="117"/>
        <v>0</v>
      </c>
      <c r="Y848" s="23">
        <f t="shared" si="118"/>
        <v>0</v>
      </c>
      <c r="Z848" s="20">
        <v>1</v>
      </c>
      <c r="AH848" s="20">
        <f t="shared" si="120"/>
        <v>1</v>
      </c>
      <c r="AQ848" s="1">
        <f t="shared" si="121"/>
        <v>0</v>
      </c>
      <c r="AR848" s="1">
        <f t="shared" si="122"/>
        <v>1</v>
      </c>
    </row>
    <row r="849" spans="1:44" ht="28.2" thickTop="1" thickBot="1">
      <c r="A849" s="104" t="s">
        <v>1333</v>
      </c>
      <c r="B849" s="104" t="s">
        <v>1351</v>
      </c>
      <c r="C849" s="187" t="s">
        <v>1352</v>
      </c>
      <c r="E849" s="225" t="s">
        <v>179</v>
      </c>
      <c r="F849" s="424">
        <v>180000</v>
      </c>
      <c r="G849" s="425">
        <f>F849</f>
        <v>180000</v>
      </c>
      <c r="H849" s="14"/>
      <c r="I849" s="350">
        <v>180000</v>
      </c>
      <c r="J849" s="427"/>
      <c r="K849" s="427"/>
      <c r="L849" s="342"/>
      <c r="M849" s="342"/>
      <c r="N849" s="342"/>
      <c r="O849" s="342"/>
      <c r="P849" s="15"/>
      <c r="Q849" s="434"/>
      <c r="R849" s="434">
        <v>100000</v>
      </c>
      <c r="S849" s="449">
        <v>80000</v>
      </c>
      <c r="T849" s="14"/>
      <c r="U849" s="342"/>
      <c r="V849" s="14"/>
      <c r="W849" s="342"/>
      <c r="X849" s="23">
        <f t="shared" si="117"/>
        <v>0</v>
      </c>
      <c r="Y849" s="23">
        <f t="shared" si="118"/>
        <v>0</v>
      </c>
      <c r="Z849" s="20">
        <v>1</v>
      </c>
      <c r="AH849" s="20">
        <f t="shared" si="120"/>
        <v>1</v>
      </c>
      <c r="AQ849" s="1">
        <f t="shared" si="121"/>
        <v>0</v>
      </c>
      <c r="AR849" s="1">
        <f t="shared" si="122"/>
        <v>1</v>
      </c>
    </row>
    <row r="850" spans="1:44" ht="28.2" thickTop="1" thickBot="1">
      <c r="A850" s="104" t="s">
        <v>1333</v>
      </c>
      <c r="B850" s="104" t="s">
        <v>1351</v>
      </c>
      <c r="C850" s="187" t="s">
        <v>1353</v>
      </c>
      <c r="E850" s="225" t="s">
        <v>179</v>
      </c>
      <c r="F850" s="424">
        <v>300000</v>
      </c>
      <c r="G850" s="425">
        <f>F850</f>
        <v>300000</v>
      </c>
      <c r="H850" s="14"/>
      <c r="I850" s="350">
        <v>300000</v>
      </c>
      <c r="J850" s="427"/>
      <c r="K850" s="427"/>
      <c r="L850" s="342"/>
      <c r="M850" s="342"/>
      <c r="N850" s="342"/>
      <c r="O850" s="342"/>
      <c r="P850" s="15"/>
      <c r="Q850" s="434"/>
      <c r="R850" s="434">
        <v>100000</v>
      </c>
      <c r="S850" s="449">
        <v>200000</v>
      </c>
      <c r="T850" s="14"/>
      <c r="U850" s="342"/>
      <c r="V850" s="14"/>
      <c r="W850" s="342"/>
      <c r="X850" s="23">
        <f t="shared" ref="X850:X895" si="123">G850-I850-J850-K850-L850-M850-N850</f>
        <v>0</v>
      </c>
      <c r="Y850" s="23">
        <f t="shared" ref="Y850:Y895" si="124">G850-Q850-R850-S850</f>
        <v>0</v>
      </c>
      <c r="Z850" s="20">
        <v>1</v>
      </c>
      <c r="AH850" s="20">
        <f t="shared" si="120"/>
        <v>1</v>
      </c>
      <c r="AQ850" s="1">
        <f t="shared" si="121"/>
        <v>0</v>
      </c>
      <c r="AR850" s="1">
        <f t="shared" si="122"/>
        <v>1</v>
      </c>
    </row>
    <row r="851" spans="1:44" ht="28.2" thickTop="1" thickBot="1">
      <c r="A851" s="104" t="s">
        <v>1333</v>
      </c>
      <c r="B851" s="104" t="s">
        <v>1351</v>
      </c>
      <c r="C851" s="187" t="s">
        <v>1354</v>
      </c>
      <c r="E851" s="225" t="s">
        <v>179</v>
      </c>
      <c r="F851" s="424">
        <v>150000</v>
      </c>
      <c r="G851" s="425">
        <f>F851</f>
        <v>150000</v>
      </c>
      <c r="H851" s="14"/>
      <c r="I851" s="350">
        <v>150000</v>
      </c>
      <c r="J851" s="427"/>
      <c r="K851" s="427"/>
      <c r="L851" s="342"/>
      <c r="M851" s="342"/>
      <c r="N851" s="342"/>
      <c r="O851" s="342"/>
      <c r="P851" s="15"/>
      <c r="Q851" s="434"/>
      <c r="R851" s="434">
        <v>100000</v>
      </c>
      <c r="S851" s="449">
        <v>50000</v>
      </c>
      <c r="T851" s="14"/>
      <c r="U851" s="342"/>
      <c r="V851" s="14"/>
      <c r="W851" s="342"/>
      <c r="X851" s="23">
        <f t="shared" si="123"/>
        <v>0</v>
      </c>
      <c r="Y851" s="23">
        <f t="shared" si="124"/>
        <v>0</v>
      </c>
      <c r="Z851" s="20">
        <v>1</v>
      </c>
      <c r="AH851" s="20">
        <f t="shared" si="120"/>
        <v>1</v>
      </c>
      <c r="AQ851" s="1">
        <f t="shared" si="121"/>
        <v>0</v>
      </c>
      <c r="AR851" s="1">
        <f t="shared" si="122"/>
        <v>1</v>
      </c>
    </row>
    <row r="852" spans="1:44" ht="28.2" thickTop="1" thickBot="1">
      <c r="A852" s="104" t="s">
        <v>1333</v>
      </c>
      <c r="B852" s="104" t="s">
        <v>1351</v>
      </c>
      <c r="C852" s="187" t="s">
        <v>1355</v>
      </c>
      <c r="E852" s="225" t="s">
        <v>145</v>
      </c>
      <c r="F852" s="424">
        <v>300000</v>
      </c>
      <c r="G852" s="425">
        <v>300000</v>
      </c>
      <c r="H852" s="14"/>
      <c r="I852" s="350"/>
      <c r="J852" s="427">
        <v>200000</v>
      </c>
      <c r="K852" s="427"/>
      <c r="L852" s="427">
        <v>100000</v>
      </c>
      <c r="M852" s="428"/>
      <c r="N852" s="428"/>
      <c r="O852" s="429"/>
      <c r="P852" s="15"/>
      <c r="Q852" s="434"/>
      <c r="R852" s="434">
        <v>300000</v>
      </c>
      <c r="S852" s="449"/>
      <c r="T852" s="14"/>
      <c r="U852" s="342"/>
      <c r="V852" s="14"/>
      <c r="W852" s="342"/>
      <c r="X852" s="23">
        <f t="shared" si="123"/>
        <v>0</v>
      </c>
      <c r="Y852" s="23">
        <f t="shared" si="124"/>
        <v>0</v>
      </c>
      <c r="AH852" s="20">
        <f t="shared" si="120"/>
        <v>0</v>
      </c>
      <c r="AI852" s="20">
        <v>1</v>
      </c>
      <c r="AQ852" s="1">
        <f t="shared" si="121"/>
        <v>1</v>
      </c>
      <c r="AR852" s="1">
        <f t="shared" si="122"/>
        <v>1</v>
      </c>
    </row>
    <row r="853" spans="1:44" ht="28.2" thickTop="1" thickBot="1">
      <c r="A853" s="104" t="s">
        <v>1333</v>
      </c>
      <c r="B853" s="104" t="s">
        <v>1351</v>
      </c>
      <c r="C853" s="187" t="s">
        <v>522</v>
      </c>
      <c r="E853" s="225" t="s">
        <v>145</v>
      </c>
      <c r="F853" s="424">
        <v>100000</v>
      </c>
      <c r="G853" s="425">
        <v>100000</v>
      </c>
      <c r="H853" s="14"/>
      <c r="I853" s="350">
        <v>28000</v>
      </c>
      <c r="J853" s="427"/>
      <c r="K853" s="427"/>
      <c r="L853" s="427">
        <v>72000</v>
      </c>
      <c r="M853" s="428"/>
      <c r="N853" s="428"/>
      <c r="O853" s="429"/>
      <c r="P853" s="15"/>
      <c r="Q853" s="434"/>
      <c r="R853" s="434">
        <v>100000</v>
      </c>
      <c r="S853" s="449"/>
      <c r="T853" s="14"/>
      <c r="U853" s="342"/>
      <c r="V853" s="14"/>
      <c r="W853" s="342"/>
      <c r="X853" s="23">
        <f t="shared" si="123"/>
        <v>0</v>
      </c>
      <c r="Y853" s="23">
        <f t="shared" si="124"/>
        <v>0</v>
      </c>
      <c r="AH853" s="20">
        <f t="shared" si="120"/>
        <v>0</v>
      </c>
      <c r="AI853" s="20">
        <v>1</v>
      </c>
      <c r="AQ853" s="1">
        <f t="shared" si="121"/>
        <v>1</v>
      </c>
      <c r="AR853" s="1">
        <f t="shared" si="122"/>
        <v>1</v>
      </c>
    </row>
    <row r="854" spans="1:44" ht="28.2" thickTop="1" thickBot="1">
      <c r="A854" s="104" t="s">
        <v>1333</v>
      </c>
      <c r="B854" s="104" t="s">
        <v>1351</v>
      </c>
      <c r="C854" s="187" t="s">
        <v>1356</v>
      </c>
      <c r="E854" s="225" t="s">
        <v>10</v>
      </c>
      <c r="F854" s="424">
        <v>550000</v>
      </c>
      <c r="G854" s="425">
        <v>549000</v>
      </c>
      <c r="H854" s="14"/>
      <c r="I854" s="350">
        <v>549000</v>
      </c>
      <c r="J854" s="176"/>
      <c r="K854" s="176"/>
      <c r="L854" s="176"/>
      <c r="M854" s="191"/>
      <c r="N854" s="191"/>
      <c r="O854" s="192"/>
      <c r="P854" s="15"/>
      <c r="Q854" s="434">
        <v>305000</v>
      </c>
      <c r="R854" s="434">
        <v>244000</v>
      </c>
      <c r="S854" s="210"/>
      <c r="T854" s="14"/>
      <c r="U854" s="350"/>
      <c r="V854" s="14"/>
      <c r="W854" s="350"/>
      <c r="X854" s="23">
        <f t="shared" si="123"/>
        <v>0</v>
      </c>
      <c r="Y854" s="23">
        <f t="shared" si="124"/>
        <v>0</v>
      </c>
      <c r="AH854" s="20">
        <f t="shared" si="120"/>
        <v>0</v>
      </c>
      <c r="AI854" s="20">
        <v>1</v>
      </c>
      <c r="AQ854" s="1">
        <f t="shared" si="121"/>
        <v>1</v>
      </c>
      <c r="AR854" s="1">
        <f t="shared" si="122"/>
        <v>1</v>
      </c>
    </row>
    <row r="855" spans="1:44" ht="28.2" thickTop="1" thickBot="1">
      <c r="A855" s="104" t="s">
        <v>1333</v>
      </c>
      <c r="B855" s="104" t="s">
        <v>1357</v>
      </c>
      <c r="C855" s="187" t="s">
        <v>229</v>
      </c>
      <c r="E855" s="225" t="s">
        <v>179</v>
      </c>
      <c r="F855" s="424">
        <v>214000</v>
      </c>
      <c r="G855" s="173">
        <f>F855</f>
        <v>214000</v>
      </c>
      <c r="H855" s="14"/>
      <c r="I855" s="350">
        <v>100000</v>
      </c>
      <c r="J855" s="427">
        <v>67000</v>
      </c>
      <c r="K855" s="176"/>
      <c r="L855" s="427">
        <v>47000</v>
      </c>
      <c r="M855" s="191"/>
      <c r="N855" s="191"/>
      <c r="O855" s="192"/>
      <c r="P855" s="15"/>
      <c r="Q855" s="434"/>
      <c r="R855" s="434">
        <v>214000</v>
      </c>
      <c r="S855" s="210"/>
      <c r="T855" s="14"/>
      <c r="U855" s="350"/>
      <c r="V855" s="14"/>
      <c r="W855" s="350"/>
      <c r="X855" s="23">
        <f t="shared" si="123"/>
        <v>0</v>
      </c>
      <c r="Y855" s="23">
        <f t="shared" si="124"/>
        <v>0</v>
      </c>
      <c r="Z855" s="20">
        <v>1</v>
      </c>
      <c r="AH855" s="20">
        <f t="shared" si="120"/>
        <v>1</v>
      </c>
      <c r="AQ855" s="1">
        <f t="shared" si="121"/>
        <v>0</v>
      </c>
      <c r="AR855" s="1">
        <f t="shared" si="122"/>
        <v>1</v>
      </c>
    </row>
    <row r="856" spans="1:44" ht="28.2" thickTop="1" thickBot="1">
      <c r="A856" s="104" t="s">
        <v>1333</v>
      </c>
      <c r="B856" s="104" t="s">
        <v>1357</v>
      </c>
      <c r="C856" s="187" t="s">
        <v>1358</v>
      </c>
      <c r="E856" s="890" t="s">
        <v>179</v>
      </c>
      <c r="F856" s="424">
        <v>150000</v>
      </c>
      <c r="G856" s="173">
        <f>F856</f>
        <v>150000</v>
      </c>
      <c r="H856" s="14"/>
      <c r="I856" s="350">
        <v>100000</v>
      </c>
      <c r="J856" s="427"/>
      <c r="K856" s="427"/>
      <c r="L856" s="427">
        <v>50000</v>
      </c>
      <c r="M856" s="428"/>
      <c r="N856" s="428"/>
      <c r="O856" s="429"/>
      <c r="P856" s="15"/>
      <c r="Q856" s="434"/>
      <c r="R856" s="434">
        <v>150000</v>
      </c>
      <c r="S856" s="449"/>
      <c r="T856" s="14"/>
      <c r="U856" s="350"/>
      <c r="V856" s="14"/>
      <c r="W856" s="350"/>
      <c r="X856" s="23">
        <f t="shared" si="123"/>
        <v>0</v>
      </c>
      <c r="Y856" s="23">
        <f t="shared" si="124"/>
        <v>0</v>
      </c>
      <c r="Z856" s="20">
        <v>1</v>
      </c>
      <c r="AH856" s="20">
        <f t="shared" si="120"/>
        <v>1</v>
      </c>
      <c r="AQ856" s="1">
        <f t="shared" si="121"/>
        <v>0</v>
      </c>
      <c r="AR856" s="1">
        <f t="shared" si="122"/>
        <v>1</v>
      </c>
    </row>
    <row r="857" spans="1:44" ht="28.2" thickTop="1" thickBot="1">
      <c r="A857" s="104" t="s">
        <v>1333</v>
      </c>
      <c r="B857" s="104" t="s">
        <v>1357</v>
      </c>
      <c r="C857" s="187" t="s">
        <v>60</v>
      </c>
      <c r="E857" s="225" t="s">
        <v>179</v>
      </c>
      <c r="F857" s="424">
        <v>300000</v>
      </c>
      <c r="G857" s="173">
        <f>F857</f>
        <v>300000</v>
      </c>
      <c r="H857" s="14"/>
      <c r="I857" s="350">
        <v>159000</v>
      </c>
      <c r="J857" s="427"/>
      <c r="K857" s="427"/>
      <c r="L857" s="427">
        <v>141000</v>
      </c>
      <c r="M857" s="428"/>
      <c r="N857" s="428"/>
      <c r="O857" s="429"/>
      <c r="P857" s="15"/>
      <c r="Q857" s="434"/>
      <c r="R857" s="434">
        <v>300000</v>
      </c>
      <c r="S857" s="449"/>
      <c r="T857" s="14"/>
      <c r="U857" s="350"/>
      <c r="V857" s="14"/>
      <c r="W857" s="350"/>
      <c r="X857" s="23">
        <f t="shared" si="123"/>
        <v>0</v>
      </c>
      <c r="Y857" s="23">
        <f t="shared" si="124"/>
        <v>0</v>
      </c>
      <c r="Z857" s="20">
        <v>1</v>
      </c>
      <c r="AH857" s="20">
        <f t="shared" si="120"/>
        <v>1</v>
      </c>
      <c r="AQ857" s="1">
        <f t="shared" si="121"/>
        <v>0</v>
      </c>
      <c r="AR857" s="1">
        <f t="shared" si="122"/>
        <v>1</v>
      </c>
    </row>
    <row r="858" spans="1:44" ht="28.2" thickTop="1" thickBot="1">
      <c r="A858" s="104" t="s">
        <v>1333</v>
      </c>
      <c r="B858" s="104" t="s">
        <v>1357</v>
      </c>
      <c r="C858" s="432" t="s">
        <v>222</v>
      </c>
      <c r="E858" s="890" t="s">
        <v>179</v>
      </c>
      <c r="F858" s="448">
        <v>485000</v>
      </c>
      <c r="G858" s="173">
        <f>F858</f>
        <v>485000</v>
      </c>
      <c r="H858" s="14"/>
      <c r="I858" s="350"/>
      <c r="J858" s="427">
        <v>485000</v>
      </c>
      <c r="K858" s="427"/>
      <c r="L858" s="427"/>
      <c r="M858" s="428"/>
      <c r="N858" s="428"/>
      <c r="O858" s="429"/>
      <c r="P858" s="15"/>
      <c r="Q858" s="434"/>
      <c r="R858" s="434">
        <v>485000</v>
      </c>
      <c r="S858" s="449"/>
      <c r="T858" s="14"/>
      <c r="U858" s="350"/>
      <c r="V858" s="14"/>
      <c r="W858" s="350"/>
      <c r="X858" s="23">
        <f t="shared" si="123"/>
        <v>0</v>
      </c>
      <c r="Y858" s="23">
        <f t="shared" si="124"/>
        <v>0</v>
      </c>
      <c r="Z858" s="20">
        <v>1</v>
      </c>
      <c r="AH858" s="20">
        <f t="shared" si="120"/>
        <v>1</v>
      </c>
      <c r="AQ858" s="1">
        <f t="shared" si="121"/>
        <v>0</v>
      </c>
      <c r="AR858" s="1">
        <f t="shared" si="122"/>
        <v>1</v>
      </c>
    </row>
    <row r="859" spans="1:44" ht="28.2" thickTop="1" thickBot="1">
      <c r="A859" s="104" t="s">
        <v>1333</v>
      </c>
      <c r="B859" s="104" t="s">
        <v>1357</v>
      </c>
      <c r="C859" s="187" t="s">
        <v>1359</v>
      </c>
      <c r="E859" s="225" t="s">
        <v>179</v>
      </c>
      <c r="F859" s="424">
        <v>70000</v>
      </c>
      <c r="G859" s="173">
        <f>F859</f>
        <v>70000</v>
      </c>
      <c r="H859" s="14"/>
      <c r="I859" s="350">
        <v>70000</v>
      </c>
      <c r="J859" s="427"/>
      <c r="K859" s="427"/>
      <c r="L859" s="427"/>
      <c r="M859" s="428"/>
      <c r="N859" s="428"/>
      <c r="O859" s="429"/>
      <c r="P859" s="15"/>
      <c r="Q859" s="434"/>
      <c r="R859" s="434">
        <v>70000</v>
      </c>
      <c r="S859" s="449"/>
      <c r="T859" s="14"/>
      <c r="U859" s="350"/>
      <c r="V859" s="14"/>
      <c r="W859" s="350"/>
      <c r="X859" s="23">
        <f t="shared" si="123"/>
        <v>0</v>
      </c>
      <c r="Y859" s="23">
        <f t="shared" si="124"/>
        <v>0</v>
      </c>
      <c r="Z859" s="20">
        <v>1</v>
      </c>
      <c r="AH859" s="20">
        <f t="shared" si="120"/>
        <v>1</v>
      </c>
      <c r="AQ859" s="1">
        <f t="shared" si="121"/>
        <v>0</v>
      </c>
      <c r="AR859" s="1">
        <f t="shared" si="122"/>
        <v>1</v>
      </c>
    </row>
    <row r="860" spans="1:44" ht="28.2" thickTop="1" thickBot="1">
      <c r="A860" s="104" t="s">
        <v>1333</v>
      </c>
      <c r="B860" s="104" t="s">
        <v>1357</v>
      </c>
      <c r="C860" s="187" t="s">
        <v>1360</v>
      </c>
      <c r="E860" s="225" t="s">
        <v>145</v>
      </c>
      <c r="F860" s="424">
        <v>367000</v>
      </c>
      <c r="G860" s="425">
        <v>334200</v>
      </c>
      <c r="H860" s="14"/>
      <c r="I860" s="350"/>
      <c r="J860" s="427">
        <v>152200</v>
      </c>
      <c r="K860" s="427"/>
      <c r="L860" s="427">
        <v>182000</v>
      </c>
      <c r="M860" s="342"/>
      <c r="N860" s="342"/>
      <c r="O860" s="342"/>
      <c r="P860" s="15"/>
      <c r="Q860" s="434">
        <v>131569</v>
      </c>
      <c r="R860" s="434">
        <v>50631</v>
      </c>
      <c r="S860" s="449">
        <v>152000</v>
      </c>
      <c r="T860" s="14"/>
      <c r="U860" s="350"/>
      <c r="V860" s="14"/>
      <c r="W860" s="350"/>
      <c r="X860" s="23">
        <f t="shared" si="123"/>
        <v>0</v>
      </c>
      <c r="Y860" s="23">
        <f t="shared" si="124"/>
        <v>0</v>
      </c>
      <c r="AH860" s="20">
        <f t="shared" si="120"/>
        <v>0</v>
      </c>
      <c r="AI860" s="20">
        <v>1</v>
      </c>
      <c r="AQ860" s="1">
        <f t="shared" si="121"/>
        <v>1</v>
      </c>
      <c r="AR860" s="1">
        <f t="shared" si="122"/>
        <v>1</v>
      </c>
    </row>
    <row r="861" spans="1:44" ht="28.2" thickTop="1" thickBot="1">
      <c r="A861" s="104" t="s">
        <v>1333</v>
      </c>
      <c r="B861" s="104" t="s">
        <v>1357</v>
      </c>
      <c r="C861" s="187" t="s">
        <v>1361</v>
      </c>
      <c r="E861" s="225" t="s">
        <v>145</v>
      </c>
      <c r="F861" s="424">
        <v>50000</v>
      </c>
      <c r="G861" s="425">
        <v>59050</v>
      </c>
      <c r="H861" s="14"/>
      <c r="I861" s="350">
        <v>9050</v>
      </c>
      <c r="J861" s="427">
        <v>50000</v>
      </c>
      <c r="K861" s="427"/>
      <c r="L861" s="342"/>
      <c r="M861" s="342"/>
      <c r="N861" s="342"/>
      <c r="O861" s="342"/>
      <c r="P861" s="15"/>
      <c r="Q861" s="434"/>
      <c r="R861" s="434">
        <v>59050</v>
      </c>
      <c r="S861" s="449"/>
      <c r="T861" s="14"/>
      <c r="U861" s="350"/>
      <c r="V861" s="14"/>
      <c r="W861" s="350"/>
      <c r="X861" s="23">
        <f t="shared" si="123"/>
        <v>0</v>
      </c>
      <c r="Y861" s="23">
        <f t="shared" si="124"/>
        <v>0</v>
      </c>
      <c r="AH861" s="20">
        <f t="shared" si="120"/>
        <v>0</v>
      </c>
      <c r="AI861" s="20">
        <v>1</v>
      </c>
      <c r="AQ861" s="1">
        <f t="shared" si="121"/>
        <v>1</v>
      </c>
      <c r="AR861" s="1">
        <f t="shared" si="122"/>
        <v>1</v>
      </c>
    </row>
    <row r="862" spans="1:44" ht="28.2" thickTop="1" thickBot="1">
      <c r="A862" s="104" t="s">
        <v>1333</v>
      </c>
      <c r="B862" s="104" t="s">
        <v>1357</v>
      </c>
      <c r="C862" s="187" t="s">
        <v>41</v>
      </c>
      <c r="E862" s="225" t="s">
        <v>53</v>
      </c>
      <c r="F862" s="424">
        <v>450000</v>
      </c>
      <c r="G862" s="425">
        <v>196000</v>
      </c>
      <c r="H862" s="14"/>
      <c r="I862" s="350">
        <v>70000</v>
      </c>
      <c r="J862" s="427">
        <v>50000</v>
      </c>
      <c r="K862" s="176"/>
      <c r="L862" s="427">
        <v>76000</v>
      </c>
      <c r="M862" s="191"/>
      <c r="N862" s="191"/>
      <c r="O862" s="192"/>
      <c r="P862" s="15"/>
      <c r="Q862" s="434"/>
      <c r="R862" s="434">
        <v>196000</v>
      </c>
      <c r="S862" s="210"/>
      <c r="T862" s="14"/>
      <c r="U862" s="350"/>
      <c r="V862" s="14"/>
      <c r="W862" s="350"/>
      <c r="X862" s="23">
        <f t="shared" si="123"/>
        <v>0</v>
      </c>
      <c r="Y862" s="23">
        <f t="shared" si="124"/>
        <v>0</v>
      </c>
      <c r="AH862" s="20">
        <f t="shared" si="120"/>
        <v>0</v>
      </c>
      <c r="AI862" s="20">
        <v>1</v>
      </c>
      <c r="AQ862" s="1">
        <f t="shared" si="121"/>
        <v>1</v>
      </c>
      <c r="AR862" s="1">
        <f t="shared" si="122"/>
        <v>1</v>
      </c>
    </row>
    <row r="863" spans="1:44" ht="28.2" thickTop="1" thickBot="1">
      <c r="A863" s="104" t="s">
        <v>1333</v>
      </c>
      <c r="B863" s="104" t="s">
        <v>1357</v>
      </c>
      <c r="C863" s="187" t="s">
        <v>1362</v>
      </c>
      <c r="E863" s="225" t="s">
        <v>53</v>
      </c>
      <c r="F863" s="424">
        <v>500000</v>
      </c>
      <c r="G863" s="425">
        <v>500000</v>
      </c>
      <c r="H863" s="14"/>
      <c r="I863" s="186"/>
      <c r="J863" s="176"/>
      <c r="K863" s="176"/>
      <c r="L863" s="176"/>
      <c r="M863" s="350">
        <v>500000</v>
      </c>
      <c r="N863" s="191"/>
      <c r="O863" s="192"/>
      <c r="P863" s="15"/>
      <c r="Q863" s="434">
        <v>5515</v>
      </c>
      <c r="R863" s="434">
        <v>444485</v>
      </c>
      <c r="S863" s="449">
        <v>50000</v>
      </c>
      <c r="T863" s="14"/>
      <c r="U863" s="350"/>
      <c r="V863" s="14"/>
      <c r="W863" s="350"/>
      <c r="X863" s="23">
        <f t="shared" si="123"/>
        <v>0</v>
      </c>
      <c r="Y863" s="23">
        <f t="shared" si="124"/>
        <v>0</v>
      </c>
      <c r="AH863" s="20">
        <f t="shared" si="120"/>
        <v>0</v>
      </c>
      <c r="AO863" s="20">
        <v>1</v>
      </c>
      <c r="AQ863" s="1">
        <f t="shared" si="121"/>
        <v>1</v>
      </c>
      <c r="AR863" s="1">
        <f t="shared" si="122"/>
        <v>1</v>
      </c>
    </row>
    <row r="864" spans="1:44" ht="28.2" thickTop="1" thickBot="1">
      <c r="A864" s="104" t="s">
        <v>1333</v>
      </c>
      <c r="B864" s="104" t="s">
        <v>1363</v>
      </c>
      <c r="C864" s="432" t="s">
        <v>222</v>
      </c>
      <c r="E864" s="890" t="s">
        <v>179</v>
      </c>
      <c r="F864" s="448">
        <v>600000</v>
      </c>
      <c r="G864" s="425">
        <f>F864</f>
        <v>600000</v>
      </c>
      <c r="H864" s="14"/>
      <c r="I864" s="350"/>
      <c r="J864" s="427">
        <v>600000</v>
      </c>
      <c r="K864" s="427"/>
      <c r="L864" s="427"/>
      <c r="M864" s="428"/>
      <c r="N864" s="428"/>
      <c r="O864" s="429"/>
      <c r="P864" s="15"/>
      <c r="Q864" s="434"/>
      <c r="R864" s="434">
        <v>600000</v>
      </c>
      <c r="S864" s="449"/>
      <c r="T864" s="14"/>
      <c r="U864" s="350"/>
      <c r="V864" s="14"/>
      <c r="W864" s="350"/>
      <c r="X864" s="23">
        <f t="shared" si="123"/>
        <v>0</v>
      </c>
      <c r="Y864" s="23">
        <f t="shared" si="124"/>
        <v>0</v>
      </c>
      <c r="Z864" s="20">
        <v>1</v>
      </c>
      <c r="AH864" s="20">
        <f t="shared" si="120"/>
        <v>1</v>
      </c>
      <c r="AQ864" s="1">
        <f t="shared" si="121"/>
        <v>0</v>
      </c>
      <c r="AR864" s="1">
        <f t="shared" si="122"/>
        <v>1</v>
      </c>
    </row>
    <row r="865" spans="1:44" ht="28.2" thickTop="1" thickBot="1">
      <c r="A865" s="104" t="s">
        <v>1333</v>
      </c>
      <c r="B865" s="104" t="s">
        <v>1363</v>
      </c>
      <c r="C865" s="187" t="s">
        <v>133</v>
      </c>
      <c r="E865" s="225" t="s">
        <v>145</v>
      </c>
      <c r="F865" s="424">
        <v>731000</v>
      </c>
      <c r="G865" s="425">
        <v>731000</v>
      </c>
      <c r="H865" s="14"/>
      <c r="I865" s="350">
        <v>250000</v>
      </c>
      <c r="J865" s="427">
        <v>400000</v>
      </c>
      <c r="K865" s="427"/>
      <c r="L865" s="427">
        <v>81000</v>
      </c>
      <c r="M865" s="428"/>
      <c r="N865" s="428"/>
      <c r="O865" s="429"/>
      <c r="P865" s="15"/>
      <c r="Q865" s="434"/>
      <c r="R865" s="434">
        <v>486000</v>
      </c>
      <c r="S865" s="449">
        <v>245000</v>
      </c>
      <c r="T865" s="14"/>
      <c r="U865" s="342"/>
      <c r="V865" s="14"/>
      <c r="W865" s="342"/>
      <c r="X865" s="23">
        <f t="shared" si="123"/>
        <v>0</v>
      </c>
      <c r="Y865" s="23">
        <f t="shared" si="124"/>
        <v>0</v>
      </c>
      <c r="AH865" s="20">
        <f t="shared" si="120"/>
        <v>0</v>
      </c>
      <c r="AI865" s="20">
        <v>1</v>
      </c>
      <c r="AQ865" s="1">
        <f t="shared" si="121"/>
        <v>1</v>
      </c>
      <c r="AR865" s="1">
        <f t="shared" si="122"/>
        <v>1</v>
      </c>
    </row>
    <row r="866" spans="1:44" ht="28.2" thickTop="1" thickBot="1">
      <c r="A866" s="104" t="s">
        <v>1333</v>
      </c>
      <c r="B866" s="104" t="s">
        <v>1363</v>
      </c>
      <c r="C866" s="187" t="s">
        <v>397</v>
      </c>
      <c r="E866" s="225" t="s">
        <v>145</v>
      </c>
      <c r="F866" s="424">
        <v>150000</v>
      </c>
      <c r="G866" s="425">
        <v>150000</v>
      </c>
      <c r="H866" s="14"/>
      <c r="I866" s="350">
        <v>150000</v>
      </c>
      <c r="J866" s="427"/>
      <c r="K866" s="427"/>
      <c r="L866" s="427"/>
      <c r="M866" s="428"/>
      <c r="N866" s="428"/>
      <c r="O866" s="429"/>
      <c r="P866" s="15"/>
      <c r="Q866" s="434"/>
      <c r="R866" s="434">
        <v>80000</v>
      </c>
      <c r="S866" s="449">
        <v>70000</v>
      </c>
      <c r="T866" s="14"/>
      <c r="U866" s="342"/>
      <c r="V866" s="14"/>
      <c r="W866" s="342"/>
      <c r="X866" s="23">
        <f t="shared" si="123"/>
        <v>0</v>
      </c>
      <c r="Y866" s="23">
        <f t="shared" si="124"/>
        <v>0</v>
      </c>
      <c r="AH866" s="20">
        <f t="shared" si="120"/>
        <v>0</v>
      </c>
      <c r="AI866" s="20">
        <v>1</v>
      </c>
      <c r="AQ866" s="1">
        <f t="shared" si="121"/>
        <v>1</v>
      </c>
      <c r="AR866" s="1">
        <f t="shared" si="122"/>
        <v>1</v>
      </c>
    </row>
    <row r="867" spans="1:44" ht="28.2" thickTop="1" thickBot="1">
      <c r="A867" s="104" t="s">
        <v>1333</v>
      </c>
      <c r="B867" s="104" t="s">
        <v>1363</v>
      </c>
      <c r="C867" s="187" t="s">
        <v>41</v>
      </c>
      <c r="E867" s="225" t="s">
        <v>53</v>
      </c>
      <c r="F867" s="424">
        <v>730000</v>
      </c>
      <c r="G867" s="425">
        <v>573813</v>
      </c>
      <c r="H867" s="14"/>
      <c r="I867" s="350">
        <v>273813</v>
      </c>
      <c r="J867" s="427">
        <v>300000</v>
      </c>
      <c r="K867" s="176"/>
      <c r="L867" s="176"/>
      <c r="M867" s="191"/>
      <c r="N867" s="191"/>
      <c r="O867" s="192"/>
      <c r="P867" s="15"/>
      <c r="Q867" s="434">
        <v>26541</v>
      </c>
      <c r="R867" s="434">
        <v>357272</v>
      </c>
      <c r="S867" s="449">
        <v>190000</v>
      </c>
      <c r="T867" s="14"/>
      <c r="U867" s="342"/>
      <c r="V867" s="14"/>
      <c r="W867" s="342"/>
      <c r="X867" s="23">
        <f t="shared" si="123"/>
        <v>0</v>
      </c>
      <c r="Y867" s="23">
        <f t="shared" si="124"/>
        <v>0</v>
      </c>
      <c r="AH867" s="20">
        <f t="shared" si="120"/>
        <v>0</v>
      </c>
      <c r="AI867" s="20">
        <v>1</v>
      </c>
      <c r="AQ867" s="1">
        <f t="shared" si="121"/>
        <v>1</v>
      </c>
      <c r="AR867" s="1">
        <f t="shared" si="122"/>
        <v>1</v>
      </c>
    </row>
    <row r="868" spans="1:44" ht="28.2" thickTop="1" thickBot="1">
      <c r="A868" s="104" t="s">
        <v>1333</v>
      </c>
      <c r="B868" s="104" t="s">
        <v>1363</v>
      </c>
      <c r="C868" s="187" t="s">
        <v>231</v>
      </c>
      <c r="E868" s="225" t="s">
        <v>53</v>
      </c>
      <c r="F868" s="424">
        <v>127000</v>
      </c>
      <c r="G868" s="425">
        <v>250000</v>
      </c>
      <c r="H868" s="14"/>
      <c r="I868" s="350">
        <v>250000</v>
      </c>
      <c r="J868" s="427"/>
      <c r="K868" s="176"/>
      <c r="L868" s="176"/>
      <c r="M868" s="191"/>
      <c r="N868" s="191"/>
      <c r="O868" s="192"/>
      <c r="P868" s="15"/>
      <c r="Q868" s="434"/>
      <c r="R868" s="434">
        <v>170000</v>
      </c>
      <c r="S868" s="449">
        <v>80000</v>
      </c>
      <c r="T868" s="14"/>
      <c r="U868" s="452"/>
      <c r="V868" s="14"/>
      <c r="W868" s="428"/>
      <c r="X868" s="23">
        <f t="shared" si="123"/>
        <v>0</v>
      </c>
      <c r="Y868" s="23">
        <f t="shared" si="124"/>
        <v>0</v>
      </c>
      <c r="AH868" s="20">
        <f t="shared" si="120"/>
        <v>0</v>
      </c>
      <c r="AI868" s="20">
        <v>1</v>
      </c>
      <c r="AQ868" s="1">
        <f t="shared" si="121"/>
        <v>1</v>
      </c>
      <c r="AR868" s="1">
        <f t="shared" si="122"/>
        <v>1</v>
      </c>
    </row>
    <row r="869" spans="1:44" ht="28.2" thickTop="1" thickBot="1">
      <c r="A869" s="104" t="s">
        <v>1333</v>
      </c>
      <c r="B869" s="104" t="s">
        <v>1363</v>
      </c>
      <c r="C869" s="187" t="s">
        <v>1016</v>
      </c>
      <c r="E869" s="225" t="s">
        <v>53</v>
      </c>
      <c r="F869" s="424">
        <v>1000000</v>
      </c>
      <c r="G869" s="425">
        <v>1000000</v>
      </c>
      <c r="H869" s="14"/>
      <c r="I869" s="350">
        <v>1000000</v>
      </c>
      <c r="J869" s="427"/>
      <c r="K869" s="176"/>
      <c r="L869" s="176"/>
      <c r="M869" s="191"/>
      <c r="N869" s="191"/>
      <c r="O869" s="192"/>
      <c r="P869" s="15"/>
      <c r="Q869" s="434"/>
      <c r="R869" s="434">
        <v>500000</v>
      </c>
      <c r="S869" s="449">
        <v>500000</v>
      </c>
      <c r="T869" s="14"/>
      <c r="U869" s="452"/>
      <c r="V869" s="14"/>
      <c r="W869" s="428"/>
      <c r="X869" s="23">
        <f t="shared" si="123"/>
        <v>0</v>
      </c>
      <c r="Y869" s="23">
        <f t="shared" si="124"/>
        <v>0</v>
      </c>
      <c r="AH869" s="20">
        <f t="shared" si="120"/>
        <v>0</v>
      </c>
      <c r="AI869" s="20">
        <v>1</v>
      </c>
      <c r="AQ869" s="1">
        <f t="shared" si="121"/>
        <v>1</v>
      </c>
      <c r="AR869" s="1">
        <f t="shared" si="122"/>
        <v>1</v>
      </c>
    </row>
    <row r="870" spans="1:44" ht="28.2" thickTop="1" thickBot="1">
      <c r="A870" s="104" t="s">
        <v>1333</v>
      </c>
      <c r="B870" s="104" t="s">
        <v>1363</v>
      </c>
      <c r="C870" s="187" t="s">
        <v>1364</v>
      </c>
      <c r="E870" s="225" t="s">
        <v>11</v>
      </c>
      <c r="F870" s="424">
        <v>752529</v>
      </c>
      <c r="G870" s="425">
        <v>752529</v>
      </c>
      <c r="H870" s="14"/>
      <c r="I870" s="350">
        <v>552529</v>
      </c>
      <c r="J870" s="427">
        <v>200000</v>
      </c>
      <c r="K870" s="176"/>
      <c r="L870" s="176"/>
      <c r="M870" s="191"/>
      <c r="N870" s="191"/>
      <c r="O870" s="192"/>
      <c r="P870" s="15"/>
      <c r="Q870" s="434">
        <v>602306</v>
      </c>
      <c r="R870" s="434">
        <v>80223</v>
      </c>
      <c r="S870" s="449">
        <v>70000</v>
      </c>
      <c r="T870" s="14"/>
      <c r="U870" s="452"/>
      <c r="V870" s="14"/>
      <c r="W870" s="428"/>
      <c r="X870" s="23">
        <f t="shared" si="123"/>
        <v>0</v>
      </c>
      <c r="Y870" s="23">
        <f t="shared" si="124"/>
        <v>0</v>
      </c>
      <c r="AH870" s="20">
        <f t="shared" si="120"/>
        <v>0</v>
      </c>
      <c r="AI870" s="20">
        <v>1</v>
      </c>
      <c r="AQ870" s="1">
        <f t="shared" si="121"/>
        <v>1</v>
      </c>
      <c r="AR870" s="1">
        <f t="shared" si="122"/>
        <v>1</v>
      </c>
    </row>
    <row r="871" spans="1:44" ht="24.9" customHeight="1" thickTop="1" thickBot="1">
      <c r="A871" s="206" t="s">
        <v>1950</v>
      </c>
      <c r="B871" s="206" t="s">
        <v>1950</v>
      </c>
      <c r="C871" s="206" t="s">
        <v>37</v>
      </c>
      <c r="D871" s="475"/>
      <c r="E871" s="827" t="s">
        <v>179</v>
      </c>
      <c r="F871" s="476">
        <v>200000</v>
      </c>
      <c r="G871" s="476">
        <f>I871</f>
        <v>200000</v>
      </c>
      <c r="H871" s="477"/>
      <c r="I871" s="334">
        <v>200000</v>
      </c>
      <c r="J871" s="478"/>
      <c r="K871" s="478"/>
      <c r="L871" s="478"/>
      <c r="M871" s="479"/>
      <c r="N871" s="479"/>
      <c r="O871" s="480"/>
      <c r="P871" s="481"/>
      <c r="Q871" s="512"/>
      <c r="R871" s="483">
        <v>80000</v>
      </c>
      <c r="S871" s="334">
        <f>G871-R871-Q871</f>
        <v>120000</v>
      </c>
      <c r="T871" s="484"/>
      <c r="U871" s="334"/>
      <c r="V871" s="484"/>
      <c r="W871" s="334"/>
      <c r="X871" s="23">
        <f t="shared" si="123"/>
        <v>0</v>
      </c>
      <c r="Y871" s="23">
        <f t="shared" si="124"/>
        <v>0</v>
      </c>
      <c r="Z871" s="20">
        <v>1</v>
      </c>
      <c r="AH871" s="20">
        <f t="shared" si="120"/>
        <v>1</v>
      </c>
      <c r="AQ871" s="1">
        <f t="shared" si="121"/>
        <v>0</v>
      </c>
      <c r="AR871" s="1">
        <f t="shared" si="122"/>
        <v>1</v>
      </c>
    </row>
    <row r="872" spans="1:44" ht="24.9" customHeight="1" thickTop="1" thickBot="1">
      <c r="A872" s="206" t="s">
        <v>1950</v>
      </c>
      <c r="B872" s="206" t="s">
        <v>1950</v>
      </c>
      <c r="C872" s="206" t="s">
        <v>149</v>
      </c>
      <c r="D872" s="475"/>
      <c r="E872" s="827" t="s">
        <v>179</v>
      </c>
      <c r="F872" s="476">
        <v>200000</v>
      </c>
      <c r="G872" s="476">
        <v>200000</v>
      </c>
      <c r="H872" s="477"/>
      <c r="I872" s="334">
        <v>200000</v>
      </c>
      <c r="J872" s="478"/>
      <c r="K872" s="478"/>
      <c r="L872" s="478"/>
      <c r="M872" s="479"/>
      <c r="N872" s="479"/>
      <c r="O872" s="480"/>
      <c r="P872" s="481"/>
      <c r="Q872" s="512"/>
      <c r="R872" s="483">
        <v>180000</v>
      </c>
      <c r="S872" s="334">
        <f t="shared" ref="S872:S883" si="125">G872-R872</f>
        <v>20000</v>
      </c>
      <c r="T872" s="484"/>
      <c r="U872" s="334"/>
      <c r="V872" s="484"/>
      <c r="W872" s="334"/>
      <c r="X872" s="23">
        <f t="shared" si="123"/>
        <v>0</v>
      </c>
      <c r="Y872" s="23">
        <f t="shared" si="124"/>
        <v>0</v>
      </c>
      <c r="Z872" s="20">
        <v>1</v>
      </c>
      <c r="AH872" s="20">
        <f t="shared" si="120"/>
        <v>1</v>
      </c>
      <c r="AQ872" s="1">
        <f t="shared" si="121"/>
        <v>0</v>
      </c>
      <c r="AR872" s="1">
        <f t="shared" si="122"/>
        <v>1</v>
      </c>
    </row>
    <row r="873" spans="1:44" ht="24.9" customHeight="1" thickTop="1" thickBot="1">
      <c r="A873" s="206" t="s">
        <v>1950</v>
      </c>
      <c r="B873" s="206" t="s">
        <v>1950</v>
      </c>
      <c r="C873" s="206" t="s">
        <v>364</v>
      </c>
      <c r="D873" s="475"/>
      <c r="E873" s="827" t="s">
        <v>179</v>
      </c>
      <c r="F873" s="476">
        <v>2165000</v>
      </c>
      <c r="G873" s="476">
        <v>2165000</v>
      </c>
      <c r="H873" s="477"/>
      <c r="I873" s="334"/>
      <c r="J873" s="478">
        <v>2165000</v>
      </c>
      <c r="K873" s="478"/>
      <c r="L873" s="478"/>
      <c r="M873" s="479"/>
      <c r="N873" s="479"/>
      <c r="O873" s="480"/>
      <c r="P873" s="481"/>
      <c r="Q873" s="512"/>
      <c r="R873" s="483">
        <v>2165000</v>
      </c>
      <c r="S873" s="334">
        <f t="shared" si="125"/>
        <v>0</v>
      </c>
      <c r="T873" s="484"/>
      <c r="U873" s="334"/>
      <c r="V873" s="484"/>
      <c r="W873" s="334"/>
      <c r="X873" s="23">
        <f t="shared" si="123"/>
        <v>0</v>
      </c>
      <c r="Y873" s="23">
        <f t="shared" si="124"/>
        <v>0</v>
      </c>
      <c r="Z873" s="20">
        <v>1</v>
      </c>
      <c r="AH873" s="20">
        <f t="shared" si="120"/>
        <v>1</v>
      </c>
      <c r="AQ873" s="1">
        <f t="shared" si="121"/>
        <v>0</v>
      </c>
      <c r="AR873" s="1">
        <f t="shared" si="122"/>
        <v>1</v>
      </c>
    </row>
    <row r="874" spans="1:44" ht="24.9" customHeight="1" thickTop="1" thickBot="1">
      <c r="A874" s="206" t="s">
        <v>1950</v>
      </c>
      <c r="B874" s="206" t="s">
        <v>1950</v>
      </c>
      <c r="C874" s="206" t="s">
        <v>1951</v>
      </c>
      <c r="D874" s="475"/>
      <c r="E874" s="827" t="s">
        <v>179</v>
      </c>
      <c r="F874" s="476">
        <v>75000</v>
      </c>
      <c r="G874" s="476">
        <v>75000</v>
      </c>
      <c r="H874" s="477"/>
      <c r="I874" s="334">
        <v>75000</v>
      </c>
      <c r="J874" s="478"/>
      <c r="K874" s="478"/>
      <c r="L874" s="478"/>
      <c r="M874" s="479"/>
      <c r="N874" s="479"/>
      <c r="O874" s="480"/>
      <c r="P874" s="481"/>
      <c r="Q874" s="512"/>
      <c r="R874" s="483">
        <v>68000</v>
      </c>
      <c r="S874" s="334">
        <f t="shared" si="125"/>
        <v>7000</v>
      </c>
      <c r="T874" s="484"/>
      <c r="U874" s="334"/>
      <c r="V874" s="484"/>
      <c r="W874" s="334"/>
      <c r="X874" s="23">
        <f t="shared" si="123"/>
        <v>0</v>
      </c>
      <c r="Y874" s="23">
        <f t="shared" si="124"/>
        <v>0</v>
      </c>
      <c r="Z874" s="20">
        <v>1</v>
      </c>
      <c r="AH874" s="20">
        <f t="shared" si="120"/>
        <v>1</v>
      </c>
      <c r="AQ874" s="1">
        <f t="shared" si="121"/>
        <v>0</v>
      </c>
      <c r="AR874" s="1">
        <f t="shared" si="122"/>
        <v>1</v>
      </c>
    </row>
    <row r="875" spans="1:44" ht="24.9" customHeight="1" thickTop="1" thickBot="1">
      <c r="A875" s="206" t="s">
        <v>1950</v>
      </c>
      <c r="B875" s="206" t="s">
        <v>1950</v>
      </c>
      <c r="C875" s="206" t="s">
        <v>486</v>
      </c>
      <c r="D875" s="475"/>
      <c r="E875" s="827" t="s">
        <v>179</v>
      </c>
      <c r="F875" s="476">
        <v>50000</v>
      </c>
      <c r="G875" s="476">
        <v>50000</v>
      </c>
      <c r="H875" s="477"/>
      <c r="I875" s="334">
        <v>50000</v>
      </c>
      <c r="J875" s="478"/>
      <c r="K875" s="478"/>
      <c r="L875" s="478"/>
      <c r="M875" s="479"/>
      <c r="N875" s="479"/>
      <c r="O875" s="480"/>
      <c r="P875" s="481"/>
      <c r="Q875" s="512"/>
      <c r="R875" s="483">
        <v>30000</v>
      </c>
      <c r="S875" s="334">
        <f t="shared" si="125"/>
        <v>20000</v>
      </c>
      <c r="T875" s="484"/>
      <c r="U875" s="334"/>
      <c r="V875" s="484"/>
      <c r="W875" s="334"/>
      <c r="X875" s="23">
        <f t="shared" si="123"/>
        <v>0</v>
      </c>
      <c r="Y875" s="23">
        <f t="shared" si="124"/>
        <v>0</v>
      </c>
      <c r="Z875" s="20">
        <v>1</v>
      </c>
      <c r="AH875" s="20">
        <f t="shared" si="120"/>
        <v>1</v>
      </c>
      <c r="AQ875" s="1">
        <f t="shared" si="121"/>
        <v>0</v>
      </c>
      <c r="AR875" s="1">
        <f t="shared" si="122"/>
        <v>1</v>
      </c>
    </row>
    <row r="876" spans="1:44" ht="24.9" customHeight="1" thickTop="1" thickBot="1">
      <c r="A876" s="206" t="s">
        <v>1950</v>
      </c>
      <c r="B876" s="206" t="s">
        <v>1950</v>
      </c>
      <c r="C876" s="206" t="s">
        <v>1952</v>
      </c>
      <c r="D876" s="475"/>
      <c r="E876" s="827" t="s">
        <v>179</v>
      </c>
      <c r="F876" s="476">
        <v>1249000</v>
      </c>
      <c r="G876" s="476">
        <v>1249000</v>
      </c>
      <c r="H876" s="477"/>
      <c r="I876" s="334">
        <v>800000</v>
      </c>
      <c r="J876" s="478"/>
      <c r="K876" s="478"/>
      <c r="L876" s="478">
        <v>449000</v>
      </c>
      <c r="M876" s="479"/>
      <c r="N876" s="479"/>
      <c r="O876" s="480"/>
      <c r="P876" s="481"/>
      <c r="Q876" s="512"/>
      <c r="R876" s="483">
        <v>500000</v>
      </c>
      <c r="S876" s="334">
        <f t="shared" si="125"/>
        <v>749000</v>
      </c>
      <c r="T876" s="484"/>
      <c r="U876" s="334"/>
      <c r="V876" s="484"/>
      <c r="W876" s="334"/>
      <c r="X876" s="23">
        <f t="shared" si="123"/>
        <v>0</v>
      </c>
      <c r="Y876" s="23">
        <f t="shared" si="124"/>
        <v>0</v>
      </c>
      <c r="Z876" s="20">
        <v>1</v>
      </c>
      <c r="AH876" s="20">
        <f t="shared" si="120"/>
        <v>1</v>
      </c>
      <c r="AQ876" s="1">
        <f t="shared" si="121"/>
        <v>0</v>
      </c>
      <c r="AR876" s="1">
        <f t="shared" si="122"/>
        <v>1</v>
      </c>
    </row>
    <row r="877" spans="1:44" ht="24.9" customHeight="1" thickTop="1" thickBot="1">
      <c r="A877" s="206" t="s">
        <v>1950</v>
      </c>
      <c r="B877" s="206" t="s">
        <v>1950</v>
      </c>
      <c r="C877" s="206" t="s">
        <v>58</v>
      </c>
      <c r="D877" s="475"/>
      <c r="E877" s="827" t="s">
        <v>179</v>
      </c>
      <c r="F877" s="476">
        <v>400000</v>
      </c>
      <c r="G877" s="476">
        <v>400000</v>
      </c>
      <c r="H877" s="477"/>
      <c r="I877" s="334">
        <v>200000</v>
      </c>
      <c r="J877" s="478">
        <v>200000</v>
      </c>
      <c r="K877" s="478"/>
      <c r="L877" s="478"/>
      <c r="M877" s="479"/>
      <c r="N877" s="479"/>
      <c r="O877" s="480"/>
      <c r="P877" s="481"/>
      <c r="Q877" s="512"/>
      <c r="R877" s="483">
        <v>160000</v>
      </c>
      <c r="S877" s="334">
        <f t="shared" si="125"/>
        <v>240000</v>
      </c>
      <c r="T877" s="484"/>
      <c r="U877" s="334"/>
      <c r="V877" s="484"/>
      <c r="W877" s="334"/>
      <c r="X877" s="23">
        <f t="shared" si="123"/>
        <v>0</v>
      </c>
      <c r="Y877" s="23">
        <f t="shared" si="124"/>
        <v>0</v>
      </c>
      <c r="Z877" s="20">
        <v>1</v>
      </c>
      <c r="AH877" s="20">
        <f t="shared" si="120"/>
        <v>1</v>
      </c>
      <c r="AQ877" s="1">
        <f t="shared" si="121"/>
        <v>0</v>
      </c>
      <c r="AR877" s="1">
        <f t="shared" si="122"/>
        <v>1</v>
      </c>
    </row>
    <row r="878" spans="1:44" ht="24.9" customHeight="1" thickTop="1" thickBot="1">
      <c r="A878" s="206" t="s">
        <v>1950</v>
      </c>
      <c r="B878" s="206" t="s">
        <v>1950</v>
      </c>
      <c r="C878" s="206" t="s">
        <v>1953</v>
      </c>
      <c r="D878" s="475"/>
      <c r="E878" s="827" t="s">
        <v>179</v>
      </c>
      <c r="F878" s="476">
        <v>500000</v>
      </c>
      <c r="G878" s="476">
        <v>500000</v>
      </c>
      <c r="H878" s="477"/>
      <c r="I878" s="334">
        <v>500000</v>
      </c>
      <c r="J878" s="478"/>
      <c r="K878" s="478"/>
      <c r="L878" s="478"/>
      <c r="M878" s="479"/>
      <c r="N878" s="479"/>
      <c r="O878" s="480"/>
      <c r="P878" s="481"/>
      <c r="Q878" s="512"/>
      <c r="R878" s="483">
        <v>200000</v>
      </c>
      <c r="S878" s="334">
        <f t="shared" si="125"/>
        <v>300000</v>
      </c>
      <c r="T878" s="484"/>
      <c r="U878" s="334"/>
      <c r="V878" s="484"/>
      <c r="W878" s="334"/>
      <c r="X878" s="23">
        <f t="shared" si="123"/>
        <v>0</v>
      </c>
      <c r="Y878" s="23">
        <f t="shared" si="124"/>
        <v>0</v>
      </c>
      <c r="Z878" s="20">
        <v>1</v>
      </c>
      <c r="AH878" s="20">
        <f t="shared" si="120"/>
        <v>1</v>
      </c>
      <c r="AQ878" s="1">
        <f t="shared" si="121"/>
        <v>0</v>
      </c>
      <c r="AR878" s="1">
        <f t="shared" si="122"/>
        <v>1</v>
      </c>
    </row>
    <row r="879" spans="1:44" ht="24.9" customHeight="1" thickTop="1" thickBot="1">
      <c r="A879" s="206" t="s">
        <v>1950</v>
      </c>
      <c r="B879" s="206" t="s">
        <v>1950</v>
      </c>
      <c r="C879" s="206" t="s">
        <v>1954</v>
      </c>
      <c r="D879" s="475"/>
      <c r="E879" s="827" t="s">
        <v>179</v>
      </c>
      <c r="F879" s="476">
        <v>310000</v>
      </c>
      <c r="G879" s="476">
        <v>310000</v>
      </c>
      <c r="H879" s="477"/>
      <c r="I879" s="334">
        <v>310000</v>
      </c>
      <c r="J879" s="478"/>
      <c r="K879" s="478"/>
      <c r="L879" s="478"/>
      <c r="M879" s="479"/>
      <c r="N879" s="479"/>
      <c r="O879" s="480"/>
      <c r="P879" s="481"/>
      <c r="Q879" s="512"/>
      <c r="R879" s="483">
        <v>279000</v>
      </c>
      <c r="S879" s="334">
        <f t="shared" si="125"/>
        <v>31000</v>
      </c>
      <c r="T879" s="484"/>
      <c r="U879" s="334"/>
      <c r="V879" s="484"/>
      <c r="W879" s="334"/>
      <c r="X879" s="23">
        <f t="shared" si="123"/>
        <v>0</v>
      </c>
      <c r="Y879" s="23">
        <f t="shared" si="124"/>
        <v>0</v>
      </c>
      <c r="Z879" s="20">
        <v>1</v>
      </c>
      <c r="AH879" s="20">
        <f t="shared" si="120"/>
        <v>1</v>
      </c>
      <c r="AQ879" s="1">
        <f t="shared" si="121"/>
        <v>0</v>
      </c>
      <c r="AR879" s="1">
        <f t="shared" si="122"/>
        <v>1</v>
      </c>
    </row>
    <row r="880" spans="1:44" ht="24.9" customHeight="1" thickTop="1" thickBot="1">
      <c r="A880" s="206" t="s">
        <v>1950</v>
      </c>
      <c r="B880" s="206" t="s">
        <v>1950</v>
      </c>
      <c r="C880" s="206" t="s">
        <v>1141</v>
      </c>
      <c r="D880" s="475"/>
      <c r="E880" s="827" t="s">
        <v>179</v>
      </c>
      <c r="F880" s="476">
        <v>71000</v>
      </c>
      <c r="G880" s="476">
        <v>71000</v>
      </c>
      <c r="H880" s="477"/>
      <c r="I880" s="334">
        <v>71000</v>
      </c>
      <c r="J880" s="478"/>
      <c r="K880" s="478"/>
      <c r="L880" s="478"/>
      <c r="M880" s="479"/>
      <c r="N880" s="479"/>
      <c r="O880" s="480"/>
      <c r="P880" s="481"/>
      <c r="Q880" s="512"/>
      <c r="R880" s="483">
        <v>71000</v>
      </c>
      <c r="S880" s="334">
        <f t="shared" si="125"/>
        <v>0</v>
      </c>
      <c r="T880" s="484"/>
      <c r="U880" s="334"/>
      <c r="V880" s="484"/>
      <c r="W880" s="334"/>
      <c r="X880" s="23">
        <f t="shared" si="123"/>
        <v>0</v>
      </c>
      <c r="Y880" s="23">
        <f t="shared" si="124"/>
        <v>0</v>
      </c>
      <c r="Z880" s="20">
        <v>1</v>
      </c>
      <c r="AH880" s="20">
        <f t="shared" si="120"/>
        <v>1</v>
      </c>
      <c r="AQ880" s="1">
        <f t="shared" si="121"/>
        <v>0</v>
      </c>
      <c r="AR880" s="1">
        <f t="shared" si="122"/>
        <v>1</v>
      </c>
    </row>
    <row r="881" spans="1:44" ht="24.9" customHeight="1" thickTop="1" thickBot="1">
      <c r="A881" s="206" t="s">
        <v>1950</v>
      </c>
      <c r="B881" s="206" t="s">
        <v>1950</v>
      </c>
      <c r="C881" s="206" t="s">
        <v>25</v>
      </c>
      <c r="D881" s="475"/>
      <c r="E881" s="827" t="s">
        <v>179</v>
      </c>
      <c r="F881" s="476">
        <v>100000</v>
      </c>
      <c r="G881" s="476">
        <v>100000</v>
      </c>
      <c r="H881" s="477"/>
      <c r="I881" s="334">
        <v>50000</v>
      </c>
      <c r="J881" s="478"/>
      <c r="K881" s="478"/>
      <c r="L881" s="478"/>
      <c r="M881" s="479"/>
      <c r="N881" s="479">
        <v>50000</v>
      </c>
      <c r="O881" s="480" t="s">
        <v>39</v>
      </c>
      <c r="P881" s="481"/>
      <c r="Q881" s="512"/>
      <c r="R881" s="483">
        <v>30000</v>
      </c>
      <c r="S881" s="334">
        <f t="shared" si="125"/>
        <v>70000</v>
      </c>
      <c r="T881" s="484"/>
      <c r="U881" s="334"/>
      <c r="V881" s="484"/>
      <c r="W881" s="334"/>
      <c r="X881" s="23">
        <f t="shared" si="123"/>
        <v>0</v>
      </c>
      <c r="Y881" s="23">
        <f t="shared" si="124"/>
        <v>0</v>
      </c>
      <c r="AC881" s="20">
        <v>1</v>
      </c>
      <c r="AH881" s="20">
        <f t="shared" si="120"/>
        <v>1</v>
      </c>
      <c r="AQ881" s="1">
        <f t="shared" si="121"/>
        <v>0</v>
      </c>
      <c r="AR881" s="1">
        <f t="shared" si="122"/>
        <v>1</v>
      </c>
    </row>
    <row r="882" spans="1:44" ht="24.9" customHeight="1" thickTop="1" thickBot="1">
      <c r="A882" s="206" t="s">
        <v>1950</v>
      </c>
      <c r="B882" s="206" t="s">
        <v>1950</v>
      </c>
      <c r="C882" s="206" t="s">
        <v>495</v>
      </c>
      <c r="D882" s="475"/>
      <c r="E882" s="827" t="s">
        <v>179</v>
      </c>
      <c r="F882" s="476">
        <v>100000</v>
      </c>
      <c r="G882" s="476">
        <v>100000</v>
      </c>
      <c r="H882" s="477"/>
      <c r="I882" s="334">
        <v>50000</v>
      </c>
      <c r="J882" s="478"/>
      <c r="K882" s="478"/>
      <c r="L882" s="478"/>
      <c r="M882" s="479"/>
      <c r="N882" s="479">
        <v>50000</v>
      </c>
      <c r="O882" s="480" t="s">
        <v>39</v>
      </c>
      <c r="P882" s="481"/>
      <c r="Q882" s="512"/>
      <c r="R882" s="483">
        <v>30000</v>
      </c>
      <c r="S882" s="334">
        <f t="shared" si="125"/>
        <v>70000</v>
      </c>
      <c r="T882" s="484"/>
      <c r="U882" s="334"/>
      <c r="V882" s="484"/>
      <c r="W882" s="334"/>
      <c r="X882" s="23">
        <f t="shared" si="123"/>
        <v>0</v>
      </c>
      <c r="Y882" s="23">
        <f t="shared" si="124"/>
        <v>0</v>
      </c>
      <c r="AC882" s="20">
        <v>1</v>
      </c>
      <c r="AH882" s="20">
        <f t="shared" si="120"/>
        <v>1</v>
      </c>
      <c r="AQ882" s="1">
        <f t="shared" si="121"/>
        <v>0</v>
      </c>
      <c r="AR882" s="1">
        <f t="shared" si="122"/>
        <v>1</v>
      </c>
    </row>
    <row r="883" spans="1:44" ht="24.9" customHeight="1" thickTop="1" thickBot="1">
      <c r="A883" s="206" t="s">
        <v>1950</v>
      </c>
      <c r="B883" s="206" t="s">
        <v>1950</v>
      </c>
      <c r="C883" s="206" t="s">
        <v>1955</v>
      </c>
      <c r="D883" s="475"/>
      <c r="E883" s="827" t="s">
        <v>145</v>
      </c>
      <c r="F883" s="476">
        <v>400000</v>
      </c>
      <c r="G883" s="476">
        <v>416000</v>
      </c>
      <c r="H883" s="477"/>
      <c r="I883" s="334">
        <v>416000</v>
      </c>
      <c r="J883" s="478"/>
      <c r="K883" s="478"/>
      <c r="L883" s="478"/>
      <c r="M883" s="479"/>
      <c r="N883" s="479"/>
      <c r="O883" s="480"/>
      <c r="P883" s="481"/>
      <c r="Q883" s="512"/>
      <c r="R883" s="483">
        <v>416000</v>
      </c>
      <c r="S883" s="334">
        <f t="shared" si="125"/>
        <v>0</v>
      </c>
      <c r="T883" s="484"/>
      <c r="U883" s="334"/>
      <c r="V883" s="484"/>
      <c r="W883" s="334"/>
      <c r="X883" s="23">
        <f t="shared" si="123"/>
        <v>0</v>
      </c>
      <c r="Y883" s="23">
        <f t="shared" si="124"/>
        <v>0</v>
      </c>
      <c r="AH883" s="20">
        <f t="shared" si="120"/>
        <v>0</v>
      </c>
      <c r="AI883" s="20">
        <v>1</v>
      </c>
      <c r="AQ883" s="1">
        <f t="shared" si="121"/>
        <v>1</v>
      </c>
      <c r="AR883" s="1">
        <f t="shared" si="122"/>
        <v>1</v>
      </c>
    </row>
    <row r="884" spans="1:44" ht="24.9" customHeight="1" thickTop="1" thickBot="1">
      <c r="A884" s="206" t="s">
        <v>1950</v>
      </c>
      <c r="B884" s="206" t="s">
        <v>1950</v>
      </c>
      <c r="C884" s="206" t="s">
        <v>1956</v>
      </c>
      <c r="D884" s="475"/>
      <c r="E884" s="827" t="s">
        <v>53</v>
      </c>
      <c r="F884" s="476">
        <v>300000</v>
      </c>
      <c r="G884" s="476">
        <v>359000</v>
      </c>
      <c r="H884" s="477"/>
      <c r="I884" s="334">
        <v>359000</v>
      </c>
      <c r="J884" s="478"/>
      <c r="K884" s="478"/>
      <c r="L884" s="478"/>
      <c r="M884" s="479"/>
      <c r="N884" s="479"/>
      <c r="O884" s="480"/>
      <c r="P884" s="481"/>
      <c r="Q884" s="512">
        <v>76000</v>
      </c>
      <c r="R884" s="483">
        <v>247000</v>
      </c>
      <c r="S884" s="334">
        <f>G884-R884-Q884</f>
        <v>36000</v>
      </c>
      <c r="T884" s="484"/>
      <c r="U884" s="334"/>
      <c r="V884" s="484"/>
      <c r="W884" s="334"/>
      <c r="X884" s="23">
        <f t="shared" si="123"/>
        <v>0</v>
      </c>
      <c r="Y884" s="23">
        <f t="shared" si="124"/>
        <v>0</v>
      </c>
      <c r="AH884" s="20">
        <f t="shared" si="120"/>
        <v>0</v>
      </c>
      <c r="AI884" s="20">
        <v>1</v>
      </c>
      <c r="AQ884" s="1">
        <f t="shared" si="121"/>
        <v>1</v>
      </c>
      <c r="AR884" s="1">
        <f t="shared" si="122"/>
        <v>1</v>
      </c>
    </row>
    <row r="885" spans="1:44" ht="24.9" customHeight="1" thickTop="1" thickBot="1">
      <c r="A885" s="206" t="s">
        <v>1950</v>
      </c>
      <c r="B885" s="206" t="s">
        <v>1950</v>
      </c>
      <c r="C885" s="206" t="s">
        <v>1957</v>
      </c>
      <c r="D885" s="475"/>
      <c r="E885" s="827" t="s">
        <v>53</v>
      </c>
      <c r="F885" s="476">
        <v>750000</v>
      </c>
      <c r="G885" s="476">
        <v>761000</v>
      </c>
      <c r="H885" s="477"/>
      <c r="I885" s="334">
        <v>761000</v>
      </c>
      <c r="J885" s="478"/>
      <c r="K885" s="478"/>
      <c r="L885" s="478"/>
      <c r="M885" s="479"/>
      <c r="N885" s="479"/>
      <c r="O885" s="480"/>
      <c r="P885" s="481"/>
      <c r="Q885" s="512">
        <v>654000</v>
      </c>
      <c r="R885" s="483">
        <v>107000</v>
      </c>
      <c r="S885" s="334">
        <f t="shared" ref="S885:S903" si="126">G885-R885-Q885</f>
        <v>0</v>
      </c>
      <c r="T885" s="484"/>
      <c r="U885" s="334"/>
      <c r="V885" s="484"/>
      <c r="W885" s="334"/>
      <c r="X885" s="23">
        <f t="shared" si="123"/>
        <v>0</v>
      </c>
      <c r="Y885" s="23">
        <f t="shared" si="124"/>
        <v>0</v>
      </c>
      <c r="AH885" s="20">
        <f t="shared" si="120"/>
        <v>0</v>
      </c>
      <c r="AI885" s="20">
        <v>1</v>
      </c>
      <c r="AQ885" s="1">
        <f t="shared" si="121"/>
        <v>1</v>
      </c>
      <c r="AR885" s="1">
        <f t="shared" si="122"/>
        <v>1</v>
      </c>
    </row>
    <row r="886" spans="1:44" ht="24.9" customHeight="1" thickTop="1" thickBot="1">
      <c r="A886" s="206" t="s">
        <v>1950</v>
      </c>
      <c r="B886" s="206" t="s">
        <v>1950</v>
      </c>
      <c r="C886" s="206" t="s">
        <v>1958</v>
      </c>
      <c r="D886" s="475"/>
      <c r="E886" s="827" t="s">
        <v>145</v>
      </c>
      <c r="F886" s="476">
        <v>400000</v>
      </c>
      <c r="G886" s="476">
        <v>400000</v>
      </c>
      <c r="H886" s="477"/>
      <c r="I886" s="334">
        <v>400000</v>
      </c>
      <c r="J886" s="478"/>
      <c r="K886" s="478"/>
      <c r="L886" s="478"/>
      <c r="M886" s="479"/>
      <c r="N886" s="479"/>
      <c r="O886" s="480"/>
      <c r="P886" s="481"/>
      <c r="Q886" s="512">
        <v>166000</v>
      </c>
      <c r="R886" s="483">
        <v>171000</v>
      </c>
      <c r="S886" s="334">
        <f t="shared" si="126"/>
        <v>63000</v>
      </c>
      <c r="T886" s="484"/>
      <c r="U886" s="334"/>
      <c r="V886" s="484"/>
      <c r="W886" s="334"/>
      <c r="X886" s="23">
        <f t="shared" si="123"/>
        <v>0</v>
      </c>
      <c r="Y886" s="23">
        <f t="shared" si="124"/>
        <v>0</v>
      </c>
      <c r="AH886" s="20">
        <f t="shared" si="120"/>
        <v>0</v>
      </c>
      <c r="AI886" s="20">
        <v>1</v>
      </c>
      <c r="AQ886" s="1">
        <f t="shared" si="121"/>
        <v>1</v>
      </c>
      <c r="AR886" s="1">
        <f t="shared" si="122"/>
        <v>1</v>
      </c>
    </row>
    <row r="887" spans="1:44" ht="24.9" customHeight="1" thickTop="1" thickBot="1">
      <c r="A887" s="206" t="s">
        <v>1950</v>
      </c>
      <c r="B887" s="206" t="s">
        <v>1950</v>
      </c>
      <c r="C887" s="206" t="s">
        <v>1959</v>
      </c>
      <c r="D887" s="475"/>
      <c r="E887" s="827" t="s">
        <v>145</v>
      </c>
      <c r="F887" s="476">
        <v>900000</v>
      </c>
      <c r="G887" s="476">
        <v>900000</v>
      </c>
      <c r="H887" s="477"/>
      <c r="I887" s="334">
        <v>336000</v>
      </c>
      <c r="J887" s="478"/>
      <c r="K887" s="478"/>
      <c r="L887" s="478">
        <v>564000</v>
      </c>
      <c r="M887" s="479"/>
      <c r="N887" s="479"/>
      <c r="O887" s="480"/>
      <c r="P887" s="481"/>
      <c r="Q887" s="512">
        <v>704000</v>
      </c>
      <c r="R887" s="483">
        <v>196000</v>
      </c>
      <c r="S887" s="334">
        <f t="shared" si="126"/>
        <v>0</v>
      </c>
      <c r="T887" s="484"/>
      <c r="U887" s="334"/>
      <c r="V887" s="484"/>
      <c r="W887" s="334"/>
      <c r="X887" s="23">
        <f t="shared" si="123"/>
        <v>0</v>
      </c>
      <c r="Y887" s="23">
        <f t="shared" si="124"/>
        <v>0</v>
      </c>
      <c r="AH887" s="20">
        <f t="shared" si="120"/>
        <v>0</v>
      </c>
      <c r="AI887" s="20">
        <v>1</v>
      </c>
      <c r="AQ887" s="1">
        <f t="shared" si="121"/>
        <v>1</v>
      </c>
      <c r="AR887" s="1">
        <f t="shared" si="122"/>
        <v>1</v>
      </c>
    </row>
    <row r="888" spans="1:44" ht="24.9" customHeight="1" thickTop="1" thickBot="1">
      <c r="A888" s="206" t="s">
        <v>1950</v>
      </c>
      <c r="B888" s="206" t="s">
        <v>1950</v>
      </c>
      <c r="C888" s="206" t="s">
        <v>1960</v>
      </c>
      <c r="D888" s="475"/>
      <c r="E888" s="827" t="s">
        <v>53</v>
      </c>
      <c r="F888" s="476">
        <v>1500000</v>
      </c>
      <c r="G888" s="476">
        <v>1642000</v>
      </c>
      <c r="H888" s="477"/>
      <c r="I888" s="334">
        <v>706000</v>
      </c>
      <c r="J888" s="478">
        <v>436000</v>
      </c>
      <c r="K888" s="478">
        <v>500000</v>
      </c>
      <c r="L888" s="478"/>
      <c r="M888" s="479"/>
      <c r="N888" s="479"/>
      <c r="O888" s="480"/>
      <c r="P888" s="481"/>
      <c r="Q888" s="512"/>
      <c r="R888" s="483">
        <v>1478000</v>
      </c>
      <c r="S888" s="334">
        <f t="shared" si="126"/>
        <v>164000</v>
      </c>
      <c r="T888" s="484"/>
      <c r="U888" s="334"/>
      <c r="V888" s="484"/>
      <c r="W888" s="334"/>
      <c r="X888" s="23">
        <f t="shared" si="123"/>
        <v>0</v>
      </c>
      <c r="Y888" s="23">
        <f t="shared" si="124"/>
        <v>0</v>
      </c>
      <c r="AH888" s="20">
        <f t="shared" si="120"/>
        <v>0</v>
      </c>
      <c r="AI888" s="20">
        <v>1</v>
      </c>
      <c r="AQ888" s="1">
        <f t="shared" si="121"/>
        <v>1</v>
      </c>
      <c r="AR888" s="1">
        <f t="shared" si="122"/>
        <v>1</v>
      </c>
    </row>
    <row r="889" spans="1:44" ht="24.9" customHeight="1" thickTop="1" thickBot="1">
      <c r="A889" s="206" t="s">
        <v>1950</v>
      </c>
      <c r="B889" s="206" t="s">
        <v>1950</v>
      </c>
      <c r="C889" s="206" t="s">
        <v>1961</v>
      </c>
      <c r="D889" s="475"/>
      <c r="E889" s="827" t="s">
        <v>53</v>
      </c>
      <c r="F889" s="476">
        <v>1480000</v>
      </c>
      <c r="G889" s="476">
        <v>1550000</v>
      </c>
      <c r="H889" s="477"/>
      <c r="I889" s="334">
        <v>910000</v>
      </c>
      <c r="J889" s="478">
        <v>640000</v>
      </c>
      <c r="K889" s="478"/>
      <c r="L889" s="478"/>
      <c r="M889" s="479"/>
      <c r="N889" s="479"/>
      <c r="O889" s="480"/>
      <c r="P889" s="481"/>
      <c r="Q889" s="512">
        <v>416000</v>
      </c>
      <c r="R889" s="483">
        <v>979000</v>
      </c>
      <c r="S889" s="334">
        <f t="shared" si="126"/>
        <v>155000</v>
      </c>
      <c r="T889" s="484"/>
      <c r="U889" s="334"/>
      <c r="V889" s="484"/>
      <c r="W889" s="334"/>
      <c r="X889" s="23">
        <f t="shared" si="123"/>
        <v>0</v>
      </c>
      <c r="Y889" s="23">
        <f t="shared" si="124"/>
        <v>0</v>
      </c>
      <c r="AH889" s="20">
        <f t="shared" si="120"/>
        <v>0</v>
      </c>
      <c r="AI889" s="20">
        <v>1</v>
      </c>
      <c r="AQ889" s="1">
        <f t="shared" si="121"/>
        <v>1</v>
      </c>
      <c r="AR889" s="1">
        <f t="shared" si="122"/>
        <v>1</v>
      </c>
    </row>
    <row r="890" spans="1:44" ht="24.9" customHeight="1" thickTop="1" thickBot="1">
      <c r="A890" s="206" t="s">
        <v>1950</v>
      </c>
      <c r="B890" s="206" t="s">
        <v>1950</v>
      </c>
      <c r="C890" s="206" t="s">
        <v>1962</v>
      </c>
      <c r="D890" s="475"/>
      <c r="E890" s="827" t="s">
        <v>53</v>
      </c>
      <c r="F890" s="476">
        <v>180000</v>
      </c>
      <c r="G890" s="476">
        <v>180000</v>
      </c>
      <c r="H890" s="477"/>
      <c r="I890" s="334">
        <v>60000</v>
      </c>
      <c r="J890" s="478"/>
      <c r="K890" s="478"/>
      <c r="L890" s="478"/>
      <c r="M890" s="479"/>
      <c r="N890" s="479">
        <v>120000</v>
      </c>
      <c r="O890" s="480" t="s">
        <v>517</v>
      </c>
      <c r="P890" s="481"/>
      <c r="Q890" s="512">
        <v>159000</v>
      </c>
      <c r="R890" s="483">
        <v>21000</v>
      </c>
      <c r="S890" s="334">
        <f t="shared" si="126"/>
        <v>0</v>
      </c>
      <c r="T890" s="484"/>
      <c r="U890" s="334"/>
      <c r="V890" s="484"/>
      <c r="W890" s="334"/>
      <c r="X890" s="23">
        <f t="shared" si="123"/>
        <v>0</v>
      </c>
      <c r="Y890" s="23">
        <f t="shared" si="124"/>
        <v>0</v>
      </c>
      <c r="AH890" s="20">
        <f t="shared" si="120"/>
        <v>0</v>
      </c>
      <c r="AI890" s="20">
        <v>1</v>
      </c>
      <c r="AQ890" s="1">
        <f t="shared" si="121"/>
        <v>1</v>
      </c>
      <c r="AR890" s="1">
        <f t="shared" si="122"/>
        <v>1</v>
      </c>
    </row>
    <row r="891" spans="1:44" ht="24.9" customHeight="1" thickTop="1" thickBot="1">
      <c r="A891" s="206" t="s">
        <v>1950</v>
      </c>
      <c r="B891" s="206" t="s">
        <v>1950</v>
      </c>
      <c r="C891" s="206" t="s">
        <v>1963</v>
      </c>
      <c r="D891" s="475"/>
      <c r="E891" s="827" t="s">
        <v>53</v>
      </c>
      <c r="F891" s="476">
        <v>227000</v>
      </c>
      <c r="G891" s="476">
        <v>267000</v>
      </c>
      <c r="H891" s="477"/>
      <c r="I891" s="334">
        <v>67000</v>
      </c>
      <c r="J891" s="478"/>
      <c r="K891" s="478"/>
      <c r="L891" s="478"/>
      <c r="M891" s="479"/>
      <c r="N891" s="479">
        <v>200000</v>
      </c>
      <c r="O891" s="480" t="s">
        <v>517</v>
      </c>
      <c r="P891" s="481"/>
      <c r="Q891" s="512">
        <v>210000</v>
      </c>
      <c r="R891" s="483">
        <v>30000</v>
      </c>
      <c r="S891" s="334">
        <f t="shared" si="126"/>
        <v>27000</v>
      </c>
      <c r="T891" s="484"/>
      <c r="U891" s="334"/>
      <c r="V891" s="484"/>
      <c r="W891" s="334"/>
      <c r="X891" s="23">
        <f t="shared" si="123"/>
        <v>0</v>
      </c>
      <c r="Y891" s="23">
        <f t="shared" si="124"/>
        <v>0</v>
      </c>
      <c r="AH891" s="20">
        <f t="shared" si="120"/>
        <v>0</v>
      </c>
      <c r="AI891" s="20">
        <v>1</v>
      </c>
      <c r="AQ891" s="1">
        <f t="shared" si="121"/>
        <v>1</v>
      </c>
      <c r="AR891" s="1">
        <f t="shared" si="122"/>
        <v>1</v>
      </c>
    </row>
    <row r="892" spans="1:44" ht="24.9" customHeight="1" thickTop="1" thickBot="1">
      <c r="A892" s="206" t="s">
        <v>1950</v>
      </c>
      <c r="B892" s="206" t="s">
        <v>1950</v>
      </c>
      <c r="C892" s="206" t="s">
        <v>1964</v>
      </c>
      <c r="D892" s="475"/>
      <c r="E892" s="827" t="s">
        <v>53</v>
      </c>
      <c r="F892" s="476">
        <v>150000</v>
      </c>
      <c r="G892" s="476">
        <v>116000</v>
      </c>
      <c r="H892" s="477"/>
      <c r="I892" s="334"/>
      <c r="J892" s="478"/>
      <c r="K892" s="478"/>
      <c r="L892" s="478"/>
      <c r="M892" s="479"/>
      <c r="N892" s="479">
        <v>116000</v>
      </c>
      <c r="O892" s="480" t="s">
        <v>793</v>
      </c>
      <c r="P892" s="481"/>
      <c r="Q892" s="512">
        <v>104000</v>
      </c>
      <c r="R892" s="483">
        <v>12000</v>
      </c>
      <c r="S892" s="334">
        <f t="shared" si="126"/>
        <v>0</v>
      </c>
      <c r="T892" s="484"/>
      <c r="U892" s="334"/>
      <c r="V892" s="484"/>
      <c r="W892" s="334"/>
      <c r="X892" s="23">
        <f t="shared" si="123"/>
        <v>0</v>
      </c>
      <c r="Y892" s="23">
        <f t="shared" si="124"/>
        <v>0</v>
      </c>
      <c r="AH892" s="20">
        <f t="shared" si="120"/>
        <v>0</v>
      </c>
      <c r="AL892" s="20">
        <v>1</v>
      </c>
      <c r="AQ892" s="1">
        <f t="shared" si="121"/>
        <v>1</v>
      </c>
      <c r="AR892" s="1">
        <f t="shared" si="122"/>
        <v>1</v>
      </c>
    </row>
    <row r="893" spans="1:44" ht="24.9" customHeight="1" thickTop="1" thickBot="1">
      <c r="A893" s="206" t="s">
        <v>1950</v>
      </c>
      <c r="B893" s="206" t="s">
        <v>1950</v>
      </c>
      <c r="C893" s="206" t="s">
        <v>1965</v>
      </c>
      <c r="D893" s="475"/>
      <c r="E893" s="827" t="s">
        <v>53</v>
      </c>
      <c r="F893" s="476">
        <v>250000</v>
      </c>
      <c r="G893" s="476">
        <v>232000</v>
      </c>
      <c r="H893" s="477"/>
      <c r="I893" s="334"/>
      <c r="J893" s="478"/>
      <c r="K893" s="478"/>
      <c r="L893" s="478"/>
      <c r="M893" s="479"/>
      <c r="N893" s="479">
        <v>232000</v>
      </c>
      <c r="O893" s="480" t="s">
        <v>793</v>
      </c>
      <c r="P893" s="481"/>
      <c r="Q893" s="512">
        <v>100000</v>
      </c>
      <c r="R893" s="483">
        <v>109000</v>
      </c>
      <c r="S893" s="334">
        <f t="shared" si="126"/>
        <v>23000</v>
      </c>
      <c r="T893" s="484"/>
      <c r="U893" s="334"/>
      <c r="V893" s="484"/>
      <c r="W893" s="334"/>
      <c r="X893" s="23">
        <f t="shared" si="123"/>
        <v>0</v>
      </c>
      <c r="Y893" s="23">
        <f t="shared" si="124"/>
        <v>0</v>
      </c>
      <c r="AH893" s="20">
        <f t="shared" si="120"/>
        <v>0</v>
      </c>
      <c r="AL893" s="20">
        <v>1</v>
      </c>
      <c r="AQ893" s="1">
        <f t="shared" si="121"/>
        <v>1</v>
      </c>
      <c r="AR893" s="1">
        <f t="shared" si="122"/>
        <v>1</v>
      </c>
    </row>
    <row r="894" spans="1:44" ht="24.9" customHeight="1" thickTop="1" thickBot="1">
      <c r="A894" s="206" t="s">
        <v>1950</v>
      </c>
      <c r="B894" s="206" t="s">
        <v>1950</v>
      </c>
      <c r="C894" s="206" t="s">
        <v>1966</v>
      </c>
      <c r="D894" s="475"/>
      <c r="E894" s="827" t="s">
        <v>53</v>
      </c>
      <c r="F894" s="476">
        <v>600000</v>
      </c>
      <c r="G894" s="476">
        <v>629000</v>
      </c>
      <c r="H894" s="477"/>
      <c r="I894" s="334"/>
      <c r="J894" s="478"/>
      <c r="K894" s="478"/>
      <c r="L894" s="478"/>
      <c r="M894" s="479"/>
      <c r="N894" s="479">
        <v>629000</v>
      </c>
      <c r="O894" s="480" t="s">
        <v>793</v>
      </c>
      <c r="P894" s="481"/>
      <c r="Q894" s="512">
        <v>420000</v>
      </c>
      <c r="R894" s="483">
        <v>197000</v>
      </c>
      <c r="S894" s="334">
        <f t="shared" si="126"/>
        <v>12000</v>
      </c>
      <c r="T894" s="484"/>
      <c r="U894" s="334"/>
      <c r="V894" s="484"/>
      <c r="W894" s="334"/>
      <c r="X894" s="23">
        <f t="shared" si="123"/>
        <v>0</v>
      </c>
      <c r="Y894" s="23">
        <f t="shared" si="124"/>
        <v>0</v>
      </c>
      <c r="AH894" s="20">
        <f t="shared" si="120"/>
        <v>0</v>
      </c>
      <c r="AL894" s="20">
        <v>1</v>
      </c>
      <c r="AQ894" s="1">
        <f t="shared" si="121"/>
        <v>1</v>
      </c>
      <c r="AR894" s="1">
        <f t="shared" si="122"/>
        <v>1</v>
      </c>
    </row>
    <row r="895" spans="1:44" ht="24.9" customHeight="1" thickTop="1" thickBot="1">
      <c r="A895" s="206" t="s">
        <v>1950</v>
      </c>
      <c r="B895" s="206" t="s">
        <v>1950</v>
      </c>
      <c r="C895" s="206" t="s">
        <v>1967</v>
      </c>
      <c r="D895" s="475"/>
      <c r="E895" s="827" t="s">
        <v>145</v>
      </c>
      <c r="F895" s="476">
        <v>20000</v>
      </c>
      <c r="G895" s="476">
        <v>212000</v>
      </c>
      <c r="H895" s="477"/>
      <c r="I895" s="334"/>
      <c r="J895" s="478"/>
      <c r="K895" s="478"/>
      <c r="L895" s="478"/>
      <c r="M895" s="479"/>
      <c r="N895" s="479">
        <v>212000</v>
      </c>
      <c r="O895" s="480" t="s">
        <v>793</v>
      </c>
      <c r="P895" s="481"/>
      <c r="Q895" s="512"/>
      <c r="R895" s="483">
        <v>191000</v>
      </c>
      <c r="S895" s="334">
        <f t="shared" si="126"/>
        <v>21000</v>
      </c>
      <c r="T895" s="484"/>
      <c r="U895" s="334"/>
      <c r="V895" s="484"/>
      <c r="W895" s="334"/>
      <c r="X895" s="23">
        <f t="shared" si="123"/>
        <v>0</v>
      </c>
      <c r="Y895" s="23">
        <f t="shared" si="124"/>
        <v>0</v>
      </c>
      <c r="AH895" s="20">
        <f t="shared" si="120"/>
        <v>0</v>
      </c>
      <c r="AL895" s="20">
        <v>1</v>
      </c>
      <c r="AQ895" s="1">
        <f t="shared" si="121"/>
        <v>1</v>
      </c>
      <c r="AR895" s="1">
        <f t="shared" si="122"/>
        <v>1</v>
      </c>
    </row>
    <row r="896" spans="1:44" ht="24.9" customHeight="1" thickTop="1" thickBot="1">
      <c r="A896" s="206" t="s">
        <v>1950</v>
      </c>
      <c r="B896" s="206" t="s">
        <v>1950</v>
      </c>
      <c r="C896" s="206" t="s">
        <v>138</v>
      </c>
      <c r="D896" s="475"/>
      <c r="E896" s="827" t="s">
        <v>53</v>
      </c>
      <c r="F896" s="476">
        <v>200000</v>
      </c>
      <c r="G896" s="476">
        <v>200000</v>
      </c>
      <c r="H896" s="477"/>
      <c r="I896" s="334"/>
      <c r="J896" s="478"/>
      <c r="K896" s="478"/>
      <c r="L896" s="478"/>
      <c r="M896" s="479"/>
      <c r="N896" s="479">
        <v>200000</v>
      </c>
      <c r="O896" s="480" t="s">
        <v>39</v>
      </c>
      <c r="P896" s="481"/>
      <c r="Q896" s="512">
        <v>55000</v>
      </c>
      <c r="R896" s="483">
        <v>126000</v>
      </c>
      <c r="S896" s="334">
        <f t="shared" si="126"/>
        <v>19000</v>
      </c>
      <c r="T896" s="484"/>
      <c r="U896" s="334"/>
      <c r="V896" s="484"/>
      <c r="W896" s="334"/>
      <c r="X896" s="23">
        <f t="shared" ref="X896:X958" si="127">G896-I896-J896-K896-L896-M896-N896</f>
        <v>0</v>
      </c>
      <c r="Y896" s="23">
        <f t="shared" ref="Y896:Y958" si="128">G896-Q896-R896-S896</f>
        <v>0</v>
      </c>
      <c r="AH896" s="20">
        <f t="shared" si="120"/>
        <v>0</v>
      </c>
      <c r="AL896" s="20">
        <v>1</v>
      </c>
      <c r="AQ896" s="1">
        <f t="shared" si="121"/>
        <v>1</v>
      </c>
      <c r="AR896" s="1">
        <f t="shared" si="122"/>
        <v>1</v>
      </c>
    </row>
    <row r="897" spans="1:44" ht="24.9" customHeight="1" thickTop="1" thickBot="1">
      <c r="A897" s="206" t="s">
        <v>1950</v>
      </c>
      <c r="B897" s="206" t="s">
        <v>1950</v>
      </c>
      <c r="C897" s="206" t="s">
        <v>1968</v>
      </c>
      <c r="D897" s="475"/>
      <c r="E897" s="827" t="s">
        <v>53</v>
      </c>
      <c r="F897" s="476">
        <v>240000</v>
      </c>
      <c r="G897" s="476">
        <v>238000</v>
      </c>
      <c r="H897" s="477"/>
      <c r="I897" s="334">
        <v>13000</v>
      </c>
      <c r="J897" s="478"/>
      <c r="K897" s="478"/>
      <c r="L897" s="478"/>
      <c r="M897" s="479"/>
      <c r="N897" s="479">
        <v>225000</v>
      </c>
      <c r="O897" s="480" t="s">
        <v>793</v>
      </c>
      <c r="P897" s="481"/>
      <c r="Q897" s="512">
        <v>214000</v>
      </c>
      <c r="R897" s="483">
        <v>24000</v>
      </c>
      <c r="S897" s="334">
        <f t="shared" si="126"/>
        <v>0</v>
      </c>
      <c r="T897" s="484"/>
      <c r="U897" s="334"/>
      <c r="V897" s="484"/>
      <c r="W897" s="334"/>
      <c r="X897" s="23">
        <f t="shared" si="127"/>
        <v>0</v>
      </c>
      <c r="Y897" s="23">
        <f t="shared" si="128"/>
        <v>0</v>
      </c>
      <c r="AH897" s="20">
        <f t="shared" si="120"/>
        <v>0</v>
      </c>
      <c r="AL897" s="20">
        <v>1</v>
      </c>
      <c r="AQ897" s="1">
        <f t="shared" si="121"/>
        <v>1</v>
      </c>
      <c r="AR897" s="1">
        <f t="shared" si="122"/>
        <v>1</v>
      </c>
    </row>
    <row r="898" spans="1:44" ht="24.9" customHeight="1" thickTop="1" thickBot="1">
      <c r="A898" s="206" t="s">
        <v>1950</v>
      </c>
      <c r="B898" s="206" t="s">
        <v>1950</v>
      </c>
      <c r="C898" s="206" t="s">
        <v>1969</v>
      </c>
      <c r="D898" s="475"/>
      <c r="E898" s="827" t="s">
        <v>53</v>
      </c>
      <c r="F898" s="476">
        <v>300000</v>
      </c>
      <c r="G898" s="476">
        <v>230000</v>
      </c>
      <c r="H898" s="477"/>
      <c r="I898" s="334"/>
      <c r="J898" s="478"/>
      <c r="K898" s="478"/>
      <c r="L898" s="478"/>
      <c r="M898" s="479"/>
      <c r="N898" s="479">
        <v>230000</v>
      </c>
      <c r="O898" s="480" t="s">
        <v>793</v>
      </c>
      <c r="P898" s="481"/>
      <c r="Q898" s="512">
        <v>106000</v>
      </c>
      <c r="R898" s="483">
        <v>112000</v>
      </c>
      <c r="S898" s="334">
        <f t="shared" si="126"/>
        <v>12000</v>
      </c>
      <c r="T898" s="484"/>
      <c r="U898" s="334"/>
      <c r="V898" s="484"/>
      <c r="W898" s="334"/>
      <c r="X898" s="23">
        <f t="shared" si="127"/>
        <v>0</v>
      </c>
      <c r="Y898" s="23">
        <f t="shared" si="128"/>
        <v>0</v>
      </c>
      <c r="AH898" s="20">
        <f t="shared" si="120"/>
        <v>0</v>
      </c>
      <c r="AL898" s="20">
        <v>1</v>
      </c>
      <c r="AQ898" s="1">
        <f t="shared" si="121"/>
        <v>1</v>
      </c>
      <c r="AR898" s="1">
        <f t="shared" si="122"/>
        <v>1</v>
      </c>
    </row>
    <row r="899" spans="1:44" ht="24.9" customHeight="1" thickTop="1" thickBot="1">
      <c r="A899" s="206" t="s">
        <v>1950</v>
      </c>
      <c r="B899" s="206" t="s">
        <v>1950</v>
      </c>
      <c r="C899" s="206" t="s">
        <v>1970</v>
      </c>
      <c r="D899" s="475"/>
      <c r="E899" s="827" t="s">
        <v>53</v>
      </c>
      <c r="F899" s="476">
        <v>370000</v>
      </c>
      <c r="G899" s="476">
        <v>377000</v>
      </c>
      <c r="H899" s="477"/>
      <c r="I899" s="334">
        <v>27000</v>
      </c>
      <c r="J899" s="478"/>
      <c r="K899" s="478"/>
      <c r="L899" s="478"/>
      <c r="M899" s="479"/>
      <c r="N899" s="479">
        <v>350000</v>
      </c>
      <c r="O899" s="480" t="s">
        <v>793</v>
      </c>
      <c r="P899" s="481"/>
      <c r="Q899" s="512">
        <v>256000</v>
      </c>
      <c r="R899" s="483">
        <v>84000</v>
      </c>
      <c r="S899" s="334">
        <f t="shared" si="126"/>
        <v>37000</v>
      </c>
      <c r="T899" s="484"/>
      <c r="U899" s="334"/>
      <c r="V899" s="484"/>
      <c r="W899" s="334"/>
      <c r="X899" s="23">
        <f t="shared" si="127"/>
        <v>0</v>
      </c>
      <c r="Y899" s="23">
        <f t="shared" si="128"/>
        <v>0</v>
      </c>
      <c r="AH899" s="20">
        <f t="shared" si="120"/>
        <v>0</v>
      </c>
      <c r="AL899" s="20">
        <v>1</v>
      </c>
      <c r="AQ899" s="1">
        <f t="shared" si="121"/>
        <v>1</v>
      </c>
      <c r="AR899" s="1">
        <f t="shared" si="122"/>
        <v>1</v>
      </c>
    </row>
    <row r="900" spans="1:44" ht="24.9" customHeight="1" thickTop="1" thickBot="1">
      <c r="A900" s="206" t="s">
        <v>1950</v>
      </c>
      <c r="B900" s="206" t="s">
        <v>1950</v>
      </c>
      <c r="C900" s="206" t="s">
        <v>1971</v>
      </c>
      <c r="D900" s="475"/>
      <c r="E900" s="827" t="s">
        <v>53</v>
      </c>
      <c r="F900" s="476">
        <v>600000</v>
      </c>
      <c r="G900" s="476">
        <v>547000</v>
      </c>
      <c r="H900" s="477"/>
      <c r="I900" s="334"/>
      <c r="J900" s="478"/>
      <c r="K900" s="478"/>
      <c r="L900" s="478"/>
      <c r="M900" s="479"/>
      <c r="N900" s="479">
        <v>547000</v>
      </c>
      <c r="O900" s="480" t="s">
        <v>793</v>
      </c>
      <c r="P900" s="481"/>
      <c r="Q900" s="512">
        <v>253000</v>
      </c>
      <c r="R900" s="483">
        <v>240000</v>
      </c>
      <c r="S900" s="334">
        <f t="shared" si="126"/>
        <v>54000</v>
      </c>
      <c r="T900" s="484"/>
      <c r="U900" s="334"/>
      <c r="V900" s="484"/>
      <c r="W900" s="334"/>
      <c r="X900" s="23">
        <f t="shared" si="127"/>
        <v>0</v>
      </c>
      <c r="Y900" s="23">
        <f t="shared" si="128"/>
        <v>0</v>
      </c>
      <c r="AH900" s="20">
        <f t="shared" si="120"/>
        <v>0</v>
      </c>
      <c r="AL900" s="20">
        <v>1</v>
      </c>
      <c r="AQ900" s="1">
        <f t="shared" si="121"/>
        <v>1</v>
      </c>
      <c r="AR900" s="1">
        <f t="shared" si="122"/>
        <v>1</v>
      </c>
    </row>
    <row r="901" spans="1:44" ht="24.9" customHeight="1" thickTop="1" thickBot="1">
      <c r="A901" s="206" t="s">
        <v>1950</v>
      </c>
      <c r="B901" s="206" t="s">
        <v>1950</v>
      </c>
      <c r="C901" s="206" t="s">
        <v>1972</v>
      </c>
      <c r="D901" s="475"/>
      <c r="E901" s="827" t="s">
        <v>53</v>
      </c>
      <c r="F901" s="476">
        <v>60000</v>
      </c>
      <c r="G901" s="476">
        <v>57000</v>
      </c>
      <c r="H901" s="477"/>
      <c r="I901" s="334">
        <v>57000</v>
      </c>
      <c r="J901" s="478"/>
      <c r="K901" s="478"/>
      <c r="L901" s="478"/>
      <c r="M901" s="479"/>
      <c r="N901" s="479"/>
      <c r="O901" s="480"/>
      <c r="P901" s="481"/>
      <c r="Q901" s="512"/>
      <c r="R901" s="483">
        <v>51000</v>
      </c>
      <c r="S901" s="334">
        <f t="shared" si="126"/>
        <v>6000</v>
      </c>
      <c r="T901" s="484"/>
      <c r="U901" s="334"/>
      <c r="V901" s="484"/>
      <c r="W901" s="334"/>
      <c r="X901" s="23">
        <f t="shared" si="127"/>
        <v>0</v>
      </c>
      <c r="Y901" s="23">
        <f t="shared" si="128"/>
        <v>0</v>
      </c>
      <c r="AH901" s="20">
        <f t="shared" si="120"/>
        <v>0</v>
      </c>
      <c r="AI901" s="20">
        <v>1</v>
      </c>
      <c r="AQ901" s="1">
        <f t="shared" si="121"/>
        <v>1</v>
      </c>
      <c r="AR901" s="1">
        <f t="shared" si="122"/>
        <v>1</v>
      </c>
    </row>
    <row r="902" spans="1:44" ht="24.9" customHeight="1" thickTop="1" thickBot="1">
      <c r="A902" s="206" t="s">
        <v>1950</v>
      </c>
      <c r="B902" s="206" t="s">
        <v>1950</v>
      </c>
      <c r="C902" s="206" t="s">
        <v>1973</v>
      </c>
      <c r="D902" s="475"/>
      <c r="E902" s="827" t="s">
        <v>53</v>
      </c>
      <c r="F902" s="476">
        <v>200000</v>
      </c>
      <c r="G902" s="476">
        <v>238000</v>
      </c>
      <c r="H902" s="477"/>
      <c r="I902" s="334">
        <v>197000</v>
      </c>
      <c r="J902" s="478"/>
      <c r="K902" s="478"/>
      <c r="L902" s="478"/>
      <c r="M902" s="479"/>
      <c r="N902" s="479">
        <v>41000</v>
      </c>
      <c r="O902" s="480" t="s">
        <v>793</v>
      </c>
      <c r="P902" s="481"/>
      <c r="Q902" s="512">
        <v>66000</v>
      </c>
      <c r="R902" s="483">
        <v>172000</v>
      </c>
      <c r="S902" s="334">
        <f t="shared" si="126"/>
        <v>0</v>
      </c>
      <c r="T902" s="484"/>
      <c r="U902" s="334"/>
      <c r="V902" s="484"/>
      <c r="W902" s="334"/>
      <c r="X902" s="23">
        <f t="shared" si="127"/>
        <v>0</v>
      </c>
      <c r="Y902" s="23">
        <f t="shared" si="128"/>
        <v>0</v>
      </c>
      <c r="AH902" s="20">
        <f t="shared" si="120"/>
        <v>0</v>
      </c>
      <c r="AL902" s="20">
        <v>1</v>
      </c>
      <c r="AQ902" s="1">
        <f t="shared" si="121"/>
        <v>1</v>
      </c>
      <c r="AR902" s="1">
        <f t="shared" si="122"/>
        <v>1</v>
      </c>
    </row>
    <row r="903" spans="1:44" ht="24.9" customHeight="1" thickTop="1" thickBot="1">
      <c r="A903" s="206" t="s">
        <v>1950</v>
      </c>
      <c r="B903" s="206" t="s">
        <v>1950</v>
      </c>
      <c r="C903" s="206" t="s">
        <v>1974</v>
      </c>
      <c r="D903" s="475"/>
      <c r="E903" s="827" t="s">
        <v>145</v>
      </c>
      <c r="F903" s="476">
        <v>2500000</v>
      </c>
      <c r="G903" s="476">
        <v>2500000</v>
      </c>
      <c r="H903" s="477"/>
      <c r="I903" s="334"/>
      <c r="J903" s="478"/>
      <c r="K903" s="478"/>
      <c r="L903" s="478"/>
      <c r="M903" s="479">
        <v>2500000</v>
      </c>
      <c r="N903" s="479"/>
      <c r="O903" s="480"/>
      <c r="P903" s="481"/>
      <c r="Q903" s="512">
        <v>0</v>
      </c>
      <c r="R903" s="483">
        <v>1000000</v>
      </c>
      <c r="S903" s="334">
        <f t="shared" si="126"/>
        <v>1500000</v>
      </c>
      <c r="T903" s="484"/>
      <c r="U903" s="334"/>
      <c r="V903" s="484"/>
      <c r="W903" s="334"/>
      <c r="X903" s="23">
        <f t="shared" si="127"/>
        <v>0</v>
      </c>
      <c r="Y903" s="23">
        <f t="shared" si="128"/>
        <v>0</v>
      </c>
      <c r="AH903" s="20">
        <f t="shared" si="120"/>
        <v>0</v>
      </c>
      <c r="AO903" s="20">
        <v>1</v>
      </c>
      <c r="AQ903" s="1">
        <f t="shared" si="121"/>
        <v>1</v>
      </c>
      <c r="AR903" s="1">
        <f t="shared" si="122"/>
        <v>1</v>
      </c>
    </row>
    <row r="904" spans="1:44" ht="24.9" customHeight="1" thickTop="1" thickBot="1">
      <c r="A904" s="33" t="s">
        <v>1950</v>
      </c>
      <c r="B904" s="33" t="s">
        <v>1975</v>
      </c>
      <c r="C904" s="33" t="s">
        <v>36</v>
      </c>
      <c r="D904" s="35"/>
      <c r="E904" s="324" t="s">
        <v>179</v>
      </c>
      <c r="F904" s="454">
        <v>25000</v>
      </c>
      <c r="G904" s="454">
        <v>25000</v>
      </c>
      <c r="H904" s="455"/>
      <c r="I904" s="39">
        <v>25000</v>
      </c>
      <c r="J904" s="40"/>
      <c r="K904" s="40"/>
      <c r="L904" s="40"/>
      <c r="M904" s="41"/>
      <c r="N904" s="41"/>
      <c r="O904" s="42"/>
      <c r="P904" s="456"/>
      <c r="Q904" s="473"/>
      <c r="R904" s="458">
        <v>15000</v>
      </c>
      <c r="S904" s="39">
        <f>G904-Q904-R904</f>
        <v>10000</v>
      </c>
      <c r="T904" s="46"/>
      <c r="U904" s="39"/>
      <c r="V904" s="46"/>
      <c r="W904" s="39"/>
      <c r="X904" s="23">
        <f t="shared" si="127"/>
        <v>0</v>
      </c>
      <c r="Y904" s="23">
        <f t="shared" si="128"/>
        <v>0</v>
      </c>
      <c r="Z904" s="20">
        <v>1</v>
      </c>
      <c r="AH904" s="20">
        <f t="shared" si="120"/>
        <v>1</v>
      </c>
      <c r="AQ904" s="1">
        <f t="shared" si="121"/>
        <v>0</v>
      </c>
      <c r="AR904" s="1">
        <f t="shared" si="122"/>
        <v>1</v>
      </c>
    </row>
    <row r="905" spans="1:44" ht="24.9" customHeight="1" thickTop="1" thickBot="1">
      <c r="A905" s="33" t="s">
        <v>1950</v>
      </c>
      <c r="B905" s="33" t="s">
        <v>1975</v>
      </c>
      <c r="C905" s="33" t="s">
        <v>1976</v>
      </c>
      <c r="D905" s="35"/>
      <c r="E905" s="324" t="s">
        <v>179</v>
      </c>
      <c r="F905" s="454">
        <v>230000</v>
      </c>
      <c r="G905" s="454">
        <v>230000</v>
      </c>
      <c r="H905" s="455"/>
      <c r="I905" s="39">
        <v>230000</v>
      </c>
      <c r="J905" s="40"/>
      <c r="K905" s="40"/>
      <c r="L905" s="40"/>
      <c r="M905" s="41"/>
      <c r="N905" s="41"/>
      <c r="O905" s="42"/>
      <c r="P905" s="456"/>
      <c r="Q905" s="473"/>
      <c r="R905" s="458">
        <v>130000</v>
      </c>
      <c r="S905" s="39">
        <f t="shared" ref="S905:S938" si="129">G905-Q905-R905</f>
        <v>100000</v>
      </c>
      <c r="T905" s="46"/>
      <c r="U905" s="39"/>
      <c r="V905" s="46"/>
      <c r="W905" s="39"/>
      <c r="X905" s="23">
        <f t="shared" si="127"/>
        <v>0</v>
      </c>
      <c r="Y905" s="23">
        <f t="shared" si="128"/>
        <v>0</v>
      </c>
      <c r="Z905" s="20">
        <v>1</v>
      </c>
      <c r="AH905" s="20">
        <f t="shared" si="120"/>
        <v>1</v>
      </c>
      <c r="AQ905" s="1">
        <f t="shared" si="121"/>
        <v>0</v>
      </c>
      <c r="AR905" s="1">
        <f t="shared" si="122"/>
        <v>1</v>
      </c>
    </row>
    <row r="906" spans="1:44" ht="24.9" customHeight="1" thickTop="1" thickBot="1">
      <c r="A906" s="33" t="s">
        <v>1950</v>
      </c>
      <c r="B906" s="33" t="s">
        <v>1975</v>
      </c>
      <c r="C906" s="33" t="s">
        <v>1977</v>
      </c>
      <c r="D906" s="35"/>
      <c r="E906" s="324" t="s">
        <v>179</v>
      </c>
      <c r="F906" s="454">
        <v>10000</v>
      </c>
      <c r="G906" s="454">
        <v>10000</v>
      </c>
      <c r="H906" s="455"/>
      <c r="I906" s="39">
        <v>10000</v>
      </c>
      <c r="J906" s="40"/>
      <c r="K906" s="40"/>
      <c r="L906" s="40"/>
      <c r="M906" s="41"/>
      <c r="N906" s="41"/>
      <c r="O906" s="42"/>
      <c r="P906" s="456"/>
      <c r="Q906" s="473"/>
      <c r="R906" s="458">
        <v>8000</v>
      </c>
      <c r="S906" s="39">
        <f t="shared" si="129"/>
        <v>2000</v>
      </c>
      <c r="T906" s="46"/>
      <c r="U906" s="39"/>
      <c r="V906" s="46"/>
      <c r="W906" s="39"/>
      <c r="X906" s="23">
        <f t="shared" si="127"/>
        <v>0</v>
      </c>
      <c r="Y906" s="23">
        <f t="shared" si="128"/>
        <v>0</v>
      </c>
      <c r="Z906" s="20">
        <v>1</v>
      </c>
      <c r="AH906" s="20">
        <f t="shared" ref="AH906:AH969" si="130">SUM(Z906:AG906)</f>
        <v>1</v>
      </c>
      <c r="AQ906" s="1">
        <f t="shared" ref="AQ906:AQ969" si="131">SUM(AI906:AP906)</f>
        <v>0</v>
      </c>
      <c r="AR906" s="1">
        <f t="shared" ref="AR906:AR969" si="132">AQ906+AH906</f>
        <v>1</v>
      </c>
    </row>
    <row r="907" spans="1:44" ht="24.9" customHeight="1" thickTop="1" thickBot="1">
      <c r="A907" s="33" t="s">
        <v>1950</v>
      </c>
      <c r="B907" s="33" t="s">
        <v>1975</v>
      </c>
      <c r="C907" s="33" t="s">
        <v>1978</v>
      </c>
      <c r="D907" s="35"/>
      <c r="E907" s="324" t="s">
        <v>179</v>
      </c>
      <c r="F907" s="454">
        <v>875000</v>
      </c>
      <c r="G907" s="454">
        <v>875000</v>
      </c>
      <c r="H907" s="455"/>
      <c r="I907" s="39">
        <v>400000</v>
      </c>
      <c r="J907" s="40">
        <v>475000</v>
      </c>
      <c r="K907" s="40"/>
      <c r="L907" s="40"/>
      <c r="M907" s="41"/>
      <c r="N907" s="41"/>
      <c r="O907" s="42"/>
      <c r="P907" s="456"/>
      <c r="Q907" s="473"/>
      <c r="R907" s="458">
        <v>475000</v>
      </c>
      <c r="S907" s="39">
        <f t="shared" si="129"/>
        <v>400000</v>
      </c>
      <c r="T907" s="46"/>
      <c r="U907" s="39"/>
      <c r="V907" s="46"/>
      <c r="W907" s="39"/>
      <c r="X907" s="23">
        <f t="shared" si="127"/>
        <v>0</v>
      </c>
      <c r="Y907" s="23">
        <f t="shared" si="128"/>
        <v>0</v>
      </c>
      <c r="Z907" s="20">
        <v>1</v>
      </c>
      <c r="AH907" s="20">
        <f t="shared" si="130"/>
        <v>1</v>
      </c>
      <c r="AQ907" s="1">
        <f t="shared" si="131"/>
        <v>0</v>
      </c>
      <c r="AR907" s="1">
        <f t="shared" si="132"/>
        <v>1</v>
      </c>
    </row>
    <row r="908" spans="1:44" ht="24.9" customHeight="1" thickTop="1" thickBot="1">
      <c r="A908" s="33" t="s">
        <v>1950</v>
      </c>
      <c r="B908" s="33" t="s">
        <v>1975</v>
      </c>
      <c r="C908" s="33" t="s">
        <v>253</v>
      </c>
      <c r="D908" s="35"/>
      <c r="E908" s="324" t="s">
        <v>179</v>
      </c>
      <c r="F908" s="454">
        <v>20000</v>
      </c>
      <c r="G908" s="454">
        <v>20000</v>
      </c>
      <c r="H908" s="455"/>
      <c r="I908" s="39">
        <v>20000</v>
      </c>
      <c r="J908" s="40"/>
      <c r="K908" s="40"/>
      <c r="L908" s="40"/>
      <c r="M908" s="41"/>
      <c r="N908" s="41"/>
      <c r="O908" s="42"/>
      <c r="P908" s="456"/>
      <c r="Q908" s="473"/>
      <c r="R908" s="458">
        <v>15000</v>
      </c>
      <c r="S908" s="39">
        <f t="shared" si="129"/>
        <v>5000</v>
      </c>
      <c r="T908" s="46"/>
      <c r="U908" s="39"/>
      <c r="V908" s="46"/>
      <c r="W908" s="39"/>
      <c r="X908" s="23">
        <f t="shared" si="127"/>
        <v>0</v>
      </c>
      <c r="Y908" s="23">
        <f t="shared" si="128"/>
        <v>0</v>
      </c>
      <c r="Z908" s="20">
        <v>1</v>
      </c>
      <c r="AH908" s="20">
        <f t="shared" si="130"/>
        <v>1</v>
      </c>
      <c r="AQ908" s="1">
        <f t="shared" si="131"/>
        <v>0</v>
      </c>
      <c r="AR908" s="1">
        <f t="shared" si="132"/>
        <v>1</v>
      </c>
    </row>
    <row r="909" spans="1:44" ht="24.9" customHeight="1" thickTop="1" thickBot="1">
      <c r="A909" s="33" t="s">
        <v>1950</v>
      </c>
      <c r="B909" s="33" t="s">
        <v>1975</v>
      </c>
      <c r="C909" s="33" t="s">
        <v>149</v>
      </c>
      <c r="D909" s="35"/>
      <c r="E909" s="324" t="s">
        <v>179</v>
      </c>
      <c r="F909" s="454">
        <v>75000</v>
      </c>
      <c r="G909" s="454">
        <v>75000</v>
      </c>
      <c r="H909" s="455"/>
      <c r="I909" s="39">
        <v>75000</v>
      </c>
      <c r="J909" s="40"/>
      <c r="K909" s="40"/>
      <c r="L909" s="40"/>
      <c r="M909" s="41"/>
      <c r="N909" s="41"/>
      <c r="O909" s="42"/>
      <c r="P909" s="456"/>
      <c r="Q909" s="473"/>
      <c r="R909" s="458">
        <v>50000</v>
      </c>
      <c r="S909" s="39">
        <f t="shared" si="129"/>
        <v>25000</v>
      </c>
      <c r="T909" s="46"/>
      <c r="U909" s="39"/>
      <c r="V909" s="46"/>
      <c r="W909" s="39"/>
      <c r="X909" s="23">
        <f t="shared" si="127"/>
        <v>0</v>
      </c>
      <c r="Y909" s="23">
        <f t="shared" si="128"/>
        <v>0</v>
      </c>
      <c r="Z909" s="20">
        <v>1</v>
      </c>
      <c r="AH909" s="20">
        <f t="shared" si="130"/>
        <v>1</v>
      </c>
      <c r="AQ909" s="1">
        <f t="shared" si="131"/>
        <v>0</v>
      </c>
      <c r="AR909" s="1">
        <f t="shared" si="132"/>
        <v>1</v>
      </c>
    </row>
    <row r="910" spans="1:44" ht="24.9" customHeight="1" thickTop="1" thickBot="1">
      <c r="A910" s="33" t="s">
        <v>1950</v>
      </c>
      <c r="B910" s="33" t="s">
        <v>1975</v>
      </c>
      <c r="C910" s="33" t="s">
        <v>1979</v>
      </c>
      <c r="D910" s="35"/>
      <c r="E910" s="324" t="s">
        <v>179</v>
      </c>
      <c r="F910" s="454">
        <v>190000</v>
      </c>
      <c r="G910" s="454">
        <v>190000</v>
      </c>
      <c r="H910" s="455"/>
      <c r="I910" s="39">
        <v>190000</v>
      </c>
      <c r="J910" s="40"/>
      <c r="K910" s="40"/>
      <c r="L910" s="40"/>
      <c r="M910" s="41"/>
      <c r="N910" s="41"/>
      <c r="O910" s="42"/>
      <c r="P910" s="456"/>
      <c r="Q910" s="473"/>
      <c r="R910" s="458">
        <v>100000</v>
      </c>
      <c r="S910" s="39">
        <f t="shared" si="129"/>
        <v>90000</v>
      </c>
      <c r="T910" s="46"/>
      <c r="U910" s="39"/>
      <c r="V910" s="46"/>
      <c r="W910" s="39"/>
      <c r="X910" s="23">
        <f t="shared" si="127"/>
        <v>0</v>
      </c>
      <c r="Y910" s="23">
        <f t="shared" si="128"/>
        <v>0</v>
      </c>
      <c r="Z910" s="20">
        <v>1</v>
      </c>
      <c r="AH910" s="20">
        <f t="shared" si="130"/>
        <v>1</v>
      </c>
      <c r="AQ910" s="1">
        <f t="shared" si="131"/>
        <v>0</v>
      </c>
      <c r="AR910" s="1">
        <f t="shared" si="132"/>
        <v>1</v>
      </c>
    </row>
    <row r="911" spans="1:44" ht="24.9" customHeight="1" thickTop="1" thickBot="1">
      <c r="A911" s="33" t="s">
        <v>1950</v>
      </c>
      <c r="B911" s="33" t="s">
        <v>1975</v>
      </c>
      <c r="C911" s="33" t="s">
        <v>1980</v>
      </c>
      <c r="D911" s="35"/>
      <c r="E911" s="324" t="s">
        <v>179</v>
      </c>
      <c r="F911" s="454">
        <v>500000</v>
      </c>
      <c r="G911" s="454">
        <v>500000</v>
      </c>
      <c r="H911" s="455"/>
      <c r="I911" s="39">
        <v>59000</v>
      </c>
      <c r="J911" s="40"/>
      <c r="K911" s="40"/>
      <c r="L911" s="40">
        <v>441000</v>
      </c>
      <c r="M911" s="41"/>
      <c r="N911" s="41"/>
      <c r="O911" s="42"/>
      <c r="P911" s="456"/>
      <c r="Q911" s="473"/>
      <c r="R911" s="458">
        <v>150000</v>
      </c>
      <c r="S911" s="39">
        <f t="shared" si="129"/>
        <v>350000</v>
      </c>
      <c r="T911" s="46"/>
      <c r="U911" s="39"/>
      <c r="V911" s="46"/>
      <c r="W911" s="39"/>
      <c r="X911" s="23">
        <f t="shared" si="127"/>
        <v>0</v>
      </c>
      <c r="Y911" s="23">
        <f t="shared" si="128"/>
        <v>0</v>
      </c>
      <c r="Z911" s="20">
        <v>1</v>
      </c>
      <c r="AH911" s="20">
        <f t="shared" si="130"/>
        <v>1</v>
      </c>
      <c r="AQ911" s="1">
        <f t="shared" si="131"/>
        <v>0</v>
      </c>
      <c r="AR911" s="1">
        <f t="shared" si="132"/>
        <v>1</v>
      </c>
    </row>
    <row r="912" spans="1:44" ht="24.9" customHeight="1" thickTop="1" thickBot="1">
      <c r="A912" s="33" t="s">
        <v>1950</v>
      </c>
      <c r="B912" s="33" t="s">
        <v>1975</v>
      </c>
      <c r="C912" s="33" t="s">
        <v>63</v>
      </c>
      <c r="D912" s="35"/>
      <c r="E912" s="324" t="s">
        <v>145</v>
      </c>
      <c r="F912" s="454">
        <v>30000</v>
      </c>
      <c r="G912" s="454">
        <v>30000</v>
      </c>
      <c r="H912" s="455"/>
      <c r="I912" s="39">
        <v>30000</v>
      </c>
      <c r="J912" s="40"/>
      <c r="K912" s="40"/>
      <c r="L912" s="40"/>
      <c r="M912" s="41"/>
      <c r="N912" s="41"/>
      <c r="O912" s="42"/>
      <c r="P912" s="456"/>
      <c r="Q912" s="473"/>
      <c r="R912" s="458"/>
      <c r="S912" s="39">
        <f t="shared" si="129"/>
        <v>30000</v>
      </c>
      <c r="T912" s="46"/>
      <c r="U912" s="39"/>
      <c r="V912" s="46"/>
      <c r="W912" s="39"/>
      <c r="X912" s="23">
        <f t="shared" si="127"/>
        <v>0</v>
      </c>
      <c r="Y912" s="23">
        <f t="shared" si="128"/>
        <v>0</v>
      </c>
      <c r="AH912" s="20">
        <f t="shared" si="130"/>
        <v>0</v>
      </c>
      <c r="AI912" s="20">
        <v>1</v>
      </c>
      <c r="AQ912" s="1">
        <f t="shared" si="131"/>
        <v>1</v>
      </c>
      <c r="AR912" s="1">
        <f t="shared" si="132"/>
        <v>1</v>
      </c>
    </row>
    <row r="913" spans="1:44" ht="24.9" customHeight="1" thickTop="1" thickBot="1">
      <c r="A913" s="33" t="s">
        <v>1950</v>
      </c>
      <c r="B913" s="33" t="s">
        <v>1975</v>
      </c>
      <c r="C913" s="33" t="s">
        <v>1981</v>
      </c>
      <c r="D913" s="35"/>
      <c r="E913" s="324" t="s">
        <v>11</v>
      </c>
      <c r="F913" s="454">
        <v>8500</v>
      </c>
      <c r="G913" s="454">
        <v>8500</v>
      </c>
      <c r="H913" s="455"/>
      <c r="I913" s="39"/>
      <c r="J913" s="40"/>
      <c r="K913" s="40"/>
      <c r="L913" s="40"/>
      <c r="M913" s="41"/>
      <c r="N913" s="41">
        <v>8500</v>
      </c>
      <c r="O913" s="42" t="s">
        <v>793</v>
      </c>
      <c r="P913" s="456"/>
      <c r="Q913" s="473">
        <v>5540</v>
      </c>
      <c r="R913" s="458"/>
      <c r="S913" s="39">
        <f t="shared" si="129"/>
        <v>2960</v>
      </c>
      <c r="T913" s="46"/>
      <c r="U913" s="39"/>
      <c r="V913" s="46"/>
      <c r="W913" s="39"/>
      <c r="X913" s="23">
        <f t="shared" si="127"/>
        <v>0</v>
      </c>
      <c r="Y913" s="23">
        <f t="shared" si="128"/>
        <v>0</v>
      </c>
      <c r="AH913" s="20">
        <f t="shared" si="130"/>
        <v>0</v>
      </c>
      <c r="AL913" s="20">
        <v>1</v>
      </c>
      <c r="AQ913" s="1">
        <f t="shared" si="131"/>
        <v>1</v>
      </c>
      <c r="AR913" s="1">
        <f t="shared" si="132"/>
        <v>1</v>
      </c>
    </row>
    <row r="914" spans="1:44" ht="24.9" customHeight="1" thickTop="1" thickBot="1">
      <c r="A914" s="33" t="s">
        <v>1950</v>
      </c>
      <c r="B914" s="33" t="s">
        <v>1975</v>
      </c>
      <c r="C914" s="33" t="s">
        <v>1982</v>
      </c>
      <c r="D914" s="35"/>
      <c r="E914" s="324" t="s">
        <v>10</v>
      </c>
      <c r="F914" s="454">
        <v>6720</v>
      </c>
      <c r="G914" s="454">
        <v>6720</v>
      </c>
      <c r="H914" s="455"/>
      <c r="I914" s="39"/>
      <c r="J914" s="40"/>
      <c r="K914" s="40"/>
      <c r="L914" s="40"/>
      <c r="M914" s="41"/>
      <c r="N914" s="41">
        <v>6720</v>
      </c>
      <c r="O914" s="42" t="s">
        <v>793</v>
      </c>
      <c r="P914" s="456"/>
      <c r="Q914" s="473"/>
      <c r="R914" s="458">
        <v>6720</v>
      </c>
      <c r="S914" s="39">
        <f t="shared" si="129"/>
        <v>0</v>
      </c>
      <c r="T914" s="46"/>
      <c r="U914" s="39"/>
      <c r="V914" s="46"/>
      <c r="W914" s="39"/>
      <c r="X914" s="23">
        <f t="shared" si="127"/>
        <v>0</v>
      </c>
      <c r="Y914" s="23">
        <f t="shared" si="128"/>
        <v>0</v>
      </c>
      <c r="AH914" s="20">
        <f t="shared" si="130"/>
        <v>0</v>
      </c>
      <c r="AL914" s="20">
        <v>1</v>
      </c>
      <c r="AQ914" s="1">
        <f t="shared" si="131"/>
        <v>1</v>
      </c>
      <c r="AR914" s="1">
        <f t="shared" si="132"/>
        <v>1</v>
      </c>
    </row>
    <row r="915" spans="1:44" ht="24.9" customHeight="1" thickTop="1" thickBot="1">
      <c r="A915" s="33" t="s">
        <v>1950</v>
      </c>
      <c r="B915" s="33" t="s">
        <v>1975</v>
      </c>
      <c r="C915" s="33" t="s">
        <v>1983</v>
      </c>
      <c r="D915" s="35"/>
      <c r="E915" s="324" t="s">
        <v>10</v>
      </c>
      <c r="F915" s="454">
        <v>5152</v>
      </c>
      <c r="G915" s="454">
        <v>5152</v>
      </c>
      <c r="H915" s="455"/>
      <c r="I915" s="39">
        <v>5152</v>
      </c>
      <c r="J915" s="40"/>
      <c r="K915" s="40"/>
      <c r="L915" s="40"/>
      <c r="M915" s="41"/>
      <c r="N915" s="41"/>
      <c r="O915" s="42"/>
      <c r="P915" s="456"/>
      <c r="Q915" s="473">
        <v>4122</v>
      </c>
      <c r="R915" s="458">
        <v>1030</v>
      </c>
      <c r="S915" s="39">
        <f t="shared" si="129"/>
        <v>0</v>
      </c>
      <c r="T915" s="46"/>
      <c r="U915" s="39"/>
      <c r="V915" s="46"/>
      <c r="W915" s="39"/>
      <c r="X915" s="23">
        <f t="shared" si="127"/>
        <v>0</v>
      </c>
      <c r="Y915" s="23">
        <f t="shared" si="128"/>
        <v>0</v>
      </c>
      <c r="AH915" s="20">
        <f t="shared" si="130"/>
        <v>0</v>
      </c>
      <c r="AI915" s="20">
        <v>1</v>
      </c>
      <c r="AQ915" s="1">
        <f t="shared" si="131"/>
        <v>1</v>
      </c>
      <c r="AR915" s="1">
        <f t="shared" si="132"/>
        <v>1</v>
      </c>
    </row>
    <row r="916" spans="1:44" ht="24.9" customHeight="1" thickTop="1" thickBot="1">
      <c r="A916" s="33" t="s">
        <v>1950</v>
      </c>
      <c r="B916" s="33" t="s">
        <v>1975</v>
      </c>
      <c r="C916" s="33" t="s">
        <v>174</v>
      </c>
      <c r="D916" s="35"/>
      <c r="E916" s="324" t="s">
        <v>10</v>
      </c>
      <c r="F916" s="454">
        <v>10976</v>
      </c>
      <c r="G916" s="454">
        <v>10976</v>
      </c>
      <c r="H916" s="455"/>
      <c r="I916" s="39">
        <v>10976</v>
      </c>
      <c r="J916" s="40"/>
      <c r="K916" s="40"/>
      <c r="L916" s="40"/>
      <c r="M916" s="41"/>
      <c r="N916" s="41"/>
      <c r="O916" s="42"/>
      <c r="P916" s="456"/>
      <c r="Q916" s="473">
        <v>10208</v>
      </c>
      <c r="R916" s="458"/>
      <c r="S916" s="39">
        <f t="shared" si="129"/>
        <v>768</v>
      </c>
      <c r="T916" s="46"/>
      <c r="U916" s="39"/>
      <c r="V916" s="46"/>
      <c r="W916" s="39"/>
      <c r="X916" s="23">
        <f t="shared" si="127"/>
        <v>0</v>
      </c>
      <c r="Y916" s="23">
        <f t="shared" si="128"/>
        <v>0</v>
      </c>
      <c r="AH916" s="20">
        <f t="shared" si="130"/>
        <v>0</v>
      </c>
      <c r="AI916" s="20">
        <v>1</v>
      </c>
      <c r="AQ916" s="1">
        <f t="shared" si="131"/>
        <v>1</v>
      </c>
      <c r="AR916" s="1">
        <f t="shared" si="132"/>
        <v>1</v>
      </c>
    </row>
    <row r="917" spans="1:44" ht="24.9" customHeight="1" thickTop="1" thickBot="1">
      <c r="A917" s="33" t="s">
        <v>1950</v>
      </c>
      <c r="B917" s="33" t="s">
        <v>1975</v>
      </c>
      <c r="C917" s="33" t="s">
        <v>1984</v>
      </c>
      <c r="D917" s="35"/>
      <c r="E917" s="324" t="s">
        <v>33</v>
      </c>
      <c r="F917" s="454">
        <v>25300</v>
      </c>
      <c r="G917" s="454">
        <v>25300</v>
      </c>
      <c r="H917" s="455"/>
      <c r="I917" s="39"/>
      <c r="J917" s="40">
        <v>25300</v>
      </c>
      <c r="K917" s="40"/>
      <c r="L917" s="40"/>
      <c r="M917" s="41"/>
      <c r="N917" s="41"/>
      <c r="O917" s="42"/>
      <c r="P917" s="456"/>
      <c r="Q917" s="473">
        <v>23184</v>
      </c>
      <c r="R917" s="458">
        <v>2116</v>
      </c>
      <c r="S917" s="39">
        <f t="shared" si="129"/>
        <v>0</v>
      </c>
      <c r="T917" s="46"/>
      <c r="U917" s="39"/>
      <c r="V917" s="46"/>
      <c r="W917" s="39"/>
      <c r="X917" s="23">
        <f t="shared" si="127"/>
        <v>0</v>
      </c>
      <c r="Y917" s="23">
        <f t="shared" si="128"/>
        <v>0</v>
      </c>
      <c r="AH917" s="20">
        <f t="shared" si="130"/>
        <v>0</v>
      </c>
      <c r="AI917" s="20">
        <v>1</v>
      </c>
      <c r="AQ917" s="1">
        <f t="shared" si="131"/>
        <v>1</v>
      </c>
      <c r="AR917" s="1">
        <f t="shared" si="132"/>
        <v>1</v>
      </c>
    </row>
    <row r="918" spans="1:44" ht="24.9" customHeight="1" thickTop="1" thickBot="1">
      <c r="A918" s="33" t="s">
        <v>1950</v>
      </c>
      <c r="B918" s="33" t="s">
        <v>1975</v>
      </c>
      <c r="C918" s="33" t="s">
        <v>1985</v>
      </c>
      <c r="D918" s="35"/>
      <c r="E918" s="324" t="s">
        <v>53</v>
      </c>
      <c r="F918" s="454">
        <v>2912</v>
      </c>
      <c r="G918" s="454">
        <v>2912</v>
      </c>
      <c r="H918" s="455"/>
      <c r="I918" s="39">
        <v>2912</v>
      </c>
      <c r="J918" s="40"/>
      <c r="K918" s="40"/>
      <c r="L918" s="40"/>
      <c r="M918" s="41"/>
      <c r="N918" s="41"/>
      <c r="O918" s="42"/>
      <c r="P918" s="456"/>
      <c r="Q918" s="473"/>
      <c r="R918" s="458">
        <v>2912</v>
      </c>
      <c r="S918" s="39">
        <f t="shared" si="129"/>
        <v>0</v>
      </c>
      <c r="T918" s="46"/>
      <c r="U918" s="39"/>
      <c r="V918" s="46"/>
      <c r="W918" s="39"/>
      <c r="X918" s="23">
        <f t="shared" si="127"/>
        <v>0</v>
      </c>
      <c r="Y918" s="23">
        <f t="shared" si="128"/>
        <v>0</v>
      </c>
      <c r="AH918" s="20">
        <f t="shared" si="130"/>
        <v>0</v>
      </c>
      <c r="AI918" s="20">
        <v>1</v>
      </c>
      <c r="AQ918" s="1">
        <f t="shared" si="131"/>
        <v>1</v>
      </c>
      <c r="AR918" s="1">
        <f t="shared" si="132"/>
        <v>1</v>
      </c>
    </row>
    <row r="919" spans="1:44" ht="24.9" customHeight="1" thickTop="1" thickBot="1">
      <c r="A919" s="33" t="s">
        <v>1950</v>
      </c>
      <c r="B919" s="33" t="s">
        <v>1975</v>
      </c>
      <c r="C919" s="33" t="s">
        <v>1986</v>
      </c>
      <c r="D919" s="35"/>
      <c r="E919" s="324" t="s">
        <v>145</v>
      </c>
      <c r="F919" s="454">
        <v>8498</v>
      </c>
      <c r="G919" s="454">
        <v>8498</v>
      </c>
      <c r="H919" s="455"/>
      <c r="I919" s="39">
        <v>8498</v>
      </c>
      <c r="J919" s="40"/>
      <c r="K919" s="40"/>
      <c r="L919" s="40"/>
      <c r="M919" s="41"/>
      <c r="N919" s="41"/>
      <c r="O919" s="42"/>
      <c r="P919" s="456"/>
      <c r="Q919" s="473"/>
      <c r="R919" s="458">
        <v>6500</v>
      </c>
      <c r="S919" s="39">
        <f t="shared" si="129"/>
        <v>1998</v>
      </c>
      <c r="T919" s="46"/>
      <c r="U919" s="39"/>
      <c r="V919" s="46"/>
      <c r="W919" s="39"/>
      <c r="X919" s="23">
        <f t="shared" si="127"/>
        <v>0</v>
      </c>
      <c r="Y919" s="23">
        <f t="shared" si="128"/>
        <v>0</v>
      </c>
      <c r="AH919" s="20">
        <f t="shared" si="130"/>
        <v>0</v>
      </c>
      <c r="AI919" s="20">
        <v>1</v>
      </c>
      <c r="AQ919" s="1">
        <f t="shared" si="131"/>
        <v>1</v>
      </c>
      <c r="AR919" s="1">
        <f t="shared" si="132"/>
        <v>1</v>
      </c>
    </row>
    <row r="920" spans="1:44" ht="24.9" customHeight="1" thickTop="1" thickBot="1">
      <c r="A920" s="33" t="s">
        <v>1950</v>
      </c>
      <c r="B920" s="33" t="s">
        <v>1975</v>
      </c>
      <c r="C920" s="33" t="s">
        <v>1978</v>
      </c>
      <c r="D920" s="35"/>
      <c r="E920" s="324" t="s">
        <v>10</v>
      </c>
      <c r="F920" s="454">
        <v>117133</v>
      </c>
      <c r="G920" s="454">
        <v>117133</v>
      </c>
      <c r="H920" s="455"/>
      <c r="I920" s="39">
        <v>117133</v>
      </c>
      <c r="J920" s="40"/>
      <c r="K920" s="40"/>
      <c r="L920" s="40"/>
      <c r="M920" s="41"/>
      <c r="N920" s="41"/>
      <c r="O920" s="42"/>
      <c r="P920" s="456"/>
      <c r="Q920" s="473">
        <v>115758</v>
      </c>
      <c r="R920" s="458">
        <v>1375</v>
      </c>
      <c r="S920" s="39">
        <f t="shared" si="129"/>
        <v>0</v>
      </c>
      <c r="T920" s="46"/>
      <c r="U920" s="39"/>
      <c r="V920" s="46"/>
      <c r="W920" s="39"/>
      <c r="X920" s="23">
        <f t="shared" si="127"/>
        <v>0</v>
      </c>
      <c r="Y920" s="23">
        <f t="shared" si="128"/>
        <v>0</v>
      </c>
      <c r="AH920" s="20">
        <f t="shared" si="130"/>
        <v>0</v>
      </c>
      <c r="AI920" s="20">
        <v>1</v>
      </c>
      <c r="AQ920" s="1">
        <f t="shared" si="131"/>
        <v>1</v>
      </c>
      <c r="AR920" s="1">
        <f t="shared" si="132"/>
        <v>1</v>
      </c>
    </row>
    <row r="921" spans="1:44" ht="24.9" customHeight="1" thickTop="1" thickBot="1">
      <c r="A921" s="33" t="s">
        <v>1950</v>
      </c>
      <c r="B921" s="33" t="s">
        <v>1975</v>
      </c>
      <c r="C921" s="33" t="s">
        <v>1978</v>
      </c>
      <c r="D921" s="35"/>
      <c r="E921" s="324" t="s">
        <v>10</v>
      </c>
      <c r="F921" s="454">
        <v>19913</v>
      </c>
      <c r="G921" s="454">
        <v>19913</v>
      </c>
      <c r="H921" s="455"/>
      <c r="I921" s="39">
        <v>19913</v>
      </c>
      <c r="J921" s="40"/>
      <c r="K921" s="40"/>
      <c r="L921" s="40"/>
      <c r="M921" s="41"/>
      <c r="N921" s="41"/>
      <c r="O921" s="42"/>
      <c r="P921" s="456"/>
      <c r="Q921" s="473">
        <v>17919</v>
      </c>
      <c r="R921" s="458">
        <v>1994</v>
      </c>
      <c r="S921" s="39">
        <f t="shared" si="129"/>
        <v>0</v>
      </c>
      <c r="T921" s="46"/>
      <c r="U921" s="39"/>
      <c r="V921" s="46"/>
      <c r="W921" s="39"/>
      <c r="X921" s="23">
        <f t="shared" si="127"/>
        <v>0</v>
      </c>
      <c r="Y921" s="23">
        <f t="shared" si="128"/>
        <v>0</v>
      </c>
      <c r="AH921" s="20">
        <f t="shared" si="130"/>
        <v>0</v>
      </c>
      <c r="AI921" s="20">
        <v>1</v>
      </c>
      <c r="AQ921" s="1">
        <f t="shared" si="131"/>
        <v>1</v>
      </c>
      <c r="AR921" s="1">
        <f t="shared" si="132"/>
        <v>1</v>
      </c>
    </row>
    <row r="922" spans="1:44" ht="24.9" customHeight="1" thickTop="1" thickBot="1">
      <c r="A922" s="33" t="s">
        <v>1950</v>
      </c>
      <c r="B922" s="33" t="s">
        <v>1975</v>
      </c>
      <c r="C922" s="33" t="s">
        <v>58</v>
      </c>
      <c r="D922" s="35"/>
      <c r="E922" s="324" t="s">
        <v>11</v>
      </c>
      <c r="F922" s="454">
        <v>117650</v>
      </c>
      <c r="G922" s="454">
        <v>117650</v>
      </c>
      <c r="H922" s="455"/>
      <c r="I922" s="39">
        <v>18342</v>
      </c>
      <c r="J922" s="40">
        <v>36744</v>
      </c>
      <c r="K922" s="40">
        <v>62564</v>
      </c>
      <c r="L922" s="40"/>
      <c r="M922" s="41"/>
      <c r="N922" s="41"/>
      <c r="O922" s="42"/>
      <c r="P922" s="456"/>
      <c r="Q922" s="473">
        <v>110909</v>
      </c>
      <c r="R922" s="458">
        <v>6741</v>
      </c>
      <c r="S922" s="39">
        <f t="shared" si="129"/>
        <v>0</v>
      </c>
      <c r="T922" s="46"/>
      <c r="U922" s="39"/>
      <c r="V922" s="46"/>
      <c r="W922" s="39"/>
      <c r="X922" s="23">
        <f t="shared" si="127"/>
        <v>0</v>
      </c>
      <c r="Y922" s="23">
        <f t="shared" si="128"/>
        <v>0</v>
      </c>
      <c r="AH922" s="20">
        <f t="shared" si="130"/>
        <v>0</v>
      </c>
      <c r="AI922" s="20">
        <v>1</v>
      </c>
      <c r="AQ922" s="1">
        <f t="shared" si="131"/>
        <v>1</v>
      </c>
      <c r="AR922" s="1">
        <f t="shared" si="132"/>
        <v>1</v>
      </c>
    </row>
    <row r="923" spans="1:44" ht="24.9" customHeight="1" thickTop="1" thickBot="1">
      <c r="A923" s="33" t="s">
        <v>1950</v>
      </c>
      <c r="B923" s="33" t="s">
        <v>1975</v>
      </c>
      <c r="C923" s="33" t="s">
        <v>58</v>
      </c>
      <c r="D923" s="35"/>
      <c r="E923" s="324" t="s">
        <v>53</v>
      </c>
      <c r="F923" s="454">
        <v>109977</v>
      </c>
      <c r="G923" s="454">
        <v>109977</v>
      </c>
      <c r="H923" s="455"/>
      <c r="I923" s="39">
        <v>109977</v>
      </c>
      <c r="J923" s="40"/>
      <c r="K923" s="40"/>
      <c r="L923" s="40"/>
      <c r="M923" s="41"/>
      <c r="N923" s="41"/>
      <c r="O923" s="42"/>
      <c r="P923" s="456"/>
      <c r="Q923" s="473">
        <v>98997</v>
      </c>
      <c r="R923" s="458"/>
      <c r="S923" s="39">
        <f t="shared" si="129"/>
        <v>10980</v>
      </c>
      <c r="T923" s="46"/>
      <c r="U923" s="39"/>
      <c r="V923" s="46"/>
      <c r="W923" s="39"/>
      <c r="X923" s="23">
        <f t="shared" si="127"/>
        <v>0</v>
      </c>
      <c r="Y923" s="23">
        <f t="shared" si="128"/>
        <v>0</v>
      </c>
      <c r="AH923" s="20">
        <f t="shared" si="130"/>
        <v>0</v>
      </c>
      <c r="AI923" s="20">
        <v>1</v>
      </c>
      <c r="AQ923" s="1">
        <f t="shared" si="131"/>
        <v>1</v>
      </c>
      <c r="AR923" s="1">
        <f t="shared" si="132"/>
        <v>1</v>
      </c>
    </row>
    <row r="924" spans="1:44" ht="24.9" customHeight="1" thickTop="1" thickBot="1">
      <c r="A924" s="33" t="s">
        <v>1950</v>
      </c>
      <c r="B924" s="33" t="s">
        <v>1975</v>
      </c>
      <c r="C924" s="33" t="s">
        <v>586</v>
      </c>
      <c r="D924" s="35"/>
      <c r="E924" s="324" t="s">
        <v>145</v>
      </c>
      <c r="F924" s="454">
        <v>79409</v>
      </c>
      <c r="G924" s="454">
        <v>79409</v>
      </c>
      <c r="H924" s="455"/>
      <c r="I924" s="39">
        <v>79409</v>
      </c>
      <c r="J924" s="40"/>
      <c r="K924" s="40"/>
      <c r="L924" s="40"/>
      <c r="M924" s="41"/>
      <c r="N924" s="41"/>
      <c r="O924" s="42"/>
      <c r="P924" s="456"/>
      <c r="Q924" s="473">
        <v>43430</v>
      </c>
      <c r="R924" s="458">
        <v>35979</v>
      </c>
      <c r="S924" s="39">
        <f t="shared" si="129"/>
        <v>0</v>
      </c>
      <c r="T924" s="46"/>
      <c r="U924" s="39"/>
      <c r="V924" s="46"/>
      <c r="W924" s="39"/>
      <c r="X924" s="23">
        <f t="shared" si="127"/>
        <v>0</v>
      </c>
      <c r="Y924" s="23">
        <f t="shared" si="128"/>
        <v>0</v>
      </c>
      <c r="AH924" s="20">
        <f t="shared" si="130"/>
        <v>0</v>
      </c>
      <c r="AI924" s="20">
        <v>1</v>
      </c>
      <c r="AQ924" s="1">
        <f t="shared" si="131"/>
        <v>1</v>
      </c>
      <c r="AR924" s="1">
        <f t="shared" si="132"/>
        <v>1</v>
      </c>
    </row>
    <row r="925" spans="1:44" ht="24.9" customHeight="1" thickTop="1" thickBot="1">
      <c r="A925" s="33" t="s">
        <v>1950</v>
      </c>
      <c r="B925" s="33" t="s">
        <v>1975</v>
      </c>
      <c r="C925" s="33" t="s">
        <v>1987</v>
      </c>
      <c r="D925" s="35"/>
      <c r="E925" s="324" t="s">
        <v>145</v>
      </c>
      <c r="F925" s="454">
        <v>40000</v>
      </c>
      <c r="G925" s="454">
        <v>40000</v>
      </c>
      <c r="H925" s="455"/>
      <c r="I925" s="39">
        <v>40000</v>
      </c>
      <c r="J925" s="40"/>
      <c r="K925" s="40"/>
      <c r="L925" s="40"/>
      <c r="M925" s="41"/>
      <c r="N925" s="41"/>
      <c r="O925" s="42"/>
      <c r="P925" s="456"/>
      <c r="Q925" s="473"/>
      <c r="R925" s="458">
        <v>40000</v>
      </c>
      <c r="S925" s="39">
        <f t="shared" si="129"/>
        <v>0</v>
      </c>
      <c r="T925" s="46"/>
      <c r="U925" s="39"/>
      <c r="V925" s="46"/>
      <c r="W925" s="39"/>
      <c r="X925" s="23">
        <f t="shared" si="127"/>
        <v>0</v>
      </c>
      <c r="Y925" s="23">
        <f t="shared" si="128"/>
        <v>0</v>
      </c>
      <c r="AH925" s="20">
        <f t="shared" si="130"/>
        <v>0</v>
      </c>
      <c r="AI925" s="20">
        <v>1</v>
      </c>
      <c r="AQ925" s="1">
        <f t="shared" si="131"/>
        <v>1</v>
      </c>
      <c r="AR925" s="1">
        <f t="shared" si="132"/>
        <v>1</v>
      </c>
    </row>
    <row r="926" spans="1:44" ht="24.9" customHeight="1" thickTop="1" thickBot="1">
      <c r="A926" s="33" t="s">
        <v>1950</v>
      </c>
      <c r="B926" s="33" t="s">
        <v>1975</v>
      </c>
      <c r="C926" s="33" t="s">
        <v>1988</v>
      </c>
      <c r="D926" s="35"/>
      <c r="E926" s="324" t="s">
        <v>33</v>
      </c>
      <c r="F926" s="454">
        <v>241135</v>
      </c>
      <c r="G926" s="454">
        <v>321135</v>
      </c>
      <c r="H926" s="455"/>
      <c r="I926" s="39">
        <v>96340</v>
      </c>
      <c r="J926" s="40">
        <v>118820</v>
      </c>
      <c r="K926" s="40">
        <v>105975</v>
      </c>
      <c r="L926" s="40"/>
      <c r="M926" s="41"/>
      <c r="N926" s="41"/>
      <c r="O926" s="42"/>
      <c r="P926" s="456"/>
      <c r="Q926" s="473">
        <v>275291</v>
      </c>
      <c r="R926" s="458"/>
      <c r="S926" s="39">
        <f t="shared" si="129"/>
        <v>45844</v>
      </c>
      <c r="T926" s="46"/>
      <c r="U926" s="39"/>
      <c r="V926" s="46"/>
      <c r="W926" s="39"/>
      <c r="X926" s="23">
        <f t="shared" si="127"/>
        <v>0</v>
      </c>
      <c r="Y926" s="23">
        <f t="shared" si="128"/>
        <v>0</v>
      </c>
      <c r="AH926" s="20">
        <f t="shared" si="130"/>
        <v>0</v>
      </c>
      <c r="AI926" s="20">
        <v>1</v>
      </c>
      <c r="AQ926" s="1">
        <f t="shared" si="131"/>
        <v>1</v>
      </c>
      <c r="AR926" s="1">
        <f t="shared" si="132"/>
        <v>1</v>
      </c>
    </row>
    <row r="927" spans="1:44" ht="24.9" customHeight="1" thickTop="1" thickBot="1">
      <c r="A927" s="33" t="s">
        <v>1950</v>
      </c>
      <c r="B927" s="33" t="s">
        <v>1975</v>
      </c>
      <c r="C927" s="33" t="s">
        <v>607</v>
      </c>
      <c r="D927" s="35"/>
      <c r="E927" s="324" t="s">
        <v>11</v>
      </c>
      <c r="F927" s="454">
        <v>1084012</v>
      </c>
      <c r="G927" s="454">
        <v>1084012</v>
      </c>
      <c r="H927" s="455"/>
      <c r="I927" s="39">
        <v>176612</v>
      </c>
      <c r="J927" s="40">
        <v>400340</v>
      </c>
      <c r="K927" s="40">
        <v>507060</v>
      </c>
      <c r="L927" s="40"/>
      <c r="M927" s="41"/>
      <c r="N927" s="41"/>
      <c r="O927" s="42"/>
      <c r="P927" s="456"/>
      <c r="Q927" s="473">
        <v>975184</v>
      </c>
      <c r="R927" s="458"/>
      <c r="S927" s="39">
        <f t="shared" si="129"/>
        <v>108828</v>
      </c>
      <c r="T927" s="46"/>
      <c r="U927" s="39"/>
      <c r="V927" s="46"/>
      <c r="W927" s="39"/>
      <c r="X927" s="23">
        <f t="shared" si="127"/>
        <v>0</v>
      </c>
      <c r="Y927" s="23">
        <f t="shared" si="128"/>
        <v>0</v>
      </c>
      <c r="AH927" s="20">
        <f t="shared" si="130"/>
        <v>0</v>
      </c>
      <c r="AI927" s="20">
        <v>1</v>
      </c>
      <c r="AQ927" s="1">
        <f t="shared" si="131"/>
        <v>1</v>
      </c>
      <c r="AR927" s="1">
        <f t="shared" si="132"/>
        <v>1</v>
      </c>
    </row>
    <row r="928" spans="1:44" ht="24.9" customHeight="1" thickTop="1" thickBot="1">
      <c r="A928" s="33" t="s">
        <v>1950</v>
      </c>
      <c r="B928" s="33" t="s">
        <v>1975</v>
      </c>
      <c r="C928" s="33" t="s">
        <v>1989</v>
      </c>
      <c r="D928" s="35"/>
      <c r="E928" s="876" t="s">
        <v>11</v>
      </c>
      <c r="F928" s="454">
        <v>80000</v>
      </c>
      <c r="G928" s="454">
        <v>80000</v>
      </c>
      <c r="H928" s="455"/>
      <c r="I928" s="39">
        <v>80000</v>
      </c>
      <c r="J928" s="40"/>
      <c r="K928" s="40"/>
      <c r="L928" s="40"/>
      <c r="M928" s="41"/>
      <c r="N928" s="41"/>
      <c r="O928" s="42"/>
      <c r="P928" s="456"/>
      <c r="Q928" s="473"/>
      <c r="R928" s="458"/>
      <c r="S928" s="39">
        <f t="shared" si="129"/>
        <v>80000</v>
      </c>
      <c r="T928" s="46"/>
      <c r="U928" s="39"/>
      <c r="V928" s="46"/>
      <c r="W928" s="39"/>
      <c r="X928" s="23">
        <f t="shared" si="127"/>
        <v>0</v>
      </c>
      <c r="Y928" s="23">
        <f t="shared" si="128"/>
        <v>0</v>
      </c>
      <c r="AH928" s="20">
        <f t="shared" si="130"/>
        <v>0</v>
      </c>
      <c r="AI928" s="20">
        <v>1</v>
      </c>
      <c r="AQ928" s="1">
        <f t="shared" si="131"/>
        <v>1</v>
      </c>
      <c r="AR928" s="1">
        <f t="shared" si="132"/>
        <v>1</v>
      </c>
    </row>
    <row r="929" spans="1:44" ht="24.9" customHeight="1" thickTop="1" thickBot="1">
      <c r="A929" s="33" t="s">
        <v>1950</v>
      </c>
      <c r="B929" s="33" t="s">
        <v>1975</v>
      </c>
      <c r="C929" s="33" t="s">
        <v>1990</v>
      </c>
      <c r="D929" s="35"/>
      <c r="E929" s="324" t="s">
        <v>145</v>
      </c>
      <c r="F929" s="454">
        <v>551233</v>
      </c>
      <c r="G929" s="454">
        <v>551233</v>
      </c>
      <c r="H929" s="455"/>
      <c r="I929" s="39">
        <v>173233</v>
      </c>
      <c r="J929" s="40">
        <v>100000</v>
      </c>
      <c r="K929" s="40"/>
      <c r="L929" s="40">
        <v>278000</v>
      </c>
      <c r="M929" s="41"/>
      <c r="N929" s="41"/>
      <c r="O929" s="42"/>
      <c r="P929" s="456"/>
      <c r="Q929" s="473"/>
      <c r="R929" s="458">
        <v>400000</v>
      </c>
      <c r="S929" s="39">
        <f t="shared" si="129"/>
        <v>151233</v>
      </c>
      <c r="T929" s="46"/>
      <c r="U929" s="39"/>
      <c r="V929" s="46"/>
      <c r="W929" s="39"/>
      <c r="X929" s="23">
        <f t="shared" si="127"/>
        <v>0</v>
      </c>
      <c r="Y929" s="23">
        <f t="shared" si="128"/>
        <v>0</v>
      </c>
      <c r="AH929" s="20">
        <f t="shared" si="130"/>
        <v>0</v>
      </c>
      <c r="AI929" s="20">
        <v>1</v>
      </c>
      <c r="AQ929" s="1">
        <f t="shared" si="131"/>
        <v>1</v>
      </c>
      <c r="AR929" s="1">
        <f t="shared" si="132"/>
        <v>1</v>
      </c>
    </row>
    <row r="930" spans="1:44" ht="24.9" customHeight="1" thickTop="1" thickBot="1">
      <c r="A930" s="33" t="s">
        <v>1950</v>
      </c>
      <c r="B930" s="33" t="s">
        <v>1975</v>
      </c>
      <c r="C930" s="33" t="s">
        <v>1991</v>
      </c>
      <c r="D930" s="35"/>
      <c r="E930" s="324" t="s">
        <v>11</v>
      </c>
      <c r="F930" s="454">
        <v>75756</v>
      </c>
      <c r="G930" s="454">
        <v>75756</v>
      </c>
      <c r="H930" s="455"/>
      <c r="I930" s="39">
        <v>30097</v>
      </c>
      <c r="J930" s="40">
        <v>5994</v>
      </c>
      <c r="K930" s="40">
        <v>39665</v>
      </c>
      <c r="L930" s="40"/>
      <c r="M930" s="41"/>
      <c r="N930" s="41"/>
      <c r="O930" s="42"/>
      <c r="P930" s="456"/>
      <c r="Q930" s="473">
        <v>67949</v>
      </c>
      <c r="R930" s="458"/>
      <c r="S930" s="39">
        <f t="shared" si="129"/>
        <v>7807</v>
      </c>
      <c r="T930" s="46"/>
      <c r="U930" s="39"/>
      <c r="V930" s="46"/>
      <c r="W930" s="39"/>
      <c r="X930" s="23">
        <f t="shared" si="127"/>
        <v>0</v>
      </c>
      <c r="Y930" s="23">
        <f t="shared" si="128"/>
        <v>0</v>
      </c>
      <c r="AH930" s="20">
        <f t="shared" si="130"/>
        <v>0</v>
      </c>
      <c r="AI930" s="20">
        <v>1</v>
      </c>
      <c r="AQ930" s="1">
        <f t="shared" si="131"/>
        <v>1</v>
      </c>
      <c r="AR930" s="1">
        <f t="shared" si="132"/>
        <v>1</v>
      </c>
    </row>
    <row r="931" spans="1:44" ht="24.9" customHeight="1" thickTop="1" thickBot="1">
      <c r="A931" s="33" t="s">
        <v>1950</v>
      </c>
      <c r="B931" s="33" t="s">
        <v>1975</v>
      </c>
      <c r="C931" s="33" t="s">
        <v>1992</v>
      </c>
      <c r="D931" s="35"/>
      <c r="E931" s="324" t="s">
        <v>10</v>
      </c>
      <c r="F931" s="454">
        <v>199585</v>
      </c>
      <c r="G931" s="454">
        <v>199585</v>
      </c>
      <c r="H931" s="455"/>
      <c r="I931" s="39">
        <v>199585</v>
      </c>
      <c r="J931" s="40"/>
      <c r="K931" s="40"/>
      <c r="L931" s="40"/>
      <c r="M931" s="41"/>
      <c r="N931" s="41"/>
      <c r="O931" s="42"/>
      <c r="P931" s="456"/>
      <c r="Q931" s="473">
        <v>179795</v>
      </c>
      <c r="R931" s="458"/>
      <c r="S931" s="39">
        <f t="shared" si="129"/>
        <v>19790</v>
      </c>
      <c r="T931" s="46"/>
      <c r="U931" s="39"/>
      <c r="V931" s="46"/>
      <c r="W931" s="39"/>
      <c r="X931" s="23">
        <f t="shared" si="127"/>
        <v>0</v>
      </c>
      <c r="Y931" s="23">
        <f t="shared" si="128"/>
        <v>0</v>
      </c>
      <c r="AH931" s="20">
        <f t="shared" si="130"/>
        <v>0</v>
      </c>
      <c r="AI931" s="20">
        <v>1</v>
      </c>
      <c r="AQ931" s="1">
        <f t="shared" si="131"/>
        <v>1</v>
      </c>
      <c r="AR931" s="1">
        <f t="shared" si="132"/>
        <v>1</v>
      </c>
    </row>
    <row r="932" spans="1:44" ht="24.9" customHeight="1" thickTop="1" thickBot="1">
      <c r="A932" s="33" t="s">
        <v>1950</v>
      </c>
      <c r="B932" s="33" t="s">
        <v>1975</v>
      </c>
      <c r="C932" s="33" t="s">
        <v>1993</v>
      </c>
      <c r="D932" s="35"/>
      <c r="E932" s="324" t="s">
        <v>145</v>
      </c>
      <c r="F932" s="454">
        <v>21498</v>
      </c>
      <c r="G932" s="454">
        <v>21498</v>
      </c>
      <c r="H932" s="455"/>
      <c r="I932" s="39">
        <v>21498</v>
      </c>
      <c r="J932" s="40"/>
      <c r="K932" s="40"/>
      <c r="L932" s="40"/>
      <c r="M932" s="41"/>
      <c r="N932" s="41"/>
      <c r="O932" s="42"/>
      <c r="P932" s="456"/>
      <c r="Q932" s="473"/>
      <c r="R932" s="458">
        <v>21498</v>
      </c>
      <c r="S932" s="39">
        <f t="shared" si="129"/>
        <v>0</v>
      </c>
      <c r="T932" s="46"/>
      <c r="U932" s="39"/>
      <c r="V932" s="46"/>
      <c r="W932" s="39"/>
      <c r="X932" s="23">
        <f t="shared" si="127"/>
        <v>0</v>
      </c>
      <c r="Y932" s="23">
        <f t="shared" si="128"/>
        <v>0</v>
      </c>
      <c r="AH932" s="20">
        <f t="shared" si="130"/>
        <v>0</v>
      </c>
      <c r="AI932" s="20">
        <v>1</v>
      </c>
      <c r="AQ932" s="1">
        <f t="shared" si="131"/>
        <v>1</v>
      </c>
      <c r="AR932" s="1">
        <f t="shared" si="132"/>
        <v>1</v>
      </c>
    </row>
    <row r="933" spans="1:44" ht="24.9" customHeight="1" thickTop="1" thickBot="1">
      <c r="A933" s="33" t="s">
        <v>1950</v>
      </c>
      <c r="B933" s="33" t="s">
        <v>1975</v>
      </c>
      <c r="C933" s="33" t="s">
        <v>763</v>
      </c>
      <c r="D933" s="35"/>
      <c r="E933" s="324" t="s">
        <v>12</v>
      </c>
      <c r="F933" s="454">
        <v>150001</v>
      </c>
      <c r="G933" s="454">
        <v>150001</v>
      </c>
      <c r="H933" s="455"/>
      <c r="I933" s="39">
        <v>60001</v>
      </c>
      <c r="J933" s="40">
        <v>90000</v>
      </c>
      <c r="K933" s="40"/>
      <c r="L933" s="40"/>
      <c r="M933" s="41"/>
      <c r="N933" s="41"/>
      <c r="O933" s="42"/>
      <c r="P933" s="456"/>
      <c r="Q933" s="473">
        <v>134959</v>
      </c>
      <c r="R933" s="458"/>
      <c r="S933" s="39">
        <f t="shared" si="129"/>
        <v>15042</v>
      </c>
      <c r="T933" s="46"/>
      <c r="U933" s="39"/>
      <c r="V933" s="46"/>
      <c r="W933" s="39"/>
      <c r="X933" s="23">
        <f t="shared" si="127"/>
        <v>0</v>
      </c>
      <c r="Y933" s="23">
        <f t="shared" si="128"/>
        <v>0</v>
      </c>
      <c r="AH933" s="20">
        <f t="shared" si="130"/>
        <v>0</v>
      </c>
      <c r="AI933" s="20">
        <v>1</v>
      </c>
      <c r="AQ933" s="1">
        <f t="shared" si="131"/>
        <v>1</v>
      </c>
      <c r="AR933" s="1">
        <f t="shared" si="132"/>
        <v>1</v>
      </c>
    </row>
    <row r="934" spans="1:44" ht="24.9" customHeight="1" thickTop="1" thickBot="1">
      <c r="A934" s="33" t="s">
        <v>1950</v>
      </c>
      <c r="B934" s="33" t="s">
        <v>1975</v>
      </c>
      <c r="C934" s="33" t="s">
        <v>247</v>
      </c>
      <c r="D934" s="35"/>
      <c r="E934" s="324" t="s">
        <v>12</v>
      </c>
      <c r="F934" s="454">
        <v>154703</v>
      </c>
      <c r="G934" s="454">
        <v>154703</v>
      </c>
      <c r="H934" s="455"/>
      <c r="I934" s="39">
        <v>12528</v>
      </c>
      <c r="J934" s="40">
        <v>99522</v>
      </c>
      <c r="K934" s="40">
        <v>42653</v>
      </c>
      <c r="L934" s="40"/>
      <c r="M934" s="41"/>
      <c r="N934" s="41"/>
      <c r="O934" s="42"/>
      <c r="P934" s="456"/>
      <c r="Q934" s="473">
        <v>138850</v>
      </c>
      <c r="R934" s="458"/>
      <c r="S934" s="39">
        <f t="shared" si="129"/>
        <v>15853</v>
      </c>
      <c r="T934" s="46"/>
      <c r="U934" s="39"/>
      <c r="V934" s="46"/>
      <c r="W934" s="39"/>
      <c r="X934" s="23">
        <f t="shared" si="127"/>
        <v>0</v>
      </c>
      <c r="Y934" s="23">
        <f t="shared" si="128"/>
        <v>0</v>
      </c>
      <c r="AH934" s="20">
        <f t="shared" si="130"/>
        <v>0</v>
      </c>
      <c r="AI934" s="20">
        <v>1</v>
      </c>
      <c r="AQ934" s="1">
        <f t="shared" si="131"/>
        <v>1</v>
      </c>
      <c r="AR934" s="1">
        <f t="shared" si="132"/>
        <v>1</v>
      </c>
    </row>
    <row r="935" spans="1:44" ht="24.9" customHeight="1" thickTop="1" thickBot="1">
      <c r="A935" s="33" t="s">
        <v>1950</v>
      </c>
      <c r="B935" s="33" t="s">
        <v>1975</v>
      </c>
      <c r="C935" s="33" t="s">
        <v>1058</v>
      </c>
      <c r="D935" s="35"/>
      <c r="E935" s="324" t="s">
        <v>11</v>
      </c>
      <c r="F935" s="454">
        <v>259144</v>
      </c>
      <c r="G935" s="454">
        <v>259144</v>
      </c>
      <c r="H935" s="455"/>
      <c r="I935" s="39">
        <v>8144</v>
      </c>
      <c r="J935" s="40">
        <v>9000</v>
      </c>
      <c r="K935" s="40"/>
      <c r="L935" s="40"/>
      <c r="M935" s="41"/>
      <c r="N935" s="41">
        <v>242000</v>
      </c>
      <c r="O935" s="42" t="s">
        <v>793</v>
      </c>
      <c r="P935" s="456"/>
      <c r="Q935" s="473">
        <v>229271</v>
      </c>
      <c r="R935" s="458"/>
      <c r="S935" s="39">
        <f t="shared" si="129"/>
        <v>29873</v>
      </c>
      <c r="T935" s="46"/>
      <c r="U935" s="39"/>
      <c r="V935" s="46"/>
      <c r="W935" s="39"/>
      <c r="X935" s="23">
        <f t="shared" si="127"/>
        <v>0</v>
      </c>
      <c r="Y935" s="23">
        <f t="shared" si="128"/>
        <v>0</v>
      </c>
      <c r="AH935" s="20">
        <f t="shared" si="130"/>
        <v>0</v>
      </c>
      <c r="AL935" s="20">
        <v>1</v>
      </c>
      <c r="AQ935" s="1">
        <f t="shared" si="131"/>
        <v>1</v>
      </c>
      <c r="AR935" s="1">
        <f t="shared" si="132"/>
        <v>1</v>
      </c>
    </row>
    <row r="936" spans="1:44" ht="24.9" customHeight="1" thickTop="1" thickBot="1">
      <c r="A936" s="33" t="s">
        <v>1950</v>
      </c>
      <c r="B936" s="33" t="s">
        <v>1975</v>
      </c>
      <c r="C936" s="33" t="s">
        <v>1994</v>
      </c>
      <c r="D936" s="35"/>
      <c r="E936" s="324" t="s">
        <v>53</v>
      </c>
      <c r="F936" s="454">
        <v>185000</v>
      </c>
      <c r="G936" s="454">
        <v>236951</v>
      </c>
      <c r="H936" s="455"/>
      <c r="I936" s="39">
        <v>51951</v>
      </c>
      <c r="J936" s="40"/>
      <c r="K936" s="40"/>
      <c r="L936" s="40"/>
      <c r="M936" s="41"/>
      <c r="N936" s="41">
        <v>185000</v>
      </c>
      <c r="O936" s="42" t="s">
        <v>793</v>
      </c>
      <c r="P936" s="456"/>
      <c r="Q936" s="473">
        <v>205732</v>
      </c>
      <c r="R936" s="458"/>
      <c r="S936" s="39">
        <f t="shared" si="129"/>
        <v>31219</v>
      </c>
      <c r="T936" s="46"/>
      <c r="U936" s="39"/>
      <c r="V936" s="46"/>
      <c r="W936" s="39"/>
      <c r="X936" s="23">
        <f t="shared" si="127"/>
        <v>0</v>
      </c>
      <c r="Y936" s="23">
        <f t="shared" si="128"/>
        <v>0</v>
      </c>
      <c r="AH936" s="20">
        <f t="shared" si="130"/>
        <v>0</v>
      </c>
      <c r="AL936" s="20">
        <v>1</v>
      </c>
      <c r="AQ936" s="1">
        <f t="shared" si="131"/>
        <v>1</v>
      </c>
      <c r="AR936" s="1">
        <f t="shared" si="132"/>
        <v>1</v>
      </c>
    </row>
    <row r="937" spans="1:44" ht="24.9" customHeight="1" thickTop="1" thickBot="1">
      <c r="A937" s="33" t="s">
        <v>1950</v>
      </c>
      <c r="B937" s="33" t="s">
        <v>1975</v>
      </c>
      <c r="C937" s="33" t="s">
        <v>1995</v>
      </c>
      <c r="D937" s="35"/>
      <c r="E937" s="324" t="s">
        <v>12</v>
      </c>
      <c r="F937" s="454">
        <v>369031</v>
      </c>
      <c r="G937" s="454">
        <v>369031</v>
      </c>
      <c r="H937" s="455"/>
      <c r="I937" s="39">
        <v>19031</v>
      </c>
      <c r="J937" s="40">
        <v>50000</v>
      </c>
      <c r="K937" s="40"/>
      <c r="L937" s="40"/>
      <c r="M937" s="41"/>
      <c r="N937" s="41">
        <v>300000</v>
      </c>
      <c r="O937" s="42" t="s">
        <v>793</v>
      </c>
      <c r="P937" s="456"/>
      <c r="Q937" s="473">
        <v>336948</v>
      </c>
      <c r="R937" s="458"/>
      <c r="S937" s="39">
        <f t="shared" si="129"/>
        <v>32083</v>
      </c>
      <c r="T937" s="46"/>
      <c r="U937" s="39"/>
      <c r="V937" s="46"/>
      <c r="W937" s="39"/>
      <c r="X937" s="23">
        <f t="shared" si="127"/>
        <v>0</v>
      </c>
      <c r="Y937" s="23">
        <f t="shared" si="128"/>
        <v>0</v>
      </c>
      <c r="AH937" s="20">
        <f t="shared" si="130"/>
        <v>0</v>
      </c>
      <c r="AL937" s="20">
        <v>1</v>
      </c>
      <c r="AQ937" s="1">
        <f t="shared" si="131"/>
        <v>1</v>
      </c>
      <c r="AR937" s="1">
        <f t="shared" si="132"/>
        <v>1</v>
      </c>
    </row>
    <row r="938" spans="1:44" ht="24.9" customHeight="1" thickTop="1" thickBot="1">
      <c r="A938" s="33" t="s">
        <v>1950</v>
      </c>
      <c r="B938" s="33" t="s">
        <v>1975</v>
      </c>
      <c r="C938" s="33" t="s">
        <v>1996</v>
      </c>
      <c r="D938" s="35"/>
      <c r="E938" s="324" t="s">
        <v>53</v>
      </c>
      <c r="F938" s="454">
        <v>755075</v>
      </c>
      <c r="G938" s="454">
        <v>755075</v>
      </c>
      <c r="H938" s="455"/>
      <c r="I938" s="39"/>
      <c r="J938" s="40"/>
      <c r="K938" s="40"/>
      <c r="L938" s="40"/>
      <c r="M938" s="41"/>
      <c r="N938" s="41">
        <v>755075</v>
      </c>
      <c r="O938" s="42" t="s">
        <v>793</v>
      </c>
      <c r="P938" s="456"/>
      <c r="Q938" s="473"/>
      <c r="R938" s="458">
        <v>400000</v>
      </c>
      <c r="S938" s="39">
        <f t="shared" si="129"/>
        <v>355075</v>
      </c>
      <c r="T938" s="46"/>
      <c r="U938" s="39"/>
      <c r="V938" s="46"/>
      <c r="W938" s="39"/>
      <c r="X938" s="23">
        <f t="shared" si="127"/>
        <v>0</v>
      </c>
      <c r="Y938" s="23">
        <f t="shared" si="128"/>
        <v>0</v>
      </c>
      <c r="AH938" s="20">
        <f t="shared" si="130"/>
        <v>0</v>
      </c>
      <c r="AL938" s="20">
        <v>1</v>
      </c>
      <c r="AQ938" s="1">
        <f t="shared" si="131"/>
        <v>1</v>
      </c>
      <c r="AR938" s="1">
        <f t="shared" si="132"/>
        <v>1</v>
      </c>
    </row>
    <row r="939" spans="1:44" ht="24.9" customHeight="1" thickTop="1" thickBot="1">
      <c r="A939" s="206" t="s">
        <v>1950</v>
      </c>
      <c r="B939" s="206" t="s">
        <v>1997</v>
      </c>
      <c r="C939" s="206" t="s">
        <v>1998</v>
      </c>
      <c r="D939" s="475"/>
      <c r="E939" s="827" t="s">
        <v>179</v>
      </c>
      <c r="F939" s="476">
        <v>10000</v>
      </c>
      <c r="G939" s="476">
        <v>10000</v>
      </c>
      <c r="H939" s="477"/>
      <c r="I939" s="334"/>
      <c r="J939" s="478"/>
      <c r="K939" s="478"/>
      <c r="L939" s="478">
        <v>10000</v>
      </c>
      <c r="M939" s="479"/>
      <c r="N939" s="479"/>
      <c r="O939" s="480"/>
      <c r="P939" s="481"/>
      <c r="Q939" s="512"/>
      <c r="R939" s="483">
        <v>10000</v>
      </c>
      <c r="S939" s="334">
        <f>G939-R939-Q939</f>
        <v>0</v>
      </c>
      <c r="T939" s="484"/>
      <c r="U939" s="334"/>
      <c r="V939" s="484"/>
      <c r="W939" s="334"/>
      <c r="X939" s="23">
        <f t="shared" si="127"/>
        <v>0</v>
      </c>
      <c r="Y939" s="23">
        <f t="shared" si="128"/>
        <v>0</v>
      </c>
      <c r="Z939" s="20">
        <v>1</v>
      </c>
      <c r="AH939" s="20">
        <f t="shared" si="130"/>
        <v>1</v>
      </c>
      <c r="AQ939" s="1">
        <f t="shared" si="131"/>
        <v>0</v>
      </c>
      <c r="AR939" s="1">
        <f t="shared" si="132"/>
        <v>1</v>
      </c>
    </row>
    <row r="940" spans="1:44" ht="24.9" customHeight="1" thickTop="1" thickBot="1">
      <c r="A940" s="206" t="s">
        <v>1950</v>
      </c>
      <c r="B940" s="206" t="s">
        <v>1997</v>
      </c>
      <c r="C940" s="206" t="s">
        <v>1999</v>
      </c>
      <c r="D940" s="475"/>
      <c r="E940" s="827" t="s">
        <v>1553</v>
      </c>
      <c r="F940" s="476">
        <v>390000</v>
      </c>
      <c r="G940" s="476">
        <v>390000</v>
      </c>
      <c r="H940" s="477"/>
      <c r="I940" s="334">
        <v>156000</v>
      </c>
      <c r="J940" s="478"/>
      <c r="K940" s="478"/>
      <c r="L940" s="478">
        <v>234000</v>
      </c>
      <c r="M940" s="479"/>
      <c r="N940" s="479"/>
      <c r="O940" s="480"/>
      <c r="P940" s="481"/>
      <c r="Q940" s="512"/>
      <c r="R940" s="483">
        <v>50000</v>
      </c>
      <c r="S940" s="334">
        <f t="shared" ref="S940:S960" si="133">G940-R940-Q940</f>
        <v>340000</v>
      </c>
      <c r="T940" s="484"/>
      <c r="U940" s="334"/>
      <c r="V940" s="484"/>
      <c r="W940" s="334"/>
      <c r="X940" s="23">
        <f t="shared" si="127"/>
        <v>0</v>
      </c>
      <c r="Y940" s="23">
        <f t="shared" si="128"/>
        <v>0</v>
      </c>
      <c r="Z940" s="20">
        <v>1</v>
      </c>
      <c r="AH940" s="20">
        <f t="shared" si="130"/>
        <v>1</v>
      </c>
      <c r="AQ940" s="1">
        <f t="shared" si="131"/>
        <v>0</v>
      </c>
      <c r="AR940" s="1">
        <f t="shared" si="132"/>
        <v>1</v>
      </c>
    </row>
    <row r="941" spans="1:44" ht="24.9" customHeight="1" thickTop="1" thickBot="1">
      <c r="A941" s="206" t="s">
        <v>1950</v>
      </c>
      <c r="B941" s="206" t="s">
        <v>1997</v>
      </c>
      <c r="C941" s="206" t="s">
        <v>2000</v>
      </c>
      <c r="D941" s="475"/>
      <c r="E941" s="827" t="s">
        <v>179</v>
      </c>
      <c r="F941" s="476">
        <v>20000</v>
      </c>
      <c r="G941" s="476">
        <v>20000</v>
      </c>
      <c r="H941" s="477"/>
      <c r="I941" s="334"/>
      <c r="J941" s="478"/>
      <c r="K941" s="478"/>
      <c r="L941" s="478">
        <v>20000</v>
      </c>
      <c r="M941" s="479"/>
      <c r="N941" s="479"/>
      <c r="O941" s="480"/>
      <c r="P941" s="481"/>
      <c r="Q941" s="512"/>
      <c r="R941" s="483">
        <v>18000</v>
      </c>
      <c r="S941" s="334">
        <f t="shared" si="133"/>
        <v>2000</v>
      </c>
      <c r="T941" s="484"/>
      <c r="U941" s="334"/>
      <c r="V941" s="484"/>
      <c r="W941" s="334"/>
      <c r="X941" s="23">
        <f t="shared" si="127"/>
        <v>0</v>
      </c>
      <c r="Y941" s="23">
        <f t="shared" si="128"/>
        <v>0</v>
      </c>
      <c r="Z941" s="20">
        <v>1</v>
      </c>
      <c r="AH941" s="20">
        <f t="shared" si="130"/>
        <v>1</v>
      </c>
      <c r="AQ941" s="1">
        <f t="shared" si="131"/>
        <v>0</v>
      </c>
      <c r="AR941" s="1">
        <f t="shared" si="132"/>
        <v>1</v>
      </c>
    </row>
    <row r="942" spans="1:44" ht="24.9" customHeight="1" thickTop="1" thickBot="1">
      <c r="A942" s="206" t="s">
        <v>1950</v>
      </c>
      <c r="B942" s="206" t="s">
        <v>1997</v>
      </c>
      <c r="C942" s="206" t="s">
        <v>2001</v>
      </c>
      <c r="D942" s="475"/>
      <c r="E942" s="827" t="s">
        <v>1553</v>
      </c>
      <c r="F942" s="476">
        <v>230000</v>
      </c>
      <c r="G942" s="476">
        <v>230000</v>
      </c>
      <c r="H942" s="477"/>
      <c r="I942" s="334">
        <v>100000</v>
      </c>
      <c r="J942" s="478"/>
      <c r="K942" s="478"/>
      <c r="L942" s="478">
        <v>130000</v>
      </c>
      <c r="M942" s="479"/>
      <c r="N942" s="479"/>
      <c r="O942" s="480"/>
      <c r="P942" s="481"/>
      <c r="Q942" s="512"/>
      <c r="R942" s="483">
        <v>40000</v>
      </c>
      <c r="S942" s="334">
        <f t="shared" si="133"/>
        <v>190000</v>
      </c>
      <c r="T942" s="484"/>
      <c r="U942" s="334"/>
      <c r="V942" s="484"/>
      <c r="W942" s="334"/>
      <c r="X942" s="23">
        <f t="shared" si="127"/>
        <v>0</v>
      </c>
      <c r="Y942" s="23">
        <f t="shared" si="128"/>
        <v>0</v>
      </c>
      <c r="Z942" s="20">
        <v>1</v>
      </c>
      <c r="AH942" s="20">
        <f t="shared" si="130"/>
        <v>1</v>
      </c>
      <c r="AQ942" s="1">
        <f t="shared" si="131"/>
        <v>0</v>
      </c>
      <c r="AR942" s="1">
        <f t="shared" si="132"/>
        <v>1</v>
      </c>
    </row>
    <row r="943" spans="1:44" ht="24.9" customHeight="1" thickTop="1" thickBot="1">
      <c r="A943" s="206" t="s">
        <v>1950</v>
      </c>
      <c r="B943" s="206" t="s">
        <v>1997</v>
      </c>
      <c r="C943" s="206" t="s">
        <v>2002</v>
      </c>
      <c r="D943" s="475"/>
      <c r="E943" s="827" t="s">
        <v>179</v>
      </c>
      <c r="F943" s="476">
        <v>20000</v>
      </c>
      <c r="G943" s="476">
        <v>20000</v>
      </c>
      <c r="H943" s="477"/>
      <c r="I943" s="334"/>
      <c r="J943" s="478"/>
      <c r="K943" s="478"/>
      <c r="L943" s="478">
        <v>20000</v>
      </c>
      <c r="M943" s="479"/>
      <c r="N943" s="479"/>
      <c r="O943" s="480"/>
      <c r="P943" s="481"/>
      <c r="Q943" s="512"/>
      <c r="R943" s="483">
        <v>18000</v>
      </c>
      <c r="S943" s="334">
        <f t="shared" si="133"/>
        <v>2000</v>
      </c>
      <c r="T943" s="484"/>
      <c r="U943" s="334"/>
      <c r="V943" s="484"/>
      <c r="W943" s="334"/>
      <c r="X943" s="23">
        <f t="shared" si="127"/>
        <v>0</v>
      </c>
      <c r="Y943" s="23">
        <f t="shared" si="128"/>
        <v>0</v>
      </c>
      <c r="Z943" s="20">
        <v>1</v>
      </c>
      <c r="AH943" s="20">
        <f t="shared" si="130"/>
        <v>1</v>
      </c>
      <c r="AQ943" s="1">
        <f t="shared" si="131"/>
        <v>0</v>
      </c>
      <c r="AR943" s="1">
        <f t="shared" si="132"/>
        <v>1</v>
      </c>
    </row>
    <row r="944" spans="1:44" ht="24.9" customHeight="1" thickTop="1" thickBot="1">
      <c r="A944" s="206" t="s">
        <v>1950</v>
      </c>
      <c r="B944" s="206" t="s">
        <v>1997</v>
      </c>
      <c r="C944" s="206" t="s">
        <v>2003</v>
      </c>
      <c r="D944" s="475"/>
      <c r="E944" s="827" t="s">
        <v>1553</v>
      </c>
      <c r="F944" s="476">
        <v>180000</v>
      </c>
      <c r="G944" s="476">
        <v>180000</v>
      </c>
      <c r="H944" s="477"/>
      <c r="I944" s="334">
        <v>80000</v>
      </c>
      <c r="J944" s="478"/>
      <c r="K944" s="478"/>
      <c r="L944" s="478">
        <v>100000</v>
      </c>
      <c r="M944" s="479"/>
      <c r="N944" s="479"/>
      <c r="O944" s="480"/>
      <c r="P944" s="481"/>
      <c r="Q944" s="512"/>
      <c r="R944" s="483">
        <v>30000</v>
      </c>
      <c r="S944" s="334">
        <f t="shared" si="133"/>
        <v>150000</v>
      </c>
      <c r="T944" s="484"/>
      <c r="U944" s="334"/>
      <c r="V944" s="484"/>
      <c r="W944" s="334"/>
      <c r="X944" s="23">
        <f t="shared" si="127"/>
        <v>0</v>
      </c>
      <c r="Y944" s="23">
        <f t="shared" si="128"/>
        <v>0</v>
      </c>
      <c r="Z944" s="20">
        <v>1</v>
      </c>
      <c r="AH944" s="20">
        <f t="shared" si="130"/>
        <v>1</v>
      </c>
      <c r="AQ944" s="1">
        <f t="shared" si="131"/>
        <v>0</v>
      </c>
      <c r="AR944" s="1">
        <f t="shared" si="132"/>
        <v>1</v>
      </c>
    </row>
    <row r="945" spans="1:44" ht="24.9" customHeight="1" thickTop="1" thickBot="1">
      <c r="A945" s="206" t="s">
        <v>1950</v>
      </c>
      <c r="B945" s="206" t="s">
        <v>1997</v>
      </c>
      <c r="C945" s="206" t="s">
        <v>2004</v>
      </c>
      <c r="D945" s="475"/>
      <c r="E945" s="827" t="s">
        <v>179</v>
      </c>
      <c r="F945" s="476">
        <v>5000</v>
      </c>
      <c r="G945" s="476">
        <v>5000</v>
      </c>
      <c r="H945" s="477"/>
      <c r="I945" s="334"/>
      <c r="J945" s="478"/>
      <c r="K945" s="478"/>
      <c r="L945" s="478">
        <v>5000</v>
      </c>
      <c r="M945" s="479"/>
      <c r="N945" s="479"/>
      <c r="O945" s="480"/>
      <c r="P945" s="481"/>
      <c r="Q945" s="512"/>
      <c r="R945" s="483">
        <v>5000</v>
      </c>
      <c r="S945" s="334">
        <f t="shared" si="133"/>
        <v>0</v>
      </c>
      <c r="T945" s="484"/>
      <c r="U945" s="334"/>
      <c r="V945" s="484"/>
      <c r="W945" s="334"/>
      <c r="X945" s="23">
        <f t="shared" si="127"/>
        <v>0</v>
      </c>
      <c r="Y945" s="23">
        <f t="shared" si="128"/>
        <v>0</v>
      </c>
      <c r="Z945" s="20">
        <v>1</v>
      </c>
      <c r="AH945" s="20">
        <f t="shared" si="130"/>
        <v>1</v>
      </c>
      <c r="AQ945" s="1">
        <f t="shared" si="131"/>
        <v>0</v>
      </c>
      <c r="AR945" s="1">
        <f t="shared" si="132"/>
        <v>1</v>
      </c>
    </row>
    <row r="946" spans="1:44" ht="24.9" customHeight="1" thickTop="1" thickBot="1">
      <c r="A946" s="206" t="s">
        <v>1950</v>
      </c>
      <c r="B946" s="206" t="s">
        <v>1997</v>
      </c>
      <c r="C946" s="206" t="s">
        <v>2005</v>
      </c>
      <c r="D946" s="475"/>
      <c r="E946" s="827" t="s">
        <v>179</v>
      </c>
      <c r="F946" s="476">
        <v>45000</v>
      </c>
      <c r="G946" s="476">
        <v>45000</v>
      </c>
      <c r="H946" s="477"/>
      <c r="I946" s="334">
        <v>20000</v>
      </c>
      <c r="J946" s="478"/>
      <c r="K946" s="478"/>
      <c r="L946" s="478">
        <v>25000</v>
      </c>
      <c r="M946" s="479"/>
      <c r="N946" s="479"/>
      <c r="O946" s="480"/>
      <c r="P946" s="481"/>
      <c r="Q946" s="512"/>
      <c r="R946" s="483">
        <v>45000</v>
      </c>
      <c r="S946" s="334">
        <f t="shared" si="133"/>
        <v>0</v>
      </c>
      <c r="T946" s="484"/>
      <c r="U946" s="334"/>
      <c r="V946" s="484"/>
      <c r="W946" s="334"/>
      <c r="X946" s="23">
        <f t="shared" si="127"/>
        <v>0</v>
      </c>
      <c r="Y946" s="23">
        <f t="shared" si="128"/>
        <v>0</v>
      </c>
      <c r="Z946" s="20">
        <v>1</v>
      </c>
      <c r="AH946" s="20">
        <f t="shared" si="130"/>
        <v>1</v>
      </c>
      <c r="AQ946" s="1">
        <f t="shared" si="131"/>
        <v>0</v>
      </c>
      <c r="AR946" s="1">
        <f t="shared" si="132"/>
        <v>1</v>
      </c>
    </row>
    <row r="947" spans="1:44" ht="28.2" thickTop="1" thickBot="1">
      <c r="A947" s="206" t="s">
        <v>1950</v>
      </c>
      <c r="B947" s="206" t="s">
        <v>1997</v>
      </c>
      <c r="C947" s="206" t="s">
        <v>2006</v>
      </c>
      <c r="D947" s="475"/>
      <c r="E947" s="827" t="s">
        <v>179</v>
      </c>
      <c r="F947" s="476">
        <v>595000</v>
      </c>
      <c r="G947" s="476">
        <v>595000</v>
      </c>
      <c r="H947" s="477"/>
      <c r="I947" s="334"/>
      <c r="J947" s="478">
        <v>595000</v>
      </c>
      <c r="K947" s="478"/>
      <c r="L947" s="478"/>
      <c r="M947" s="479"/>
      <c r="N947" s="479"/>
      <c r="O947" s="480"/>
      <c r="P947" s="481"/>
      <c r="Q947" s="512"/>
      <c r="R947" s="483">
        <v>595000</v>
      </c>
      <c r="S947" s="334">
        <f t="shared" si="133"/>
        <v>0</v>
      </c>
      <c r="T947" s="484"/>
      <c r="U947" s="334"/>
      <c r="V947" s="484"/>
      <c r="W947" s="334"/>
      <c r="X947" s="23">
        <f t="shared" si="127"/>
        <v>0</v>
      </c>
      <c r="Y947" s="23">
        <f t="shared" si="128"/>
        <v>0</v>
      </c>
      <c r="Z947" s="20">
        <v>1</v>
      </c>
      <c r="AH947" s="20">
        <f t="shared" si="130"/>
        <v>1</v>
      </c>
      <c r="AQ947" s="1">
        <f t="shared" si="131"/>
        <v>0</v>
      </c>
      <c r="AR947" s="1">
        <f t="shared" si="132"/>
        <v>1</v>
      </c>
    </row>
    <row r="948" spans="1:44" ht="28.2" thickTop="1" thickBot="1">
      <c r="A948" s="206" t="s">
        <v>1950</v>
      </c>
      <c r="B948" s="206" t="s">
        <v>1997</v>
      </c>
      <c r="C948" s="206" t="s">
        <v>2007</v>
      </c>
      <c r="D948" s="475"/>
      <c r="E948" s="827" t="s">
        <v>179</v>
      </c>
      <c r="F948" s="476">
        <v>52000</v>
      </c>
      <c r="G948" s="476">
        <v>52000</v>
      </c>
      <c r="H948" s="477"/>
      <c r="I948" s="334">
        <v>20000</v>
      </c>
      <c r="J948" s="478"/>
      <c r="K948" s="478"/>
      <c r="L948" s="478">
        <v>32000</v>
      </c>
      <c r="M948" s="479"/>
      <c r="N948" s="479"/>
      <c r="O948" s="480"/>
      <c r="P948" s="481"/>
      <c r="Q948" s="512"/>
      <c r="R948" s="483">
        <v>52000</v>
      </c>
      <c r="S948" s="334">
        <f t="shared" si="133"/>
        <v>0</v>
      </c>
      <c r="T948" s="484"/>
      <c r="U948" s="334"/>
      <c r="V948" s="484"/>
      <c r="W948" s="334"/>
      <c r="X948" s="13">
        <f t="shared" si="127"/>
        <v>0</v>
      </c>
      <c r="Y948" s="13">
        <f t="shared" si="128"/>
        <v>0</v>
      </c>
      <c r="Z948" s="20">
        <v>1</v>
      </c>
      <c r="AH948" s="20">
        <f t="shared" si="130"/>
        <v>1</v>
      </c>
      <c r="AQ948" s="1">
        <f t="shared" si="131"/>
        <v>0</v>
      </c>
      <c r="AR948" s="1">
        <f t="shared" si="132"/>
        <v>1</v>
      </c>
    </row>
    <row r="949" spans="1:44" ht="28.2" thickTop="1" thickBot="1">
      <c r="A949" s="206" t="s">
        <v>1950</v>
      </c>
      <c r="B949" s="206" t="s">
        <v>1997</v>
      </c>
      <c r="C949" s="206" t="s">
        <v>2008</v>
      </c>
      <c r="D949" s="475"/>
      <c r="E949" s="827" t="s">
        <v>179</v>
      </c>
      <c r="F949" s="476">
        <v>60000</v>
      </c>
      <c r="G949" s="476">
        <v>60000</v>
      </c>
      <c r="H949" s="477"/>
      <c r="I949" s="334">
        <v>24000</v>
      </c>
      <c r="J949" s="478"/>
      <c r="K949" s="478"/>
      <c r="L949" s="478">
        <v>36000</v>
      </c>
      <c r="M949" s="479"/>
      <c r="N949" s="479"/>
      <c r="O949" s="480"/>
      <c r="P949" s="481"/>
      <c r="Q949" s="512"/>
      <c r="R949" s="483">
        <v>60000</v>
      </c>
      <c r="S949" s="334">
        <f t="shared" si="133"/>
        <v>0</v>
      </c>
      <c r="T949" s="484"/>
      <c r="U949" s="334"/>
      <c r="V949" s="484"/>
      <c r="W949" s="334"/>
      <c r="X949" s="23">
        <f t="shared" si="127"/>
        <v>0</v>
      </c>
      <c r="Y949" s="23">
        <f t="shared" si="128"/>
        <v>0</v>
      </c>
      <c r="Z949" s="20">
        <v>1</v>
      </c>
      <c r="AH949" s="20">
        <f t="shared" si="130"/>
        <v>1</v>
      </c>
      <c r="AQ949" s="1">
        <f t="shared" si="131"/>
        <v>0</v>
      </c>
      <c r="AR949" s="1">
        <f t="shared" si="132"/>
        <v>1</v>
      </c>
    </row>
    <row r="950" spans="1:44" ht="28.2" thickTop="1" thickBot="1">
      <c r="A950" s="206" t="s">
        <v>1950</v>
      </c>
      <c r="B950" s="206" t="s">
        <v>1997</v>
      </c>
      <c r="C950" s="206" t="s">
        <v>2009</v>
      </c>
      <c r="D950" s="475"/>
      <c r="E950" s="827" t="s">
        <v>179</v>
      </c>
      <c r="F950" s="476">
        <v>10000</v>
      </c>
      <c r="G950" s="476">
        <v>10000</v>
      </c>
      <c r="H950" s="477"/>
      <c r="I950" s="334"/>
      <c r="J950" s="478"/>
      <c r="K950" s="478"/>
      <c r="L950" s="478">
        <v>10000</v>
      </c>
      <c r="M950" s="479"/>
      <c r="N950" s="479"/>
      <c r="O950" s="480"/>
      <c r="P950" s="481"/>
      <c r="Q950" s="512"/>
      <c r="R950" s="483">
        <v>10000</v>
      </c>
      <c r="S950" s="334">
        <f t="shared" si="133"/>
        <v>0</v>
      </c>
      <c r="T950" s="484"/>
      <c r="U950" s="334"/>
      <c r="V950" s="484"/>
      <c r="W950" s="334"/>
      <c r="X950" s="23">
        <f t="shared" si="127"/>
        <v>0</v>
      </c>
      <c r="Y950" s="23">
        <f t="shared" si="128"/>
        <v>0</v>
      </c>
      <c r="Z950" s="20">
        <v>1</v>
      </c>
      <c r="AH950" s="20">
        <f t="shared" si="130"/>
        <v>1</v>
      </c>
      <c r="AQ950" s="1">
        <f t="shared" si="131"/>
        <v>0</v>
      </c>
      <c r="AR950" s="1">
        <f t="shared" si="132"/>
        <v>1</v>
      </c>
    </row>
    <row r="951" spans="1:44" ht="28.2" thickTop="1" thickBot="1">
      <c r="A951" s="206" t="s">
        <v>1950</v>
      </c>
      <c r="B951" s="206" t="s">
        <v>1997</v>
      </c>
      <c r="C951" s="206" t="s">
        <v>2010</v>
      </c>
      <c r="D951" s="475"/>
      <c r="E951" s="827" t="s">
        <v>1553</v>
      </c>
      <c r="F951" s="476">
        <v>190000</v>
      </c>
      <c r="G951" s="476">
        <v>190000</v>
      </c>
      <c r="H951" s="477"/>
      <c r="I951" s="334">
        <v>80000</v>
      </c>
      <c r="J951" s="478"/>
      <c r="K951" s="478"/>
      <c r="L951" s="478">
        <v>110000</v>
      </c>
      <c r="M951" s="479"/>
      <c r="N951" s="479"/>
      <c r="O951" s="480"/>
      <c r="P951" s="481"/>
      <c r="Q951" s="512"/>
      <c r="R951" s="483">
        <v>60000</v>
      </c>
      <c r="S951" s="334">
        <f t="shared" si="133"/>
        <v>130000</v>
      </c>
      <c r="T951" s="484"/>
      <c r="U951" s="334"/>
      <c r="V951" s="484"/>
      <c r="W951" s="334"/>
      <c r="X951" s="23">
        <f t="shared" si="127"/>
        <v>0</v>
      </c>
      <c r="Y951" s="23">
        <f t="shared" si="128"/>
        <v>0</v>
      </c>
      <c r="Z951" s="20">
        <v>1</v>
      </c>
      <c r="AH951" s="20">
        <f t="shared" si="130"/>
        <v>1</v>
      </c>
      <c r="AQ951" s="1">
        <f t="shared" si="131"/>
        <v>0</v>
      </c>
      <c r="AR951" s="1">
        <f t="shared" si="132"/>
        <v>1</v>
      </c>
    </row>
    <row r="952" spans="1:44" ht="28.2" thickTop="1" thickBot="1">
      <c r="A952" s="206" t="s">
        <v>1950</v>
      </c>
      <c r="B952" s="206" t="s">
        <v>1997</v>
      </c>
      <c r="C952" s="206" t="s">
        <v>2011</v>
      </c>
      <c r="D952" s="475"/>
      <c r="E952" s="926" t="s">
        <v>145</v>
      </c>
      <c r="F952" s="476">
        <v>2200000</v>
      </c>
      <c r="G952" s="476">
        <v>2200000</v>
      </c>
      <c r="H952" s="477"/>
      <c r="I952" s="334"/>
      <c r="J952" s="478"/>
      <c r="K952" s="478"/>
      <c r="L952" s="478"/>
      <c r="M952" s="479">
        <v>2200000</v>
      </c>
      <c r="N952" s="479"/>
      <c r="O952" s="480"/>
      <c r="P952" s="481"/>
      <c r="Q952" s="954">
        <v>7734.65</v>
      </c>
      <c r="R952" s="483">
        <v>200000</v>
      </c>
      <c r="S952" s="334">
        <f t="shared" si="133"/>
        <v>1992265.35</v>
      </c>
      <c r="T952" s="484"/>
      <c r="U952" s="334"/>
      <c r="V952" s="484"/>
      <c r="W952" s="334"/>
      <c r="X952" s="23">
        <f t="shared" si="127"/>
        <v>0</v>
      </c>
      <c r="Y952" s="23">
        <f t="shared" si="128"/>
        <v>0</v>
      </c>
      <c r="AH952" s="20">
        <f t="shared" si="130"/>
        <v>0</v>
      </c>
      <c r="AO952" s="20">
        <v>1</v>
      </c>
      <c r="AQ952" s="1">
        <f t="shared" si="131"/>
        <v>1</v>
      </c>
      <c r="AR952" s="1">
        <f t="shared" si="132"/>
        <v>1</v>
      </c>
    </row>
    <row r="953" spans="1:44" ht="28.2" thickTop="1" thickBot="1">
      <c r="A953" s="206" t="s">
        <v>1950</v>
      </c>
      <c r="B953" s="206" t="s">
        <v>1997</v>
      </c>
      <c r="C953" s="206" t="s">
        <v>2012</v>
      </c>
      <c r="D953" s="475"/>
      <c r="E953" s="926" t="s">
        <v>53</v>
      </c>
      <c r="F953" s="476">
        <v>678000</v>
      </c>
      <c r="G953" s="476">
        <v>678000</v>
      </c>
      <c r="H953" s="477"/>
      <c r="I953" s="334">
        <v>305000</v>
      </c>
      <c r="J953" s="478">
        <v>292000</v>
      </c>
      <c r="K953" s="478"/>
      <c r="L953" s="478">
        <v>81000</v>
      </c>
      <c r="M953" s="479"/>
      <c r="N953" s="479"/>
      <c r="O953" s="480"/>
      <c r="P953" s="481"/>
      <c r="Q953" s="512">
        <v>610200</v>
      </c>
      <c r="R953" s="483">
        <v>67800</v>
      </c>
      <c r="S953" s="334">
        <f t="shared" si="133"/>
        <v>0</v>
      </c>
      <c r="T953" s="484"/>
      <c r="U953" s="334"/>
      <c r="V953" s="484"/>
      <c r="W953" s="334"/>
      <c r="X953" s="23">
        <f t="shared" si="127"/>
        <v>0</v>
      </c>
      <c r="Y953" s="23">
        <f t="shared" si="128"/>
        <v>0</v>
      </c>
      <c r="AH953" s="20">
        <f t="shared" si="130"/>
        <v>0</v>
      </c>
      <c r="AI953" s="20">
        <v>1</v>
      </c>
      <c r="AQ953" s="1">
        <f t="shared" si="131"/>
        <v>1</v>
      </c>
      <c r="AR953" s="1">
        <f t="shared" si="132"/>
        <v>1</v>
      </c>
    </row>
    <row r="954" spans="1:44" ht="28.2" thickTop="1" thickBot="1">
      <c r="A954" s="206" t="s">
        <v>1950</v>
      </c>
      <c r="B954" s="206" t="s">
        <v>1997</v>
      </c>
      <c r="C954" s="206" t="s">
        <v>2013</v>
      </c>
      <c r="D954" s="475"/>
      <c r="E954" s="926" t="s">
        <v>53</v>
      </c>
      <c r="F954" s="476">
        <v>770000</v>
      </c>
      <c r="G954" s="476">
        <v>770000</v>
      </c>
      <c r="H954" s="477"/>
      <c r="I954" s="334">
        <v>470000</v>
      </c>
      <c r="J954" s="478">
        <v>150000</v>
      </c>
      <c r="K954" s="478"/>
      <c r="L954" s="478">
        <v>150000</v>
      </c>
      <c r="M954" s="479"/>
      <c r="N954" s="479"/>
      <c r="O954" s="480"/>
      <c r="P954" s="481"/>
      <c r="Q954" s="512">
        <v>693000</v>
      </c>
      <c r="R954" s="483">
        <v>77000</v>
      </c>
      <c r="S954" s="334">
        <f t="shared" si="133"/>
        <v>0</v>
      </c>
      <c r="T954" s="484"/>
      <c r="U954" s="334"/>
      <c r="V954" s="484"/>
      <c r="W954" s="334"/>
      <c r="X954" s="23">
        <f t="shared" si="127"/>
        <v>0</v>
      </c>
      <c r="Y954" s="23">
        <f t="shared" si="128"/>
        <v>0</v>
      </c>
      <c r="AH954" s="20">
        <f t="shared" si="130"/>
        <v>0</v>
      </c>
      <c r="AI954" s="20">
        <v>1</v>
      </c>
      <c r="AQ954" s="1">
        <f t="shared" si="131"/>
        <v>1</v>
      </c>
      <c r="AR954" s="1">
        <f t="shared" si="132"/>
        <v>1</v>
      </c>
    </row>
    <row r="955" spans="1:44" ht="28.2" thickTop="1" thickBot="1">
      <c r="A955" s="206" t="s">
        <v>1950</v>
      </c>
      <c r="B955" s="206" t="s">
        <v>1997</v>
      </c>
      <c r="C955" s="206" t="s">
        <v>2014</v>
      </c>
      <c r="D955" s="475"/>
      <c r="E955" s="827" t="s">
        <v>179</v>
      </c>
      <c r="F955" s="476">
        <v>11300</v>
      </c>
      <c r="G955" s="476">
        <v>11300</v>
      </c>
      <c r="H955" s="477"/>
      <c r="I955" s="334">
        <v>11300</v>
      </c>
      <c r="J955" s="478"/>
      <c r="K955" s="478"/>
      <c r="L955" s="478"/>
      <c r="M955" s="479"/>
      <c r="N955" s="479"/>
      <c r="O955" s="480"/>
      <c r="P955" s="481"/>
      <c r="Q955" s="512"/>
      <c r="R955" s="483">
        <v>11300</v>
      </c>
      <c r="S955" s="334">
        <f t="shared" si="133"/>
        <v>0</v>
      </c>
      <c r="T955" s="484"/>
      <c r="U955" s="334"/>
      <c r="V955" s="484"/>
      <c r="W955" s="334"/>
      <c r="X955" s="23">
        <f t="shared" si="127"/>
        <v>0</v>
      </c>
      <c r="Y955" s="23">
        <f t="shared" si="128"/>
        <v>0</v>
      </c>
      <c r="Z955" s="20">
        <v>1</v>
      </c>
      <c r="AH955" s="20">
        <f t="shared" si="130"/>
        <v>1</v>
      </c>
      <c r="AQ955" s="1">
        <f t="shared" si="131"/>
        <v>0</v>
      </c>
      <c r="AR955" s="1">
        <f t="shared" si="132"/>
        <v>1</v>
      </c>
    </row>
    <row r="956" spans="1:44" ht="28.2" thickTop="1" thickBot="1">
      <c r="A956" s="206" t="s">
        <v>1950</v>
      </c>
      <c r="B956" s="206" t="s">
        <v>1997</v>
      </c>
      <c r="C956" s="206" t="s">
        <v>2015</v>
      </c>
      <c r="D956" s="475"/>
      <c r="E956" s="827" t="s">
        <v>1553</v>
      </c>
      <c r="F956" s="476">
        <v>690000</v>
      </c>
      <c r="G956" s="476">
        <v>690000</v>
      </c>
      <c r="H956" s="477"/>
      <c r="I956" s="334">
        <v>190000</v>
      </c>
      <c r="J956" s="478">
        <v>200000</v>
      </c>
      <c r="K956" s="478"/>
      <c r="L956" s="478">
        <v>300000</v>
      </c>
      <c r="M956" s="479"/>
      <c r="N956" s="479"/>
      <c r="O956" s="480"/>
      <c r="P956" s="481"/>
      <c r="Q956" s="512"/>
      <c r="R956" s="483">
        <v>621000</v>
      </c>
      <c r="S956" s="334">
        <f t="shared" si="133"/>
        <v>69000</v>
      </c>
      <c r="T956" s="484"/>
      <c r="U956" s="334"/>
      <c r="V956" s="484"/>
      <c r="W956" s="334"/>
      <c r="X956" s="23">
        <f t="shared" si="127"/>
        <v>0</v>
      </c>
      <c r="Y956" s="23">
        <f t="shared" si="128"/>
        <v>0</v>
      </c>
      <c r="Z956" s="20">
        <v>1</v>
      </c>
      <c r="AH956" s="20">
        <f t="shared" si="130"/>
        <v>1</v>
      </c>
      <c r="AQ956" s="1">
        <f t="shared" si="131"/>
        <v>0</v>
      </c>
      <c r="AR956" s="1">
        <f t="shared" si="132"/>
        <v>1</v>
      </c>
    </row>
    <row r="957" spans="1:44" ht="28.2" thickTop="1" thickBot="1">
      <c r="A957" s="206" t="s">
        <v>1950</v>
      </c>
      <c r="B957" s="206" t="s">
        <v>1997</v>
      </c>
      <c r="C957" s="206" t="s">
        <v>2016</v>
      </c>
      <c r="D957" s="475"/>
      <c r="E957" s="926" t="s">
        <v>145</v>
      </c>
      <c r="F957" s="476">
        <v>50000</v>
      </c>
      <c r="G957" s="476">
        <v>50000</v>
      </c>
      <c r="H957" s="477"/>
      <c r="I957" s="334">
        <v>38000</v>
      </c>
      <c r="J957" s="478"/>
      <c r="K957" s="478"/>
      <c r="L957" s="478">
        <v>12000</v>
      </c>
      <c r="M957" s="479"/>
      <c r="N957" s="479"/>
      <c r="O957" s="480"/>
      <c r="P957" s="481"/>
      <c r="Q957" s="512">
        <v>45000</v>
      </c>
      <c r="R957" s="483">
        <v>5000</v>
      </c>
      <c r="S957" s="334">
        <f t="shared" si="133"/>
        <v>0</v>
      </c>
      <c r="T957" s="484"/>
      <c r="U957" s="334"/>
      <c r="V957" s="484"/>
      <c r="W957" s="334"/>
      <c r="X957" s="23">
        <f t="shared" si="127"/>
        <v>0</v>
      </c>
      <c r="Y957" s="23">
        <f t="shared" si="128"/>
        <v>0</v>
      </c>
      <c r="AH957" s="20">
        <f t="shared" si="130"/>
        <v>0</v>
      </c>
      <c r="AI957" s="20">
        <v>1</v>
      </c>
      <c r="AQ957" s="1">
        <f t="shared" si="131"/>
        <v>1</v>
      </c>
      <c r="AR957" s="1">
        <f t="shared" si="132"/>
        <v>1</v>
      </c>
    </row>
    <row r="958" spans="1:44" ht="28.2" thickTop="1" thickBot="1">
      <c r="A958" s="206" t="s">
        <v>1950</v>
      </c>
      <c r="B958" s="206" t="s">
        <v>1997</v>
      </c>
      <c r="C958" s="206" t="s">
        <v>2017</v>
      </c>
      <c r="D958" s="475"/>
      <c r="E958" s="827" t="s">
        <v>179</v>
      </c>
      <c r="F958" s="476">
        <v>300000</v>
      </c>
      <c r="G958" s="476">
        <v>300000</v>
      </c>
      <c r="H958" s="477"/>
      <c r="I958" s="334">
        <v>120000</v>
      </c>
      <c r="J958" s="478">
        <v>30000</v>
      </c>
      <c r="K958" s="478"/>
      <c r="L958" s="478">
        <v>150000</v>
      </c>
      <c r="M958" s="479"/>
      <c r="N958" s="479"/>
      <c r="O958" s="480"/>
      <c r="P958" s="481"/>
      <c r="Q958" s="512"/>
      <c r="R958" s="483">
        <v>270000</v>
      </c>
      <c r="S958" s="334">
        <f t="shared" si="133"/>
        <v>30000</v>
      </c>
      <c r="T958" s="484"/>
      <c r="U958" s="334"/>
      <c r="V958" s="484"/>
      <c r="W958" s="334"/>
      <c r="X958" s="23">
        <f t="shared" si="127"/>
        <v>0</v>
      </c>
      <c r="Y958" s="23">
        <f t="shared" si="128"/>
        <v>0</v>
      </c>
      <c r="Z958" s="20">
        <v>1</v>
      </c>
      <c r="AH958" s="20">
        <f t="shared" si="130"/>
        <v>1</v>
      </c>
      <c r="AQ958" s="1">
        <f t="shared" si="131"/>
        <v>0</v>
      </c>
      <c r="AR958" s="1">
        <f t="shared" si="132"/>
        <v>1</v>
      </c>
    </row>
    <row r="959" spans="1:44" ht="28.2" thickTop="1" thickBot="1">
      <c r="A959" s="206" t="s">
        <v>1950</v>
      </c>
      <c r="B959" s="206" t="s">
        <v>1997</v>
      </c>
      <c r="C959" s="206" t="s">
        <v>2018</v>
      </c>
      <c r="D959" s="475"/>
      <c r="E959" s="827" t="s">
        <v>179</v>
      </c>
      <c r="F959" s="476">
        <v>595000</v>
      </c>
      <c r="G959" s="476">
        <v>595000</v>
      </c>
      <c r="H959" s="477"/>
      <c r="I959" s="334"/>
      <c r="J959" s="478">
        <v>595000</v>
      </c>
      <c r="K959" s="478"/>
      <c r="L959" s="478"/>
      <c r="M959" s="479"/>
      <c r="N959" s="479"/>
      <c r="O959" s="480"/>
      <c r="P959" s="481"/>
      <c r="Q959" s="512"/>
      <c r="R959" s="483">
        <v>595000</v>
      </c>
      <c r="S959" s="334">
        <f t="shared" si="133"/>
        <v>0</v>
      </c>
      <c r="T959" s="484"/>
      <c r="U959" s="334"/>
      <c r="V959" s="484"/>
      <c r="W959" s="334"/>
      <c r="X959" s="23">
        <f t="shared" ref="X959:X1022" si="134">G959-I959-J959-K959-L959-M959-N959</f>
        <v>0</v>
      </c>
      <c r="Y959" s="23">
        <f t="shared" ref="Y959:Y1022" si="135">G959-Q959-R959-S959</f>
        <v>0</v>
      </c>
      <c r="Z959" s="20">
        <v>1</v>
      </c>
      <c r="AH959" s="20">
        <f t="shared" si="130"/>
        <v>1</v>
      </c>
      <c r="AQ959" s="1">
        <f t="shared" si="131"/>
        <v>0</v>
      </c>
      <c r="AR959" s="1">
        <f t="shared" si="132"/>
        <v>1</v>
      </c>
    </row>
    <row r="960" spans="1:44" ht="28.2" thickTop="1" thickBot="1">
      <c r="A960" s="206" t="s">
        <v>1950</v>
      </c>
      <c r="B960" s="206" t="s">
        <v>1997</v>
      </c>
      <c r="C960" s="206" t="s">
        <v>2019</v>
      </c>
      <c r="D960" s="475"/>
      <c r="E960" s="926" t="s">
        <v>1563</v>
      </c>
      <c r="F960" s="476">
        <v>134000</v>
      </c>
      <c r="G960" s="476">
        <v>134000</v>
      </c>
      <c r="H960" s="477"/>
      <c r="I960" s="334"/>
      <c r="J960" s="478"/>
      <c r="K960" s="478"/>
      <c r="L960" s="478"/>
      <c r="M960" s="479"/>
      <c r="N960" s="479">
        <v>134000</v>
      </c>
      <c r="O960" s="480" t="s">
        <v>793</v>
      </c>
      <c r="P960" s="481"/>
      <c r="Q960" s="512">
        <v>40000</v>
      </c>
      <c r="R960" s="483">
        <v>85000</v>
      </c>
      <c r="S960" s="334">
        <f t="shared" si="133"/>
        <v>9000</v>
      </c>
      <c r="T960" s="484"/>
      <c r="U960" s="334"/>
      <c r="V960" s="484"/>
      <c r="W960" s="334"/>
      <c r="X960" s="23">
        <f t="shared" si="134"/>
        <v>0</v>
      </c>
      <c r="Y960" s="23">
        <f t="shared" si="135"/>
        <v>0</v>
      </c>
      <c r="AH960" s="20">
        <f t="shared" si="130"/>
        <v>0</v>
      </c>
      <c r="AL960" s="20">
        <v>1</v>
      </c>
      <c r="AQ960" s="1">
        <f t="shared" si="131"/>
        <v>1</v>
      </c>
      <c r="AR960" s="1">
        <f t="shared" si="132"/>
        <v>1</v>
      </c>
    </row>
    <row r="961" spans="1:44" ht="28.2" thickTop="1" thickBot="1">
      <c r="A961" s="33" t="s">
        <v>1950</v>
      </c>
      <c r="B961" s="33" t="s">
        <v>2020</v>
      </c>
      <c r="C961" s="33" t="s">
        <v>961</v>
      </c>
      <c r="D961" s="35"/>
      <c r="E961" s="324" t="s">
        <v>145</v>
      </c>
      <c r="F961" s="454">
        <v>18000</v>
      </c>
      <c r="G961" s="454">
        <v>18000</v>
      </c>
      <c r="H961" s="455"/>
      <c r="I961" s="39">
        <v>18000</v>
      </c>
      <c r="J961" s="40"/>
      <c r="K961" s="40"/>
      <c r="L961" s="40"/>
      <c r="M961" s="41"/>
      <c r="N961" s="41"/>
      <c r="O961" s="42"/>
      <c r="P961" s="456"/>
      <c r="Q961" s="473"/>
      <c r="R961" s="458">
        <v>15000</v>
      </c>
      <c r="S961" s="39">
        <f t="shared" ref="S961:S985" si="136">G961-Q961-R961</f>
        <v>3000</v>
      </c>
      <c r="T961" s="46"/>
      <c r="U961" s="39"/>
      <c r="V961" s="46"/>
      <c r="W961" s="39"/>
      <c r="X961" s="23">
        <f t="shared" si="134"/>
        <v>0</v>
      </c>
      <c r="Y961" s="23">
        <f t="shared" si="135"/>
        <v>0</v>
      </c>
      <c r="AH961" s="20">
        <f t="shared" si="130"/>
        <v>0</v>
      </c>
      <c r="AI961" s="20">
        <v>1</v>
      </c>
      <c r="AQ961" s="1">
        <f t="shared" si="131"/>
        <v>1</v>
      </c>
      <c r="AR961" s="1">
        <f t="shared" si="132"/>
        <v>1</v>
      </c>
    </row>
    <row r="962" spans="1:44" ht="28.2" thickTop="1" thickBot="1">
      <c r="A962" s="33" t="s">
        <v>1950</v>
      </c>
      <c r="B962" s="33" t="s">
        <v>2020</v>
      </c>
      <c r="C962" s="33" t="s">
        <v>619</v>
      </c>
      <c r="D962" s="35"/>
      <c r="E962" s="324" t="s">
        <v>1576</v>
      </c>
      <c r="F962" s="454">
        <v>40000</v>
      </c>
      <c r="G962" s="454">
        <v>40000</v>
      </c>
      <c r="H962" s="455"/>
      <c r="I962" s="39">
        <v>40000</v>
      </c>
      <c r="J962" s="40"/>
      <c r="K962" s="40"/>
      <c r="L962" s="40"/>
      <c r="M962" s="41"/>
      <c r="N962" s="41"/>
      <c r="O962" s="42"/>
      <c r="P962" s="456"/>
      <c r="Q962" s="473"/>
      <c r="R962" s="458">
        <v>32000</v>
      </c>
      <c r="S962" s="39">
        <f t="shared" si="136"/>
        <v>8000</v>
      </c>
      <c r="T962" s="46"/>
      <c r="U962" s="39"/>
      <c r="V962" s="46"/>
      <c r="W962" s="39"/>
      <c r="X962" s="23">
        <f t="shared" si="134"/>
        <v>0</v>
      </c>
      <c r="Y962" s="23">
        <f t="shared" si="135"/>
        <v>0</v>
      </c>
      <c r="AH962" s="20">
        <f t="shared" si="130"/>
        <v>0</v>
      </c>
      <c r="AI962" s="20">
        <v>1</v>
      </c>
      <c r="AQ962" s="1">
        <f t="shared" si="131"/>
        <v>1</v>
      </c>
      <c r="AR962" s="1">
        <f t="shared" si="132"/>
        <v>1</v>
      </c>
    </row>
    <row r="963" spans="1:44" ht="28.2" thickTop="1" thickBot="1">
      <c r="A963" s="33" t="s">
        <v>1950</v>
      </c>
      <c r="B963" s="33" t="s">
        <v>2020</v>
      </c>
      <c r="C963" s="33" t="s">
        <v>91</v>
      </c>
      <c r="D963" s="35"/>
      <c r="E963" s="324" t="s">
        <v>145</v>
      </c>
      <c r="F963" s="454">
        <v>250000</v>
      </c>
      <c r="G963" s="454">
        <v>250000</v>
      </c>
      <c r="H963" s="455"/>
      <c r="I963" s="39">
        <v>250000</v>
      </c>
      <c r="J963" s="40"/>
      <c r="K963" s="40"/>
      <c r="L963" s="40"/>
      <c r="M963" s="41"/>
      <c r="N963" s="41"/>
      <c r="O963" s="42"/>
      <c r="P963" s="456"/>
      <c r="Q963" s="473"/>
      <c r="R963" s="458">
        <v>250000</v>
      </c>
      <c r="S963" s="39">
        <f t="shared" si="136"/>
        <v>0</v>
      </c>
      <c r="T963" s="46"/>
      <c r="U963" s="39"/>
      <c r="V963" s="46"/>
      <c r="W963" s="39"/>
      <c r="X963" s="23">
        <f t="shared" si="134"/>
        <v>0</v>
      </c>
      <c r="Y963" s="23">
        <f t="shared" si="135"/>
        <v>0</v>
      </c>
      <c r="AH963" s="20">
        <f t="shared" si="130"/>
        <v>0</v>
      </c>
      <c r="AI963" s="20">
        <v>1</v>
      </c>
      <c r="AQ963" s="1">
        <f t="shared" si="131"/>
        <v>1</v>
      </c>
      <c r="AR963" s="1">
        <f t="shared" si="132"/>
        <v>1</v>
      </c>
    </row>
    <row r="964" spans="1:44" ht="28.2" thickTop="1" thickBot="1">
      <c r="A964" s="33" t="s">
        <v>1950</v>
      </c>
      <c r="B964" s="33" t="s">
        <v>2020</v>
      </c>
      <c r="C964" s="33" t="s">
        <v>284</v>
      </c>
      <c r="D964" s="35"/>
      <c r="E964" s="324" t="s">
        <v>53</v>
      </c>
      <c r="F964" s="454">
        <v>500000</v>
      </c>
      <c r="G964" s="454">
        <v>500000</v>
      </c>
      <c r="H964" s="455"/>
      <c r="I964" s="39">
        <v>500000</v>
      </c>
      <c r="J964" s="40"/>
      <c r="K964" s="40"/>
      <c r="L964" s="40"/>
      <c r="M964" s="41"/>
      <c r="N964" s="41"/>
      <c r="O964" s="42"/>
      <c r="P964" s="456"/>
      <c r="Q964" s="473"/>
      <c r="R964" s="458">
        <v>250000</v>
      </c>
      <c r="S964" s="39">
        <f t="shared" si="136"/>
        <v>250000</v>
      </c>
      <c r="T964" s="46"/>
      <c r="U964" s="39"/>
      <c r="V964" s="46"/>
      <c r="W964" s="39"/>
      <c r="X964" s="23">
        <f t="shared" si="134"/>
        <v>0</v>
      </c>
      <c r="Y964" s="23">
        <f t="shared" si="135"/>
        <v>0</v>
      </c>
      <c r="AH964" s="20">
        <f t="shared" si="130"/>
        <v>0</v>
      </c>
      <c r="AI964" s="20">
        <v>1</v>
      </c>
      <c r="AQ964" s="1">
        <f t="shared" si="131"/>
        <v>1</v>
      </c>
      <c r="AR964" s="1">
        <f t="shared" si="132"/>
        <v>1</v>
      </c>
    </row>
    <row r="965" spans="1:44" ht="28.2" thickTop="1" thickBot="1">
      <c r="A965" s="33" t="s">
        <v>1950</v>
      </c>
      <c r="B965" s="33" t="s">
        <v>2020</v>
      </c>
      <c r="C965" s="33" t="s">
        <v>41</v>
      </c>
      <c r="D965" s="35"/>
      <c r="E965" s="324" t="s">
        <v>145</v>
      </c>
      <c r="F965" s="454">
        <v>400000</v>
      </c>
      <c r="G965" s="454">
        <v>375000</v>
      </c>
      <c r="H965" s="455"/>
      <c r="I965" s="39"/>
      <c r="J965" s="40">
        <v>175000</v>
      </c>
      <c r="K965" s="40"/>
      <c r="L965" s="40">
        <v>200000</v>
      </c>
      <c r="M965" s="41"/>
      <c r="N965" s="41"/>
      <c r="O965" s="42"/>
      <c r="P965" s="456"/>
      <c r="Q965" s="473"/>
      <c r="R965" s="458">
        <v>337000</v>
      </c>
      <c r="S965" s="39">
        <f t="shared" si="136"/>
        <v>38000</v>
      </c>
      <c r="T965" s="46"/>
      <c r="U965" s="39"/>
      <c r="V965" s="46"/>
      <c r="W965" s="39"/>
      <c r="X965" s="23">
        <f t="shared" si="134"/>
        <v>0</v>
      </c>
      <c r="Y965" s="23">
        <f t="shared" si="135"/>
        <v>0</v>
      </c>
      <c r="AH965" s="20">
        <f t="shared" si="130"/>
        <v>0</v>
      </c>
      <c r="AI965" s="20">
        <v>1</v>
      </c>
      <c r="AQ965" s="1">
        <f t="shared" si="131"/>
        <v>1</v>
      </c>
      <c r="AR965" s="1">
        <f t="shared" si="132"/>
        <v>1</v>
      </c>
    </row>
    <row r="966" spans="1:44" ht="28.2" thickTop="1" thickBot="1">
      <c r="A966" s="33" t="s">
        <v>1950</v>
      </c>
      <c r="B966" s="33" t="s">
        <v>2020</v>
      </c>
      <c r="C966" s="33" t="s">
        <v>126</v>
      </c>
      <c r="D966" s="35"/>
      <c r="E966" s="324" t="s">
        <v>53</v>
      </c>
      <c r="F966" s="454">
        <v>530000</v>
      </c>
      <c r="G966" s="454">
        <v>530000</v>
      </c>
      <c r="H966" s="455"/>
      <c r="I966" s="39">
        <v>530000</v>
      </c>
      <c r="J966" s="40"/>
      <c r="K966" s="40"/>
      <c r="L966" s="40"/>
      <c r="M966" s="41"/>
      <c r="N966" s="41"/>
      <c r="O966" s="42"/>
      <c r="P966" s="456"/>
      <c r="Q966" s="473"/>
      <c r="R966" s="458">
        <v>300000</v>
      </c>
      <c r="S966" s="39">
        <f t="shared" si="136"/>
        <v>230000</v>
      </c>
      <c r="T966" s="46"/>
      <c r="U966" s="39"/>
      <c r="V966" s="46"/>
      <c r="W966" s="39"/>
      <c r="X966" s="23">
        <f t="shared" si="134"/>
        <v>0</v>
      </c>
      <c r="Y966" s="23">
        <f t="shared" si="135"/>
        <v>0</v>
      </c>
      <c r="AH966" s="20">
        <f t="shared" si="130"/>
        <v>0</v>
      </c>
      <c r="AI966" s="20">
        <v>1</v>
      </c>
      <c r="AQ966" s="1">
        <f t="shared" si="131"/>
        <v>1</v>
      </c>
      <c r="AR966" s="1">
        <f t="shared" si="132"/>
        <v>1</v>
      </c>
    </row>
    <row r="967" spans="1:44" ht="28.2" thickTop="1" thickBot="1">
      <c r="A967" s="33" t="s">
        <v>1950</v>
      </c>
      <c r="B967" s="33" t="s">
        <v>2020</v>
      </c>
      <c r="C967" s="33" t="s">
        <v>397</v>
      </c>
      <c r="D967" s="35"/>
      <c r="E967" s="324" t="s">
        <v>145</v>
      </c>
      <c r="F967" s="454">
        <v>40000</v>
      </c>
      <c r="G967" s="454">
        <v>30000</v>
      </c>
      <c r="H967" s="455"/>
      <c r="I967" s="39">
        <v>30000</v>
      </c>
      <c r="J967" s="40"/>
      <c r="K967" s="40"/>
      <c r="L967" s="40"/>
      <c r="M967" s="41"/>
      <c r="N967" s="41"/>
      <c r="O967" s="42"/>
      <c r="P967" s="456"/>
      <c r="Q967" s="473"/>
      <c r="R967" s="458">
        <v>27000</v>
      </c>
      <c r="S967" s="39">
        <f t="shared" si="136"/>
        <v>3000</v>
      </c>
      <c r="T967" s="46"/>
      <c r="U967" s="39"/>
      <c r="V967" s="46"/>
      <c r="W967" s="39"/>
      <c r="X967" s="23">
        <f t="shared" si="134"/>
        <v>0</v>
      </c>
      <c r="Y967" s="23">
        <f t="shared" si="135"/>
        <v>0</v>
      </c>
      <c r="AH967" s="20">
        <f t="shared" si="130"/>
        <v>0</v>
      </c>
      <c r="AI967" s="20">
        <v>1</v>
      </c>
      <c r="AQ967" s="1">
        <f t="shared" si="131"/>
        <v>1</v>
      </c>
      <c r="AR967" s="1">
        <f t="shared" si="132"/>
        <v>1</v>
      </c>
    </row>
    <row r="968" spans="1:44" ht="28.2" thickTop="1" thickBot="1">
      <c r="A968" s="33" t="s">
        <v>1950</v>
      </c>
      <c r="B968" s="33" t="s">
        <v>2020</v>
      </c>
      <c r="C968" s="33" t="s">
        <v>2021</v>
      </c>
      <c r="D968" s="35"/>
      <c r="E968" s="324" t="s">
        <v>145</v>
      </c>
      <c r="F968" s="454">
        <v>30000</v>
      </c>
      <c r="G968" s="454">
        <v>25000</v>
      </c>
      <c r="H968" s="455"/>
      <c r="I968" s="39">
        <v>25000</v>
      </c>
      <c r="J968" s="40"/>
      <c r="K968" s="40"/>
      <c r="L968" s="40"/>
      <c r="M968" s="41"/>
      <c r="N968" s="41"/>
      <c r="O968" s="42"/>
      <c r="P968" s="456"/>
      <c r="Q968" s="473"/>
      <c r="R968" s="458">
        <v>25000</v>
      </c>
      <c r="S968" s="39">
        <f t="shared" si="136"/>
        <v>0</v>
      </c>
      <c r="T968" s="46"/>
      <c r="U968" s="39"/>
      <c r="V968" s="46"/>
      <c r="W968" s="39"/>
      <c r="X968" s="23">
        <f t="shared" si="134"/>
        <v>0</v>
      </c>
      <c r="Y968" s="23">
        <f t="shared" si="135"/>
        <v>0</v>
      </c>
      <c r="AH968" s="20">
        <f t="shared" si="130"/>
        <v>0</v>
      </c>
      <c r="AI968" s="20">
        <v>1</v>
      </c>
      <c r="AQ968" s="1">
        <f t="shared" si="131"/>
        <v>1</v>
      </c>
      <c r="AR968" s="1">
        <f t="shared" si="132"/>
        <v>1</v>
      </c>
    </row>
    <row r="969" spans="1:44" ht="28.2" thickTop="1" thickBot="1">
      <c r="A969" s="33" t="s">
        <v>1950</v>
      </c>
      <c r="B969" s="33" t="s">
        <v>2020</v>
      </c>
      <c r="C969" s="33" t="s">
        <v>2022</v>
      </c>
      <c r="D969" s="35"/>
      <c r="E969" s="324" t="s">
        <v>1576</v>
      </c>
      <c r="F969" s="454">
        <v>250000</v>
      </c>
      <c r="G969" s="454">
        <v>207000</v>
      </c>
      <c r="H969" s="455"/>
      <c r="I969" s="39"/>
      <c r="J969" s="40"/>
      <c r="K969" s="40"/>
      <c r="L969" s="40"/>
      <c r="M969" s="41"/>
      <c r="N969" s="41">
        <v>207000</v>
      </c>
      <c r="O969" s="42" t="s">
        <v>793</v>
      </c>
      <c r="P969" s="456"/>
      <c r="Q969" s="473">
        <v>3248</v>
      </c>
      <c r="R969" s="458">
        <v>203752</v>
      </c>
      <c r="S969" s="39">
        <f t="shared" si="136"/>
        <v>0</v>
      </c>
      <c r="T969" s="46"/>
      <c r="U969" s="39"/>
      <c r="V969" s="46"/>
      <c r="W969" s="39"/>
      <c r="X969" s="23">
        <f t="shared" si="134"/>
        <v>0</v>
      </c>
      <c r="Y969" s="23">
        <f t="shared" si="135"/>
        <v>0</v>
      </c>
      <c r="AH969" s="20">
        <f t="shared" si="130"/>
        <v>0</v>
      </c>
      <c r="AL969" s="20">
        <v>1</v>
      </c>
      <c r="AQ969" s="1">
        <f t="shared" si="131"/>
        <v>1</v>
      </c>
      <c r="AR969" s="1">
        <f t="shared" si="132"/>
        <v>1</v>
      </c>
    </row>
    <row r="970" spans="1:44" ht="28.2" thickTop="1" thickBot="1">
      <c r="A970" s="33" t="s">
        <v>1950</v>
      </c>
      <c r="B970" s="33" t="s">
        <v>2020</v>
      </c>
      <c r="C970" s="33" t="s">
        <v>961</v>
      </c>
      <c r="D970" s="35"/>
      <c r="E970" s="324" t="s">
        <v>179</v>
      </c>
      <c r="F970" s="454">
        <v>22000</v>
      </c>
      <c r="G970" s="454">
        <v>22000</v>
      </c>
      <c r="H970" s="455"/>
      <c r="I970" s="39">
        <v>22000</v>
      </c>
      <c r="J970" s="40"/>
      <c r="K970" s="40"/>
      <c r="L970" s="40"/>
      <c r="M970" s="41"/>
      <c r="N970" s="41"/>
      <c r="O970" s="42"/>
      <c r="P970" s="456"/>
      <c r="Q970" s="473"/>
      <c r="R970" s="458">
        <v>17000</v>
      </c>
      <c r="S970" s="39">
        <f t="shared" si="136"/>
        <v>5000</v>
      </c>
      <c r="T970" s="46"/>
      <c r="U970" s="39"/>
      <c r="V970" s="46"/>
      <c r="W970" s="39"/>
      <c r="X970" s="23">
        <f t="shared" si="134"/>
        <v>0</v>
      </c>
      <c r="Y970" s="23">
        <f t="shared" si="135"/>
        <v>0</v>
      </c>
      <c r="Z970" s="20">
        <v>1</v>
      </c>
      <c r="AH970" s="20">
        <f t="shared" ref="AH970:AH1033" si="137">SUM(Z970:AG970)</f>
        <v>1</v>
      </c>
      <c r="AQ970" s="1">
        <f t="shared" ref="AQ970:AQ1033" si="138">SUM(AI970:AP970)</f>
        <v>0</v>
      </c>
      <c r="AR970" s="1">
        <f t="shared" ref="AR970:AR1033" si="139">AQ970+AH970</f>
        <v>1</v>
      </c>
    </row>
    <row r="971" spans="1:44" ht="28.2" thickTop="1" thickBot="1">
      <c r="A971" s="33" t="s">
        <v>1950</v>
      </c>
      <c r="B971" s="33" t="s">
        <v>2020</v>
      </c>
      <c r="C971" s="33" t="s">
        <v>962</v>
      </c>
      <c r="D971" s="35"/>
      <c r="E971" s="324" t="s">
        <v>179</v>
      </c>
      <c r="F971" s="454">
        <v>10000</v>
      </c>
      <c r="G971" s="454">
        <v>10000</v>
      </c>
      <c r="H971" s="455"/>
      <c r="I971" s="39">
        <v>10000</v>
      </c>
      <c r="J971" s="40"/>
      <c r="K971" s="40"/>
      <c r="L971" s="40"/>
      <c r="M971" s="41"/>
      <c r="N971" s="41"/>
      <c r="O971" s="42"/>
      <c r="P971" s="456"/>
      <c r="Q971" s="473"/>
      <c r="R971" s="458">
        <v>8000</v>
      </c>
      <c r="S971" s="39">
        <f t="shared" si="136"/>
        <v>2000</v>
      </c>
      <c r="T971" s="46"/>
      <c r="U971" s="39"/>
      <c r="V971" s="46"/>
      <c r="W971" s="39"/>
      <c r="X971" s="23">
        <f t="shared" si="134"/>
        <v>0</v>
      </c>
      <c r="Y971" s="23">
        <f t="shared" si="135"/>
        <v>0</v>
      </c>
      <c r="Z971" s="20">
        <v>1</v>
      </c>
      <c r="AH971" s="20">
        <f t="shared" si="137"/>
        <v>1</v>
      </c>
      <c r="AQ971" s="1">
        <f t="shared" si="138"/>
        <v>0</v>
      </c>
      <c r="AR971" s="1">
        <f t="shared" si="139"/>
        <v>1</v>
      </c>
    </row>
    <row r="972" spans="1:44" ht="28.2" thickTop="1" thickBot="1">
      <c r="A972" s="33" t="s">
        <v>1950</v>
      </c>
      <c r="B972" s="33" t="s">
        <v>2020</v>
      </c>
      <c r="C972" s="33" t="s">
        <v>619</v>
      </c>
      <c r="D972" s="35"/>
      <c r="E972" s="324" t="s">
        <v>179</v>
      </c>
      <c r="F972" s="454">
        <v>50000</v>
      </c>
      <c r="G972" s="454">
        <v>50000</v>
      </c>
      <c r="H972" s="455"/>
      <c r="I972" s="39">
        <v>50000</v>
      </c>
      <c r="J972" s="40"/>
      <c r="K972" s="40"/>
      <c r="L972" s="40"/>
      <c r="M972" s="41"/>
      <c r="N972" s="41"/>
      <c r="O972" s="42"/>
      <c r="P972" s="456"/>
      <c r="Q972" s="473"/>
      <c r="R972" s="458">
        <v>40000</v>
      </c>
      <c r="S972" s="39">
        <f t="shared" si="136"/>
        <v>10000</v>
      </c>
      <c r="T972" s="46"/>
      <c r="U972" s="39"/>
      <c r="V972" s="46"/>
      <c r="W972" s="39"/>
      <c r="X972" s="23">
        <f t="shared" si="134"/>
        <v>0</v>
      </c>
      <c r="Y972" s="23">
        <f t="shared" si="135"/>
        <v>0</v>
      </c>
      <c r="Z972" s="20">
        <v>1</v>
      </c>
      <c r="AH972" s="20">
        <f t="shared" si="137"/>
        <v>1</v>
      </c>
      <c r="AQ972" s="1">
        <f t="shared" si="138"/>
        <v>0</v>
      </c>
      <c r="AR972" s="1">
        <f t="shared" si="139"/>
        <v>1</v>
      </c>
    </row>
    <row r="973" spans="1:44" ht="28.2" thickTop="1" thickBot="1">
      <c r="A973" s="33" t="s">
        <v>1950</v>
      </c>
      <c r="B973" s="33" t="s">
        <v>2020</v>
      </c>
      <c r="C973" s="33" t="s">
        <v>1212</v>
      </c>
      <c r="D973" s="35"/>
      <c r="E973" s="324" t="s">
        <v>179</v>
      </c>
      <c r="F973" s="454">
        <v>15000</v>
      </c>
      <c r="G973" s="454">
        <v>15000</v>
      </c>
      <c r="H973" s="455"/>
      <c r="I973" s="39">
        <v>15000</v>
      </c>
      <c r="J973" s="40"/>
      <c r="K973" s="40"/>
      <c r="L973" s="40"/>
      <c r="M973" s="41"/>
      <c r="N973" s="41"/>
      <c r="O973" s="42"/>
      <c r="P973" s="456"/>
      <c r="Q973" s="473"/>
      <c r="R973" s="458">
        <v>15000</v>
      </c>
      <c r="S973" s="39">
        <f t="shared" si="136"/>
        <v>0</v>
      </c>
      <c r="T973" s="46"/>
      <c r="U973" s="39"/>
      <c r="V973" s="46"/>
      <c r="W973" s="39"/>
      <c r="X973" s="23">
        <f t="shared" si="134"/>
        <v>0</v>
      </c>
      <c r="Y973" s="23">
        <f t="shared" si="135"/>
        <v>0</v>
      </c>
      <c r="Z973" s="20">
        <v>1</v>
      </c>
      <c r="AH973" s="20">
        <f t="shared" si="137"/>
        <v>1</v>
      </c>
      <c r="AQ973" s="1">
        <f t="shared" si="138"/>
        <v>0</v>
      </c>
      <c r="AR973" s="1">
        <f t="shared" si="139"/>
        <v>1</v>
      </c>
    </row>
    <row r="974" spans="1:44" ht="28.2" thickTop="1" thickBot="1">
      <c r="A974" s="33" t="s">
        <v>1950</v>
      </c>
      <c r="B974" s="33" t="s">
        <v>2020</v>
      </c>
      <c r="C974" s="33" t="s">
        <v>2023</v>
      </c>
      <c r="D974" s="35"/>
      <c r="E974" s="324" t="s">
        <v>179</v>
      </c>
      <c r="F974" s="454">
        <v>20000</v>
      </c>
      <c r="G974" s="454">
        <v>20000</v>
      </c>
      <c r="H974" s="455"/>
      <c r="I974" s="39">
        <v>20000</v>
      </c>
      <c r="J974" s="40"/>
      <c r="K974" s="40"/>
      <c r="L974" s="40"/>
      <c r="M974" s="41"/>
      <c r="N974" s="41"/>
      <c r="O974" s="42"/>
      <c r="P974" s="456"/>
      <c r="Q974" s="473"/>
      <c r="R974" s="458">
        <v>18000</v>
      </c>
      <c r="S974" s="39">
        <f t="shared" si="136"/>
        <v>2000</v>
      </c>
      <c r="T974" s="46"/>
      <c r="U974" s="39"/>
      <c r="V974" s="46"/>
      <c r="W974" s="39"/>
      <c r="X974" s="23">
        <f t="shared" si="134"/>
        <v>0</v>
      </c>
      <c r="Y974" s="23">
        <f t="shared" si="135"/>
        <v>0</v>
      </c>
      <c r="Z974" s="20">
        <v>1</v>
      </c>
      <c r="AH974" s="20">
        <f t="shared" si="137"/>
        <v>1</v>
      </c>
      <c r="AQ974" s="1">
        <f t="shared" si="138"/>
        <v>0</v>
      </c>
      <c r="AR974" s="1">
        <f t="shared" si="139"/>
        <v>1</v>
      </c>
    </row>
    <row r="975" spans="1:44" ht="28.2" thickTop="1" thickBot="1">
      <c r="A975" s="33" t="s">
        <v>1950</v>
      </c>
      <c r="B975" s="33" t="s">
        <v>2020</v>
      </c>
      <c r="C975" s="33" t="s">
        <v>1978</v>
      </c>
      <c r="D975" s="35"/>
      <c r="E975" s="324" t="s">
        <v>179</v>
      </c>
      <c r="F975" s="454">
        <v>290000</v>
      </c>
      <c r="G975" s="454">
        <v>290000</v>
      </c>
      <c r="H975" s="455"/>
      <c r="I975" s="39">
        <v>88000</v>
      </c>
      <c r="J975" s="40">
        <v>202000</v>
      </c>
      <c r="K975" s="40"/>
      <c r="L975" s="40"/>
      <c r="M975" s="41"/>
      <c r="N975" s="41"/>
      <c r="O975" s="42"/>
      <c r="P975" s="456"/>
      <c r="Q975" s="473"/>
      <c r="R975" s="458">
        <v>282000</v>
      </c>
      <c r="S975" s="39">
        <f t="shared" si="136"/>
        <v>8000</v>
      </c>
      <c r="T975" s="46"/>
      <c r="U975" s="39"/>
      <c r="V975" s="46"/>
      <c r="W975" s="39"/>
      <c r="X975" s="23">
        <f t="shared" si="134"/>
        <v>0</v>
      </c>
      <c r="Y975" s="23">
        <f t="shared" si="135"/>
        <v>0</v>
      </c>
      <c r="Z975" s="20">
        <v>1</v>
      </c>
      <c r="AH975" s="20">
        <f t="shared" si="137"/>
        <v>1</v>
      </c>
      <c r="AQ975" s="1">
        <f t="shared" si="138"/>
        <v>0</v>
      </c>
      <c r="AR975" s="1">
        <f t="shared" si="139"/>
        <v>1</v>
      </c>
    </row>
    <row r="976" spans="1:44" ht="28.2" thickTop="1" thickBot="1">
      <c r="A976" s="33" t="s">
        <v>1950</v>
      </c>
      <c r="B976" s="33" t="s">
        <v>2020</v>
      </c>
      <c r="C976" s="33" t="s">
        <v>2024</v>
      </c>
      <c r="D976" s="35"/>
      <c r="E976" s="324" t="s">
        <v>179</v>
      </c>
      <c r="F976" s="454">
        <v>70000</v>
      </c>
      <c r="G976" s="454">
        <v>70000</v>
      </c>
      <c r="H976" s="455"/>
      <c r="I976" s="39">
        <v>70000</v>
      </c>
      <c r="J976" s="40"/>
      <c r="K976" s="40"/>
      <c r="L976" s="40"/>
      <c r="M976" s="41"/>
      <c r="N976" s="41"/>
      <c r="O976" s="42"/>
      <c r="P976" s="456"/>
      <c r="Q976" s="473"/>
      <c r="R976" s="458">
        <v>70000</v>
      </c>
      <c r="S976" s="39">
        <f t="shared" si="136"/>
        <v>0</v>
      </c>
      <c r="T976" s="46"/>
      <c r="U976" s="39"/>
      <c r="V976" s="46"/>
      <c r="W976" s="39"/>
      <c r="X976" s="23">
        <f t="shared" si="134"/>
        <v>0</v>
      </c>
      <c r="Y976" s="23">
        <f t="shared" si="135"/>
        <v>0</v>
      </c>
      <c r="Z976" s="20">
        <v>1</v>
      </c>
      <c r="AH976" s="20">
        <f t="shared" si="137"/>
        <v>1</v>
      </c>
      <c r="AQ976" s="1">
        <f t="shared" si="138"/>
        <v>0</v>
      </c>
      <c r="AR976" s="1">
        <f t="shared" si="139"/>
        <v>1</v>
      </c>
    </row>
    <row r="977" spans="1:44" ht="28.2" thickTop="1" thickBot="1">
      <c r="A977" s="33" t="s">
        <v>1950</v>
      </c>
      <c r="B977" s="33" t="s">
        <v>2020</v>
      </c>
      <c r="C977" s="33" t="s">
        <v>2025</v>
      </c>
      <c r="D977" s="35"/>
      <c r="E977" s="324" t="s">
        <v>179</v>
      </c>
      <c r="F977" s="454">
        <v>5000</v>
      </c>
      <c r="G977" s="454">
        <v>5000</v>
      </c>
      <c r="H977" s="455"/>
      <c r="I977" s="39">
        <v>5000</v>
      </c>
      <c r="J977" s="40"/>
      <c r="K977" s="40"/>
      <c r="L977" s="40"/>
      <c r="M977" s="41"/>
      <c r="N977" s="41"/>
      <c r="O977" s="42"/>
      <c r="P977" s="456"/>
      <c r="Q977" s="473"/>
      <c r="R977" s="458">
        <v>5000</v>
      </c>
      <c r="S977" s="39">
        <f t="shared" si="136"/>
        <v>0</v>
      </c>
      <c r="T977" s="46"/>
      <c r="U977" s="39"/>
      <c r="V977" s="46"/>
      <c r="W977" s="39"/>
      <c r="X977" s="23">
        <f t="shared" si="134"/>
        <v>0</v>
      </c>
      <c r="Y977" s="23">
        <f t="shared" si="135"/>
        <v>0</v>
      </c>
      <c r="Z977" s="20">
        <v>1</v>
      </c>
      <c r="AH977" s="20">
        <f t="shared" si="137"/>
        <v>1</v>
      </c>
      <c r="AQ977" s="1">
        <f t="shared" si="138"/>
        <v>0</v>
      </c>
      <c r="AR977" s="1">
        <f t="shared" si="139"/>
        <v>1</v>
      </c>
    </row>
    <row r="978" spans="1:44" ht="28.2" thickTop="1" thickBot="1">
      <c r="A978" s="33" t="s">
        <v>1950</v>
      </c>
      <c r="B978" s="33" t="s">
        <v>2020</v>
      </c>
      <c r="C978" s="33" t="s">
        <v>58</v>
      </c>
      <c r="D978" s="35"/>
      <c r="E978" s="324" t="s">
        <v>179</v>
      </c>
      <c r="F978" s="454">
        <v>100000</v>
      </c>
      <c r="G978" s="454">
        <v>100000</v>
      </c>
      <c r="H978" s="455"/>
      <c r="I978" s="39">
        <v>100000</v>
      </c>
      <c r="J978" s="40"/>
      <c r="K978" s="40"/>
      <c r="L978" s="40"/>
      <c r="M978" s="41"/>
      <c r="N978" s="41"/>
      <c r="O978" s="42"/>
      <c r="P978" s="456"/>
      <c r="Q978" s="473"/>
      <c r="R978" s="458">
        <v>90000</v>
      </c>
      <c r="S978" s="39">
        <f t="shared" si="136"/>
        <v>10000</v>
      </c>
      <c r="T978" s="46"/>
      <c r="U978" s="39"/>
      <c r="V978" s="46"/>
      <c r="W978" s="39"/>
      <c r="X978" s="23">
        <f t="shared" si="134"/>
        <v>0</v>
      </c>
      <c r="Y978" s="23">
        <f t="shared" si="135"/>
        <v>0</v>
      </c>
      <c r="Z978" s="20">
        <v>1</v>
      </c>
      <c r="AH978" s="20">
        <f t="shared" si="137"/>
        <v>1</v>
      </c>
      <c r="AQ978" s="1">
        <f t="shared" si="138"/>
        <v>0</v>
      </c>
      <c r="AR978" s="1">
        <f t="shared" si="139"/>
        <v>1</v>
      </c>
    </row>
    <row r="979" spans="1:44" ht="28.2" thickTop="1" thickBot="1">
      <c r="A979" s="33" t="s">
        <v>1950</v>
      </c>
      <c r="B979" s="33" t="s">
        <v>2020</v>
      </c>
      <c r="C979" s="33" t="s">
        <v>41</v>
      </c>
      <c r="D979" s="35"/>
      <c r="E979" s="324" t="s">
        <v>179</v>
      </c>
      <c r="F979" s="454">
        <v>1000000</v>
      </c>
      <c r="G979" s="454">
        <v>1000000</v>
      </c>
      <c r="H979" s="455"/>
      <c r="I979" s="39">
        <v>361000</v>
      </c>
      <c r="J979" s="40">
        <v>200000</v>
      </c>
      <c r="K979" s="40"/>
      <c r="L979" s="40">
        <v>439000</v>
      </c>
      <c r="M979" s="41"/>
      <c r="N979" s="41"/>
      <c r="O979" s="42"/>
      <c r="P979" s="456"/>
      <c r="Q979" s="473"/>
      <c r="R979" s="458">
        <v>700000</v>
      </c>
      <c r="S979" s="39">
        <f t="shared" si="136"/>
        <v>300000</v>
      </c>
      <c r="T979" s="46"/>
      <c r="U979" s="39"/>
      <c r="V979" s="46"/>
      <c r="W979" s="39"/>
      <c r="X979" s="23">
        <f t="shared" si="134"/>
        <v>0</v>
      </c>
      <c r="Y979" s="23">
        <f t="shared" si="135"/>
        <v>0</v>
      </c>
      <c r="Z979" s="20">
        <v>1</v>
      </c>
      <c r="AH979" s="20">
        <f t="shared" si="137"/>
        <v>1</v>
      </c>
      <c r="AQ979" s="1">
        <f t="shared" si="138"/>
        <v>0</v>
      </c>
      <c r="AR979" s="1">
        <f t="shared" si="139"/>
        <v>1</v>
      </c>
    </row>
    <row r="980" spans="1:44" ht="28.2" thickTop="1" thickBot="1">
      <c r="A980" s="33" t="s">
        <v>1950</v>
      </c>
      <c r="B980" s="33" t="s">
        <v>2020</v>
      </c>
      <c r="C980" s="33" t="s">
        <v>172</v>
      </c>
      <c r="D980" s="35"/>
      <c r="E980" s="324" t="s">
        <v>179</v>
      </c>
      <c r="F980" s="454">
        <v>150000</v>
      </c>
      <c r="G980" s="454">
        <v>150000</v>
      </c>
      <c r="H980" s="455"/>
      <c r="I980" s="39">
        <v>150000</v>
      </c>
      <c r="J980" s="40"/>
      <c r="K980" s="40"/>
      <c r="L980" s="40"/>
      <c r="M980" s="41"/>
      <c r="N980" s="41"/>
      <c r="O980" s="42"/>
      <c r="P980" s="456"/>
      <c r="Q980" s="473"/>
      <c r="R980" s="458">
        <v>135000</v>
      </c>
      <c r="S980" s="39">
        <f t="shared" si="136"/>
        <v>15000</v>
      </c>
      <c r="T980" s="46"/>
      <c r="U980" s="39"/>
      <c r="V980" s="46"/>
      <c r="W980" s="39"/>
      <c r="X980" s="23">
        <f t="shared" si="134"/>
        <v>0</v>
      </c>
      <c r="Y980" s="23">
        <f t="shared" si="135"/>
        <v>0</v>
      </c>
      <c r="Z980" s="20">
        <v>1</v>
      </c>
      <c r="AH980" s="20">
        <f t="shared" si="137"/>
        <v>1</v>
      </c>
      <c r="AQ980" s="1">
        <f t="shared" si="138"/>
        <v>0</v>
      </c>
      <c r="AR980" s="1">
        <f t="shared" si="139"/>
        <v>1</v>
      </c>
    </row>
    <row r="981" spans="1:44" ht="28.2" thickTop="1" thickBot="1">
      <c r="A981" s="33" t="s">
        <v>1950</v>
      </c>
      <c r="B981" s="33" t="s">
        <v>2020</v>
      </c>
      <c r="C981" s="33" t="s">
        <v>333</v>
      </c>
      <c r="D981" s="35"/>
      <c r="E981" s="324" t="s">
        <v>179</v>
      </c>
      <c r="F981" s="454">
        <v>20000</v>
      </c>
      <c r="G981" s="454">
        <v>20000</v>
      </c>
      <c r="H981" s="455"/>
      <c r="I981" s="39">
        <v>20000</v>
      </c>
      <c r="J981" s="40"/>
      <c r="K981" s="40"/>
      <c r="L981" s="40"/>
      <c r="M981" s="41"/>
      <c r="N981" s="41"/>
      <c r="O981" s="42"/>
      <c r="P981" s="456"/>
      <c r="Q981" s="473"/>
      <c r="R981" s="458">
        <v>18000</v>
      </c>
      <c r="S981" s="39">
        <f t="shared" si="136"/>
        <v>2000</v>
      </c>
      <c r="T981" s="46"/>
      <c r="U981" s="39"/>
      <c r="V981" s="46"/>
      <c r="W981" s="39"/>
      <c r="X981" s="23">
        <f t="shared" si="134"/>
        <v>0</v>
      </c>
      <c r="Y981" s="23">
        <f t="shared" si="135"/>
        <v>0</v>
      </c>
      <c r="Z981" s="20">
        <v>1</v>
      </c>
      <c r="AH981" s="20">
        <f t="shared" si="137"/>
        <v>1</v>
      </c>
      <c r="AQ981" s="1">
        <f t="shared" si="138"/>
        <v>0</v>
      </c>
      <c r="AR981" s="1">
        <f t="shared" si="139"/>
        <v>1</v>
      </c>
    </row>
    <row r="982" spans="1:44" ht="28.2" thickTop="1" thickBot="1">
      <c r="A982" s="33" t="s">
        <v>1950</v>
      </c>
      <c r="B982" s="33" t="s">
        <v>2020</v>
      </c>
      <c r="C982" s="33" t="s">
        <v>231</v>
      </c>
      <c r="D982" s="35"/>
      <c r="E982" s="324" t="s">
        <v>179</v>
      </c>
      <c r="F982" s="454">
        <v>10000</v>
      </c>
      <c r="G982" s="454">
        <v>10000</v>
      </c>
      <c r="H982" s="455"/>
      <c r="I982" s="39">
        <v>10000</v>
      </c>
      <c r="J982" s="40"/>
      <c r="K982" s="40"/>
      <c r="L982" s="40"/>
      <c r="M982" s="41"/>
      <c r="N982" s="41"/>
      <c r="O982" s="42"/>
      <c r="P982" s="456"/>
      <c r="Q982" s="473"/>
      <c r="R982" s="458">
        <v>9000</v>
      </c>
      <c r="S982" s="39">
        <f t="shared" si="136"/>
        <v>1000</v>
      </c>
      <c r="T982" s="46"/>
      <c r="U982" s="39"/>
      <c r="V982" s="46"/>
      <c r="W982" s="39"/>
      <c r="X982" s="23">
        <f t="shared" si="134"/>
        <v>0</v>
      </c>
      <c r="Y982" s="23">
        <f t="shared" si="135"/>
        <v>0</v>
      </c>
      <c r="Z982" s="20">
        <v>1</v>
      </c>
      <c r="AH982" s="20">
        <f t="shared" si="137"/>
        <v>1</v>
      </c>
      <c r="AQ982" s="1">
        <f t="shared" si="138"/>
        <v>0</v>
      </c>
      <c r="AR982" s="1">
        <f t="shared" si="139"/>
        <v>1</v>
      </c>
    </row>
    <row r="983" spans="1:44" ht="28.2" thickTop="1" thickBot="1">
      <c r="A983" s="33" t="s">
        <v>1950</v>
      </c>
      <c r="B983" s="33" t="s">
        <v>2020</v>
      </c>
      <c r="C983" s="33" t="s">
        <v>182</v>
      </c>
      <c r="D983" s="35"/>
      <c r="E983" s="324" t="s">
        <v>179</v>
      </c>
      <c r="F983" s="454">
        <v>20000</v>
      </c>
      <c r="G983" s="454">
        <v>20000</v>
      </c>
      <c r="H983" s="455"/>
      <c r="I983" s="39">
        <v>20000</v>
      </c>
      <c r="J983" s="40"/>
      <c r="K983" s="40"/>
      <c r="L983" s="40"/>
      <c r="M983" s="41"/>
      <c r="N983" s="41"/>
      <c r="O983" s="42"/>
      <c r="P983" s="456"/>
      <c r="Q983" s="473"/>
      <c r="R983" s="458">
        <v>18000</v>
      </c>
      <c r="S983" s="39">
        <f t="shared" si="136"/>
        <v>2000</v>
      </c>
      <c r="T983" s="46"/>
      <c r="U983" s="39"/>
      <c r="V983" s="46"/>
      <c r="W983" s="39"/>
      <c r="X983" s="23">
        <f t="shared" si="134"/>
        <v>0</v>
      </c>
      <c r="Y983" s="23">
        <f t="shared" si="135"/>
        <v>0</v>
      </c>
      <c r="Z983" s="20">
        <v>1</v>
      </c>
      <c r="AH983" s="20">
        <f t="shared" si="137"/>
        <v>1</v>
      </c>
      <c r="AQ983" s="1">
        <f t="shared" si="138"/>
        <v>0</v>
      </c>
      <c r="AR983" s="1">
        <f t="shared" si="139"/>
        <v>1</v>
      </c>
    </row>
    <row r="984" spans="1:44" ht="28.2" thickTop="1" thickBot="1">
      <c r="A984" s="33" t="s">
        <v>1950</v>
      </c>
      <c r="B984" s="33" t="s">
        <v>2020</v>
      </c>
      <c r="C984" s="33" t="s">
        <v>2026</v>
      </c>
      <c r="D984" s="35"/>
      <c r="E984" s="324" t="s">
        <v>179</v>
      </c>
      <c r="F984" s="454">
        <v>30000</v>
      </c>
      <c r="G984" s="454">
        <v>30000</v>
      </c>
      <c r="H984" s="455"/>
      <c r="I984" s="39">
        <v>30000</v>
      </c>
      <c r="J984" s="40"/>
      <c r="K984" s="40"/>
      <c r="L984" s="40"/>
      <c r="M984" s="41"/>
      <c r="N984" s="41"/>
      <c r="O984" s="42"/>
      <c r="P984" s="456"/>
      <c r="Q984" s="473"/>
      <c r="R984" s="458">
        <v>27000</v>
      </c>
      <c r="S984" s="39">
        <f t="shared" si="136"/>
        <v>3000</v>
      </c>
      <c r="T984" s="46"/>
      <c r="U984" s="39"/>
      <c r="V984" s="46"/>
      <c r="W984" s="39"/>
      <c r="X984" s="23">
        <f t="shared" si="134"/>
        <v>0</v>
      </c>
      <c r="Y984" s="23">
        <f t="shared" si="135"/>
        <v>0</v>
      </c>
      <c r="Z984" s="20">
        <v>1</v>
      </c>
      <c r="AH984" s="20">
        <f t="shared" si="137"/>
        <v>1</v>
      </c>
      <c r="AQ984" s="1">
        <f t="shared" si="138"/>
        <v>0</v>
      </c>
      <c r="AR984" s="1">
        <f t="shared" si="139"/>
        <v>1</v>
      </c>
    </row>
    <row r="985" spans="1:44" ht="28.2" thickTop="1" thickBot="1">
      <c r="A985" s="33" t="s">
        <v>1950</v>
      </c>
      <c r="B985" s="33" t="s">
        <v>2020</v>
      </c>
      <c r="C985" s="33" t="s">
        <v>2027</v>
      </c>
      <c r="D985" s="35"/>
      <c r="E985" s="324" t="s">
        <v>179</v>
      </c>
      <c r="F985" s="454">
        <v>30000</v>
      </c>
      <c r="G985" s="454">
        <v>30000</v>
      </c>
      <c r="H985" s="455"/>
      <c r="I985" s="39">
        <v>30000</v>
      </c>
      <c r="J985" s="40"/>
      <c r="K985" s="40"/>
      <c r="L985" s="40"/>
      <c r="M985" s="41"/>
      <c r="N985" s="41"/>
      <c r="O985" s="42"/>
      <c r="P985" s="456"/>
      <c r="Q985" s="473"/>
      <c r="R985" s="458">
        <v>27000</v>
      </c>
      <c r="S985" s="39">
        <f t="shared" si="136"/>
        <v>3000</v>
      </c>
      <c r="T985" s="46"/>
      <c r="U985" s="39"/>
      <c r="V985" s="46"/>
      <c r="W985" s="39"/>
      <c r="X985" s="23">
        <f t="shared" si="134"/>
        <v>0</v>
      </c>
      <c r="Y985" s="23">
        <f t="shared" si="135"/>
        <v>0</v>
      </c>
      <c r="Z985" s="20">
        <v>1</v>
      </c>
      <c r="AH985" s="20">
        <f t="shared" si="137"/>
        <v>1</v>
      </c>
      <c r="AQ985" s="1">
        <f t="shared" si="138"/>
        <v>0</v>
      </c>
      <c r="AR985" s="1">
        <f t="shared" si="139"/>
        <v>1</v>
      </c>
    </row>
    <row r="986" spans="1:44" ht="28.2" thickTop="1" thickBot="1">
      <c r="A986" s="206" t="s">
        <v>1950</v>
      </c>
      <c r="B986" s="206" t="s">
        <v>2028</v>
      </c>
      <c r="C986" s="206" t="s">
        <v>619</v>
      </c>
      <c r="D986" s="475"/>
      <c r="E986" s="827" t="s">
        <v>179</v>
      </c>
      <c r="F986" s="476">
        <v>50000</v>
      </c>
      <c r="G986" s="476">
        <v>50000</v>
      </c>
      <c r="H986" s="477"/>
      <c r="I986" s="334">
        <v>50000</v>
      </c>
      <c r="J986" s="478"/>
      <c r="K986" s="478"/>
      <c r="L986" s="478"/>
      <c r="M986" s="479"/>
      <c r="N986" s="479"/>
      <c r="O986" s="480"/>
      <c r="P986" s="481"/>
      <c r="Q986" s="512"/>
      <c r="R986" s="483">
        <v>50000</v>
      </c>
      <c r="S986" s="334">
        <f t="shared" ref="S986:S1008" si="140">G986-R986-Q986</f>
        <v>0</v>
      </c>
      <c r="T986" s="484"/>
      <c r="U986" s="334"/>
      <c r="V986" s="484"/>
      <c r="W986" s="334"/>
      <c r="X986" s="23">
        <f t="shared" si="134"/>
        <v>0</v>
      </c>
      <c r="Y986" s="23">
        <f t="shared" si="135"/>
        <v>0</v>
      </c>
      <c r="Z986" s="20">
        <v>1</v>
      </c>
      <c r="AH986" s="20">
        <f t="shared" si="137"/>
        <v>1</v>
      </c>
      <c r="AQ986" s="1">
        <f t="shared" si="138"/>
        <v>0</v>
      </c>
      <c r="AR986" s="1">
        <f t="shared" si="139"/>
        <v>1</v>
      </c>
    </row>
    <row r="987" spans="1:44" ht="28.2" thickTop="1" thickBot="1">
      <c r="A987" s="206" t="s">
        <v>1950</v>
      </c>
      <c r="B987" s="206" t="s">
        <v>2028</v>
      </c>
      <c r="C987" s="206" t="s">
        <v>2029</v>
      </c>
      <c r="D987" s="475"/>
      <c r="E987" s="827" t="s">
        <v>179</v>
      </c>
      <c r="F987" s="476">
        <v>80000</v>
      </c>
      <c r="G987" s="476">
        <v>80000</v>
      </c>
      <c r="H987" s="477"/>
      <c r="I987" s="334">
        <v>80000</v>
      </c>
      <c r="J987" s="478"/>
      <c r="K987" s="478"/>
      <c r="L987" s="478"/>
      <c r="M987" s="479"/>
      <c r="N987" s="479"/>
      <c r="O987" s="480"/>
      <c r="P987" s="481"/>
      <c r="Q987" s="512"/>
      <c r="R987" s="483">
        <v>80000</v>
      </c>
      <c r="S987" s="334">
        <f t="shared" si="140"/>
        <v>0</v>
      </c>
      <c r="T987" s="484"/>
      <c r="U987" s="334"/>
      <c r="V987" s="484"/>
      <c r="W987" s="334"/>
      <c r="X987" s="23">
        <f t="shared" si="134"/>
        <v>0</v>
      </c>
      <c r="Y987" s="23">
        <f t="shared" si="135"/>
        <v>0</v>
      </c>
      <c r="Z987" s="20">
        <v>1</v>
      </c>
      <c r="AH987" s="20">
        <f t="shared" si="137"/>
        <v>1</v>
      </c>
      <c r="AQ987" s="1">
        <f t="shared" si="138"/>
        <v>0</v>
      </c>
      <c r="AR987" s="1">
        <f t="shared" si="139"/>
        <v>1</v>
      </c>
    </row>
    <row r="988" spans="1:44" ht="28.2" thickTop="1" thickBot="1">
      <c r="A988" s="206" t="s">
        <v>1950</v>
      </c>
      <c r="B988" s="206" t="s">
        <v>2028</v>
      </c>
      <c r="C988" s="206" t="s">
        <v>47</v>
      </c>
      <c r="D988" s="475"/>
      <c r="E988" s="827" t="s">
        <v>179</v>
      </c>
      <c r="F988" s="476">
        <v>20000</v>
      </c>
      <c r="G988" s="476">
        <v>20000</v>
      </c>
      <c r="H988" s="477"/>
      <c r="I988" s="334">
        <v>20000</v>
      </c>
      <c r="J988" s="478"/>
      <c r="K988" s="478"/>
      <c r="L988" s="478"/>
      <c r="M988" s="479"/>
      <c r="N988" s="479"/>
      <c r="O988" s="480"/>
      <c r="P988" s="481"/>
      <c r="Q988" s="512"/>
      <c r="R988" s="483">
        <v>20000</v>
      </c>
      <c r="S988" s="334">
        <f t="shared" si="140"/>
        <v>0</v>
      </c>
      <c r="T988" s="484"/>
      <c r="U988" s="334"/>
      <c r="V988" s="484"/>
      <c r="W988" s="334"/>
      <c r="X988" s="23">
        <f t="shared" si="134"/>
        <v>0</v>
      </c>
      <c r="Y988" s="23">
        <f t="shared" si="135"/>
        <v>0</v>
      </c>
      <c r="Z988" s="20">
        <v>1</v>
      </c>
      <c r="AH988" s="20">
        <f t="shared" si="137"/>
        <v>1</v>
      </c>
      <c r="AQ988" s="1">
        <f t="shared" si="138"/>
        <v>0</v>
      </c>
      <c r="AR988" s="1">
        <f t="shared" si="139"/>
        <v>1</v>
      </c>
    </row>
    <row r="989" spans="1:44" ht="28.2" thickTop="1" thickBot="1">
      <c r="A989" s="206" t="s">
        <v>1950</v>
      </c>
      <c r="B989" s="206" t="s">
        <v>2028</v>
      </c>
      <c r="C989" s="206" t="s">
        <v>699</v>
      </c>
      <c r="D989" s="475"/>
      <c r="E989" s="827" t="s">
        <v>179</v>
      </c>
      <c r="F989" s="476">
        <v>30000</v>
      </c>
      <c r="G989" s="476">
        <v>30000</v>
      </c>
      <c r="H989" s="477"/>
      <c r="I989" s="334">
        <v>30000</v>
      </c>
      <c r="J989" s="478"/>
      <c r="K989" s="478"/>
      <c r="L989" s="478"/>
      <c r="M989" s="479"/>
      <c r="N989" s="479"/>
      <c r="O989" s="480"/>
      <c r="P989" s="481"/>
      <c r="Q989" s="512"/>
      <c r="R989" s="483">
        <v>30000</v>
      </c>
      <c r="S989" s="334">
        <f t="shared" si="140"/>
        <v>0</v>
      </c>
      <c r="T989" s="484"/>
      <c r="U989" s="334"/>
      <c r="V989" s="484"/>
      <c r="W989" s="334"/>
      <c r="X989" s="23">
        <f t="shared" si="134"/>
        <v>0</v>
      </c>
      <c r="Y989" s="23">
        <f t="shared" si="135"/>
        <v>0</v>
      </c>
      <c r="Z989" s="20">
        <v>1</v>
      </c>
      <c r="AH989" s="20">
        <f t="shared" si="137"/>
        <v>1</v>
      </c>
      <c r="AQ989" s="1">
        <f t="shared" si="138"/>
        <v>0</v>
      </c>
      <c r="AR989" s="1">
        <f t="shared" si="139"/>
        <v>1</v>
      </c>
    </row>
    <row r="990" spans="1:44" ht="28.2" thickTop="1" thickBot="1">
      <c r="A990" s="206" t="s">
        <v>1950</v>
      </c>
      <c r="B990" s="206" t="s">
        <v>2028</v>
      </c>
      <c r="C990" s="206" t="s">
        <v>547</v>
      </c>
      <c r="D990" s="475"/>
      <c r="E990" s="827" t="s">
        <v>179</v>
      </c>
      <c r="F990" s="476">
        <v>20000</v>
      </c>
      <c r="G990" s="476">
        <v>20000</v>
      </c>
      <c r="H990" s="477"/>
      <c r="I990" s="334">
        <v>20000</v>
      </c>
      <c r="J990" s="478"/>
      <c r="K990" s="478"/>
      <c r="L990" s="478"/>
      <c r="M990" s="479"/>
      <c r="N990" s="479"/>
      <c r="O990" s="480"/>
      <c r="P990" s="481"/>
      <c r="Q990" s="512"/>
      <c r="R990" s="483">
        <v>20000</v>
      </c>
      <c r="S990" s="334">
        <f t="shared" si="140"/>
        <v>0</v>
      </c>
      <c r="T990" s="484"/>
      <c r="U990" s="334"/>
      <c r="V990" s="484"/>
      <c r="W990" s="334"/>
      <c r="X990" s="23">
        <f t="shared" si="134"/>
        <v>0</v>
      </c>
      <c r="Y990" s="23">
        <f t="shared" si="135"/>
        <v>0</v>
      </c>
      <c r="Z990" s="20">
        <v>1</v>
      </c>
      <c r="AH990" s="20">
        <f t="shared" si="137"/>
        <v>1</v>
      </c>
      <c r="AQ990" s="1">
        <f t="shared" si="138"/>
        <v>0</v>
      </c>
      <c r="AR990" s="1">
        <f t="shared" si="139"/>
        <v>1</v>
      </c>
    </row>
    <row r="991" spans="1:44" ht="28.2" thickTop="1" thickBot="1">
      <c r="A991" s="206" t="s">
        <v>1950</v>
      </c>
      <c r="B991" s="206" t="s">
        <v>2028</v>
      </c>
      <c r="C991" s="206" t="s">
        <v>2030</v>
      </c>
      <c r="D991" s="475"/>
      <c r="E991" s="827" t="s">
        <v>179</v>
      </c>
      <c r="F991" s="476">
        <v>10000</v>
      </c>
      <c r="G991" s="476">
        <v>10000</v>
      </c>
      <c r="H991" s="477"/>
      <c r="I991" s="334">
        <v>10000</v>
      </c>
      <c r="J991" s="478"/>
      <c r="K991" s="478"/>
      <c r="L991" s="478"/>
      <c r="M991" s="479"/>
      <c r="N991" s="479"/>
      <c r="O991" s="480"/>
      <c r="P991" s="481"/>
      <c r="Q991" s="512"/>
      <c r="R991" s="483">
        <v>10000</v>
      </c>
      <c r="S991" s="334">
        <f t="shared" si="140"/>
        <v>0</v>
      </c>
      <c r="T991" s="484"/>
      <c r="U991" s="334"/>
      <c r="V991" s="484"/>
      <c r="W991" s="334"/>
      <c r="X991" s="23">
        <f t="shared" si="134"/>
        <v>0</v>
      </c>
      <c r="Y991" s="23">
        <f t="shared" si="135"/>
        <v>0</v>
      </c>
      <c r="Z991" s="20">
        <v>1</v>
      </c>
      <c r="AH991" s="20">
        <f t="shared" si="137"/>
        <v>1</v>
      </c>
      <c r="AQ991" s="1">
        <f t="shared" si="138"/>
        <v>0</v>
      </c>
      <c r="AR991" s="1">
        <f t="shared" si="139"/>
        <v>1</v>
      </c>
    </row>
    <row r="992" spans="1:44" ht="28.2" thickTop="1" thickBot="1">
      <c r="A992" s="206" t="s">
        <v>1950</v>
      </c>
      <c r="B992" s="206" t="s">
        <v>2028</v>
      </c>
      <c r="C992" s="206" t="s">
        <v>205</v>
      </c>
      <c r="D992" s="475"/>
      <c r="E992" s="827" t="s">
        <v>179</v>
      </c>
      <c r="F992" s="476">
        <v>60000</v>
      </c>
      <c r="G992" s="476">
        <v>60000</v>
      </c>
      <c r="H992" s="477"/>
      <c r="I992" s="334">
        <v>60000</v>
      </c>
      <c r="J992" s="478"/>
      <c r="K992" s="478"/>
      <c r="L992" s="478"/>
      <c r="M992" s="479"/>
      <c r="N992" s="479"/>
      <c r="O992" s="480"/>
      <c r="P992" s="481"/>
      <c r="Q992" s="512"/>
      <c r="R992" s="483">
        <v>60000</v>
      </c>
      <c r="S992" s="334">
        <f t="shared" si="140"/>
        <v>0</v>
      </c>
      <c r="T992" s="484"/>
      <c r="U992" s="334"/>
      <c r="V992" s="484"/>
      <c r="W992" s="334"/>
      <c r="X992" s="23">
        <f t="shared" si="134"/>
        <v>0</v>
      </c>
      <c r="Y992" s="23">
        <f t="shared" si="135"/>
        <v>0</v>
      </c>
      <c r="Z992" s="20">
        <v>1</v>
      </c>
      <c r="AH992" s="20">
        <f t="shared" si="137"/>
        <v>1</v>
      </c>
      <c r="AQ992" s="1">
        <f t="shared" si="138"/>
        <v>0</v>
      </c>
      <c r="AR992" s="1">
        <f t="shared" si="139"/>
        <v>1</v>
      </c>
    </row>
    <row r="993" spans="1:44" ht="28.2" thickTop="1" thickBot="1">
      <c r="A993" s="206" t="s">
        <v>1950</v>
      </c>
      <c r="B993" s="206" t="s">
        <v>2028</v>
      </c>
      <c r="C993" s="206" t="s">
        <v>253</v>
      </c>
      <c r="D993" s="475"/>
      <c r="E993" s="827" t="s">
        <v>179</v>
      </c>
      <c r="F993" s="476">
        <v>20000</v>
      </c>
      <c r="G993" s="476">
        <v>20000</v>
      </c>
      <c r="H993" s="477"/>
      <c r="I993" s="334">
        <v>20000</v>
      </c>
      <c r="J993" s="478"/>
      <c r="K993" s="478"/>
      <c r="L993" s="478"/>
      <c r="M993" s="479"/>
      <c r="N993" s="479"/>
      <c r="O993" s="480"/>
      <c r="P993" s="481"/>
      <c r="Q993" s="512"/>
      <c r="R993" s="483">
        <v>20000</v>
      </c>
      <c r="S993" s="334">
        <f t="shared" si="140"/>
        <v>0</v>
      </c>
      <c r="T993" s="484"/>
      <c r="U993" s="334"/>
      <c r="V993" s="484"/>
      <c r="W993" s="334"/>
      <c r="X993" s="23">
        <f t="shared" si="134"/>
        <v>0</v>
      </c>
      <c r="Y993" s="23">
        <f t="shared" si="135"/>
        <v>0</v>
      </c>
      <c r="Z993" s="20">
        <v>1</v>
      </c>
      <c r="AH993" s="20">
        <f t="shared" si="137"/>
        <v>1</v>
      </c>
      <c r="AQ993" s="1">
        <f t="shared" si="138"/>
        <v>0</v>
      </c>
      <c r="AR993" s="1">
        <f t="shared" si="139"/>
        <v>1</v>
      </c>
    </row>
    <row r="994" spans="1:44" ht="28.2" thickTop="1" thickBot="1">
      <c r="A994" s="206" t="s">
        <v>1950</v>
      </c>
      <c r="B994" s="206" t="s">
        <v>2028</v>
      </c>
      <c r="C994" s="206" t="s">
        <v>149</v>
      </c>
      <c r="D994" s="475"/>
      <c r="E994" s="827" t="s">
        <v>179</v>
      </c>
      <c r="F994" s="476">
        <v>50000</v>
      </c>
      <c r="G994" s="476">
        <v>50000</v>
      </c>
      <c r="H994" s="477"/>
      <c r="I994" s="334">
        <v>50000</v>
      </c>
      <c r="J994" s="478"/>
      <c r="K994" s="478"/>
      <c r="L994" s="478"/>
      <c r="M994" s="479"/>
      <c r="N994" s="479"/>
      <c r="O994" s="480"/>
      <c r="P994" s="481"/>
      <c r="Q994" s="512"/>
      <c r="R994" s="483">
        <v>50000</v>
      </c>
      <c r="S994" s="334">
        <f t="shared" si="140"/>
        <v>0</v>
      </c>
      <c r="T994" s="484"/>
      <c r="U994" s="334"/>
      <c r="V994" s="484"/>
      <c r="W994" s="334"/>
      <c r="X994" s="23">
        <f t="shared" si="134"/>
        <v>0</v>
      </c>
      <c r="Y994" s="23">
        <f t="shared" si="135"/>
        <v>0</v>
      </c>
      <c r="Z994" s="20">
        <v>1</v>
      </c>
      <c r="AH994" s="20">
        <f t="shared" si="137"/>
        <v>1</v>
      </c>
      <c r="AQ994" s="1">
        <f t="shared" si="138"/>
        <v>0</v>
      </c>
      <c r="AR994" s="1">
        <f t="shared" si="139"/>
        <v>1</v>
      </c>
    </row>
    <row r="995" spans="1:44" ht="28.2" thickTop="1" thickBot="1">
      <c r="A995" s="206" t="s">
        <v>1950</v>
      </c>
      <c r="B995" s="206" t="s">
        <v>2028</v>
      </c>
      <c r="C995" s="206" t="s">
        <v>856</v>
      </c>
      <c r="D995" s="475"/>
      <c r="E995" s="827" t="s">
        <v>179</v>
      </c>
      <c r="F995" s="476">
        <v>10000</v>
      </c>
      <c r="G995" s="476">
        <v>10000</v>
      </c>
      <c r="H995" s="477"/>
      <c r="I995" s="334">
        <v>10000</v>
      </c>
      <c r="J995" s="478"/>
      <c r="K995" s="478"/>
      <c r="L995" s="478"/>
      <c r="M995" s="479"/>
      <c r="N995" s="479"/>
      <c r="O995" s="480"/>
      <c r="P995" s="481"/>
      <c r="Q995" s="512"/>
      <c r="R995" s="483">
        <v>10000</v>
      </c>
      <c r="S995" s="334">
        <f t="shared" si="140"/>
        <v>0</v>
      </c>
      <c r="T995" s="484"/>
      <c r="U995" s="334"/>
      <c r="V995" s="484"/>
      <c r="W995" s="334"/>
      <c r="X995" s="23">
        <f t="shared" si="134"/>
        <v>0</v>
      </c>
      <c r="Y995" s="23">
        <f t="shared" si="135"/>
        <v>0</v>
      </c>
      <c r="Z995" s="20">
        <v>1</v>
      </c>
      <c r="AH995" s="20">
        <f t="shared" si="137"/>
        <v>1</v>
      </c>
      <c r="AQ995" s="1">
        <f t="shared" si="138"/>
        <v>0</v>
      </c>
      <c r="AR995" s="1">
        <f t="shared" si="139"/>
        <v>1</v>
      </c>
    </row>
    <row r="996" spans="1:44" ht="28.2" thickTop="1" thickBot="1">
      <c r="A996" s="206" t="s">
        <v>1950</v>
      </c>
      <c r="B996" s="206" t="s">
        <v>2028</v>
      </c>
      <c r="C996" s="206" t="s">
        <v>2031</v>
      </c>
      <c r="D996" s="475"/>
      <c r="E996" s="827" t="s">
        <v>179</v>
      </c>
      <c r="F996" s="476">
        <v>10000</v>
      </c>
      <c r="G996" s="476">
        <v>10000</v>
      </c>
      <c r="H996" s="477"/>
      <c r="I996" s="334">
        <v>10000</v>
      </c>
      <c r="J996" s="478"/>
      <c r="K996" s="478"/>
      <c r="L996" s="478"/>
      <c r="M996" s="479"/>
      <c r="N996" s="479"/>
      <c r="O996" s="480"/>
      <c r="P996" s="481"/>
      <c r="Q996" s="512"/>
      <c r="R996" s="483">
        <v>10000</v>
      </c>
      <c r="S996" s="334">
        <f t="shared" si="140"/>
        <v>0</v>
      </c>
      <c r="T996" s="484"/>
      <c r="U996" s="334"/>
      <c r="V996" s="484"/>
      <c r="W996" s="334"/>
      <c r="X996" s="23">
        <f t="shared" si="134"/>
        <v>0</v>
      </c>
      <c r="Y996" s="23">
        <f t="shared" si="135"/>
        <v>0</v>
      </c>
      <c r="Z996" s="20">
        <v>1</v>
      </c>
      <c r="AH996" s="20">
        <f t="shared" si="137"/>
        <v>1</v>
      </c>
      <c r="AQ996" s="1">
        <f t="shared" si="138"/>
        <v>0</v>
      </c>
      <c r="AR996" s="1">
        <f t="shared" si="139"/>
        <v>1</v>
      </c>
    </row>
    <row r="997" spans="1:44" ht="28.2" thickTop="1" thickBot="1">
      <c r="A997" s="206" t="s">
        <v>1950</v>
      </c>
      <c r="B997" s="206" t="s">
        <v>2028</v>
      </c>
      <c r="C997" s="206" t="s">
        <v>1599</v>
      </c>
      <c r="D997" s="475"/>
      <c r="E997" s="827" t="s">
        <v>179</v>
      </c>
      <c r="F997" s="476">
        <v>5000</v>
      </c>
      <c r="G997" s="476">
        <v>5000</v>
      </c>
      <c r="H997" s="477"/>
      <c r="I997" s="334">
        <v>5000</v>
      </c>
      <c r="J997" s="478"/>
      <c r="K997" s="478"/>
      <c r="L997" s="478"/>
      <c r="M997" s="479"/>
      <c r="N997" s="479"/>
      <c r="O997" s="480"/>
      <c r="P997" s="481"/>
      <c r="Q997" s="512"/>
      <c r="R997" s="483">
        <v>5000</v>
      </c>
      <c r="S997" s="334">
        <f t="shared" si="140"/>
        <v>0</v>
      </c>
      <c r="T997" s="484"/>
      <c r="U997" s="334"/>
      <c r="V997" s="484"/>
      <c r="W997" s="334"/>
      <c r="X997" s="23">
        <f t="shared" si="134"/>
        <v>0</v>
      </c>
      <c r="Y997" s="23">
        <f t="shared" si="135"/>
        <v>0</v>
      </c>
      <c r="Z997" s="20">
        <v>1</v>
      </c>
      <c r="AH997" s="20">
        <f t="shared" si="137"/>
        <v>1</v>
      </c>
      <c r="AQ997" s="1">
        <f t="shared" si="138"/>
        <v>0</v>
      </c>
      <c r="AR997" s="1">
        <f t="shared" si="139"/>
        <v>1</v>
      </c>
    </row>
    <row r="998" spans="1:44" ht="28.2" thickTop="1" thickBot="1">
      <c r="A998" s="206" t="s">
        <v>1950</v>
      </c>
      <c r="B998" s="206" t="s">
        <v>2028</v>
      </c>
      <c r="C998" s="206" t="s">
        <v>137</v>
      </c>
      <c r="D998" s="475"/>
      <c r="E998" s="827" t="s">
        <v>179</v>
      </c>
      <c r="F998" s="476">
        <v>10000</v>
      </c>
      <c r="G998" s="476">
        <v>10000</v>
      </c>
      <c r="H998" s="477"/>
      <c r="I998" s="334">
        <v>10000</v>
      </c>
      <c r="J998" s="478"/>
      <c r="K998" s="478"/>
      <c r="L998" s="478"/>
      <c r="M998" s="479"/>
      <c r="N998" s="479"/>
      <c r="O998" s="480"/>
      <c r="P998" s="481"/>
      <c r="Q998" s="512"/>
      <c r="R998" s="483">
        <v>10000</v>
      </c>
      <c r="S998" s="334">
        <f t="shared" si="140"/>
        <v>0</v>
      </c>
      <c r="T998" s="484"/>
      <c r="U998" s="334"/>
      <c r="V998" s="484"/>
      <c r="W998" s="334"/>
      <c r="X998" s="23">
        <f t="shared" si="134"/>
        <v>0</v>
      </c>
      <c r="Y998" s="23">
        <f t="shared" si="135"/>
        <v>0</v>
      </c>
      <c r="Z998" s="20">
        <v>1</v>
      </c>
      <c r="AH998" s="20">
        <f t="shared" si="137"/>
        <v>1</v>
      </c>
      <c r="AQ998" s="1">
        <f t="shared" si="138"/>
        <v>0</v>
      </c>
      <c r="AR998" s="1">
        <f t="shared" si="139"/>
        <v>1</v>
      </c>
    </row>
    <row r="999" spans="1:44" ht="28.2" thickTop="1" thickBot="1">
      <c r="A999" s="206" t="s">
        <v>1950</v>
      </c>
      <c r="B999" s="206" t="s">
        <v>2028</v>
      </c>
      <c r="C999" s="206" t="s">
        <v>2032</v>
      </c>
      <c r="D999" s="475"/>
      <c r="E999" s="827" t="s">
        <v>179</v>
      </c>
      <c r="F999" s="476">
        <v>75000</v>
      </c>
      <c r="G999" s="476">
        <v>75000</v>
      </c>
      <c r="H999" s="477"/>
      <c r="I999" s="334">
        <v>75000</v>
      </c>
      <c r="J999" s="478"/>
      <c r="K999" s="478"/>
      <c r="L999" s="478"/>
      <c r="M999" s="479"/>
      <c r="N999" s="479"/>
      <c r="O999" s="480"/>
      <c r="P999" s="481"/>
      <c r="Q999" s="512"/>
      <c r="R999" s="483">
        <v>75000</v>
      </c>
      <c r="S999" s="334">
        <f t="shared" si="140"/>
        <v>0</v>
      </c>
      <c r="T999" s="484"/>
      <c r="U999" s="334"/>
      <c r="V999" s="484"/>
      <c r="W999" s="334"/>
      <c r="X999" s="23">
        <f t="shared" si="134"/>
        <v>0</v>
      </c>
      <c r="Y999" s="23">
        <f t="shared" si="135"/>
        <v>0</v>
      </c>
      <c r="Z999" s="20">
        <v>1</v>
      </c>
      <c r="AH999" s="20">
        <f t="shared" si="137"/>
        <v>1</v>
      </c>
      <c r="AQ999" s="1">
        <f t="shared" si="138"/>
        <v>0</v>
      </c>
      <c r="AR999" s="1">
        <f t="shared" si="139"/>
        <v>1</v>
      </c>
    </row>
    <row r="1000" spans="1:44" ht="28.2" thickTop="1" thickBot="1">
      <c r="A1000" s="206" t="s">
        <v>1950</v>
      </c>
      <c r="B1000" s="206" t="s">
        <v>2028</v>
      </c>
      <c r="C1000" s="206" t="s">
        <v>450</v>
      </c>
      <c r="D1000" s="475"/>
      <c r="E1000" s="827" t="s">
        <v>179</v>
      </c>
      <c r="F1000" s="476">
        <v>50000</v>
      </c>
      <c r="G1000" s="476">
        <v>50000</v>
      </c>
      <c r="H1000" s="477"/>
      <c r="I1000" s="334">
        <v>50000</v>
      </c>
      <c r="J1000" s="478"/>
      <c r="K1000" s="478"/>
      <c r="L1000" s="478"/>
      <c r="M1000" s="479"/>
      <c r="N1000" s="479"/>
      <c r="O1000" s="480"/>
      <c r="P1000" s="481"/>
      <c r="Q1000" s="512"/>
      <c r="R1000" s="483">
        <v>50000</v>
      </c>
      <c r="S1000" s="334">
        <f t="shared" si="140"/>
        <v>0</v>
      </c>
      <c r="T1000" s="484"/>
      <c r="U1000" s="334"/>
      <c r="V1000" s="484"/>
      <c r="W1000" s="334"/>
      <c r="X1000" s="23">
        <f t="shared" si="134"/>
        <v>0</v>
      </c>
      <c r="Y1000" s="23">
        <f t="shared" si="135"/>
        <v>0</v>
      </c>
      <c r="Z1000" s="20">
        <v>1</v>
      </c>
      <c r="AH1000" s="20">
        <f t="shared" si="137"/>
        <v>1</v>
      </c>
      <c r="AQ1000" s="1">
        <f t="shared" si="138"/>
        <v>0</v>
      </c>
      <c r="AR1000" s="1">
        <f t="shared" si="139"/>
        <v>1</v>
      </c>
    </row>
    <row r="1001" spans="1:44" ht="28.2" thickTop="1" thickBot="1">
      <c r="A1001" s="206" t="s">
        <v>1950</v>
      </c>
      <c r="B1001" s="206" t="s">
        <v>2028</v>
      </c>
      <c r="C1001" s="206" t="s">
        <v>51</v>
      </c>
      <c r="D1001" s="475"/>
      <c r="E1001" s="827" t="s">
        <v>179</v>
      </c>
      <c r="F1001" s="476">
        <v>660000</v>
      </c>
      <c r="G1001" s="476">
        <v>660000</v>
      </c>
      <c r="H1001" s="477"/>
      <c r="I1001" s="334">
        <v>30000</v>
      </c>
      <c r="J1001" s="478">
        <v>150000</v>
      </c>
      <c r="K1001" s="478"/>
      <c r="L1001" s="478">
        <v>480000</v>
      </c>
      <c r="M1001" s="479"/>
      <c r="N1001" s="479"/>
      <c r="O1001" s="480"/>
      <c r="P1001" s="481"/>
      <c r="Q1001" s="512"/>
      <c r="R1001" s="483">
        <v>660000</v>
      </c>
      <c r="S1001" s="334">
        <f t="shared" si="140"/>
        <v>0</v>
      </c>
      <c r="T1001" s="484"/>
      <c r="U1001" s="334"/>
      <c r="V1001" s="484"/>
      <c r="W1001" s="334"/>
      <c r="X1001" s="23">
        <f t="shared" si="134"/>
        <v>0</v>
      </c>
      <c r="Y1001" s="23">
        <f t="shared" si="135"/>
        <v>0</v>
      </c>
      <c r="Z1001" s="20">
        <v>1</v>
      </c>
      <c r="AH1001" s="20">
        <f t="shared" si="137"/>
        <v>1</v>
      </c>
      <c r="AQ1001" s="1">
        <f t="shared" si="138"/>
        <v>0</v>
      </c>
      <c r="AR1001" s="1">
        <f t="shared" si="139"/>
        <v>1</v>
      </c>
    </row>
    <row r="1002" spans="1:44" ht="28.2" thickTop="1" thickBot="1">
      <c r="A1002" s="206" t="s">
        <v>1950</v>
      </c>
      <c r="B1002" s="206" t="s">
        <v>2028</v>
      </c>
      <c r="C1002" s="206" t="s">
        <v>619</v>
      </c>
      <c r="D1002" s="475"/>
      <c r="E1002" s="827" t="s">
        <v>964</v>
      </c>
      <c r="F1002" s="476">
        <v>54839</v>
      </c>
      <c r="G1002" s="476">
        <v>54839</v>
      </c>
      <c r="H1002" s="477"/>
      <c r="I1002" s="334">
        <v>54839</v>
      </c>
      <c r="J1002" s="478"/>
      <c r="K1002" s="478"/>
      <c r="L1002" s="478"/>
      <c r="M1002" s="479"/>
      <c r="N1002" s="479"/>
      <c r="O1002" s="480"/>
      <c r="P1002" s="481"/>
      <c r="Q1002" s="512">
        <v>28727</v>
      </c>
      <c r="R1002" s="483">
        <v>26112</v>
      </c>
      <c r="S1002" s="334">
        <f t="shared" si="140"/>
        <v>0</v>
      </c>
      <c r="T1002" s="484"/>
      <c r="U1002" s="334"/>
      <c r="V1002" s="484"/>
      <c r="W1002" s="334"/>
      <c r="X1002" s="23">
        <f t="shared" si="134"/>
        <v>0</v>
      </c>
      <c r="Y1002" s="23">
        <f t="shared" si="135"/>
        <v>0</v>
      </c>
      <c r="AH1002" s="20">
        <f t="shared" si="137"/>
        <v>0</v>
      </c>
      <c r="AI1002" s="20">
        <v>1</v>
      </c>
      <c r="AQ1002" s="1">
        <f t="shared" si="138"/>
        <v>1</v>
      </c>
      <c r="AR1002" s="1">
        <f t="shared" si="139"/>
        <v>1</v>
      </c>
    </row>
    <row r="1003" spans="1:44" ht="28.2" thickTop="1" thickBot="1">
      <c r="A1003" s="206" t="s">
        <v>1950</v>
      </c>
      <c r="B1003" s="206" t="s">
        <v>2028</v>
      </c>
      <c r="C1003" s="206" t="s">
        <v>495</v>
      </c>
      <c r="D1003" s="475"/>
      <c r="E1003" s="827" t="s">
        <v>2033</v>
      </c>
      <c r="F1003" s="476">
        <v>8315</v>
      </c>
      <c r="G1003" s="476">
        <v>8315</v>
      </c>
      <c r="H1003" s="477"/>
      <c r="I1003" s="334">
        <v>8315</v>
      </c>
      <c r="J1003" s="478"/>
      <c r="K1003" s="478"/>
      <c r="L1003" s="478"/>
      <c r="M1003" s="479"/>
      <c r="N1003" s="479"/>
      <c r="O1003" s="480"/>
      <c r="P1003" s="481"/>
      <c r="Q1003" s="512">
        <v>3315</v>
      </c>
      <c r="R1003" s="483">
        <v>5000</v>
      </c>
      <c r="S1003" s="334">
        <f t="shared" si="140"/>
        <v>0</v>
      </c>
      <c r="T1003" s="484"/>
      <c r="U1003" s="334"/>
      <c r="V1003" s="484"/>
      <c r="W1003" s="334"/>
      <c r="X1003" s="23">
        <f t="shared" si="134"/>
        <v>0</v>
      </c>
      <c r="Y1003" s="23">
        <f t="shared" si="135"/>
        <v>0</v>
      </c>
      <c r="AH1003" s="20">
        <f t="shared" si="137"/>
        <v>0</v>
      </c>
      <c r="AI1003" s="20">
        <v>1</v>
      </c>
      <c r="AQ1003" s="1">
        <f t="shared" si="138"/>
        <v>1</v>
      </c>
      <c r="AR1003" s="1">
        <f t="shared" si="139"/>
        <v>1</v>
      </c>
    </row>
    <row r="1004" spans="1:44" ht="28.2" thickTop="1" thickBot="1">
      <c r="A1004" s="206" t="s">
        <v>1950</v>
      </c>
      <c r="B1004" s="206" t="s">
        <v>2028</v>
      </c>
      <c r="C1004" s="206" t="s">
        <v>47</v>
      </c>
      <c r="D1004" s="475"/>
      <c r="E1004" s="827" t="s">
        <v>53</v>
      </c>
      <c r="F1004" s="476">
        <v>182874</v>
      </c>
      <c r="G1004" s="476">
        <v>182874</v>
      </c>
      <c r="H1004" s="477"/>
      <c r="I1004" s="334">
        <v>182874</v>
      </c>
      <c r="J1004" s="478"/>
      <c r="K1004" s="478"/>
      <c r="L1004" s="478"/>
      <c r="M1004" s="479"/>
      <c r="N1004" s="479"/>
      <c r="O1004" s="480"/>
      <c r="P1004" s="481"/>
      <c r="Q1004" s="512">
        <v>164566</v>
      </c>
      <c r="R1004" s="483">
        <v>18308</v>
      </c>
      <c r="S1004" s="334">
        <f t="shared" si="140"/>
        <v>0</v>
      </c>
      <c r="T1004" s="484"/>
      <c r="U1004" s="334"/>
      <c r="V1004" s="484"/>
      <c r="W1004" s="334"/>
      <c r="X1004" s="23">
        <f t="shared" si="134"/>
        <v>0</v>
      </c>
      <c r="Y1004" s="23">
        <f t="shared" si="135"/>
        <v>0</v>
      </c>
      <c r="AH1004" s="20">
        <f t="shared" si="137"/>
        <v>0</v>
      </c>
      <c r="AI1004" s="20">
        <v>1</v>
      </c>
      <c r="AQ1004" s="1">
        <f t="shared" si="138"/>
        <v>1</v>
      </c>
      <c r="AR1004" s="1">
        <f t="shared" si="139"/>
        <v>1</v>
      </c>
    </row>
    <row r="1005" spans="1:44" ht="28.2" thickTop="1" thickBot="1">
      <c r="A1005" s="206" t="s">
        <v>1950</v>
      </c>
      <c r="B1005" s="206" t="s">
        <v>2028</v>
      </c>
      <c r="C1005" s="206" t="s">
        <v>1151</v>
      </c>
      <c r="D1005" s="475"/>
      <c r="E1005" s="827" t="s">
        <v>1576</v>
      </c>
      <c r="F1005" s="476">
        <v>24073</v>
      </c>
      <c r="G1005" s="476">
        <v>24073</v>
      </c>
      <c r="H1005" s="477"/>
      <c r="I1005" s="334">
        <v>24073</v>
      </c>
      <c r="J1005" s="478"/>
      <c r="K1005" s="478"/>
      <c r="L1005" s="478"/>
      <c r="M1005" s="479"/>
      <c r="N1005" s="479"/>
      <c r="O1005" s="480"/>
      <c r="P1005" s="481"/>
      <c r="Q1005" s="512">
        <v>21156</v>
      </c>
      <c r="R1005" s="483">
        <v>2917</v>
      </c>
      <c r="S1005" s="334">
        <f t="shared" si="140"/>
        <v>0</v>
      </c>
      <c r="T1005" s="484"/>
      <c r="U1005" s="334"/>
      <c r="V1005" s="484"/>
      <c r="W1005" s="334"/>
      <c r="X1005" s="23">
        <f t="shared" si="134"/>
        <v>0</v>
      </c>
      <c r="Y1005" s="23">
        <f t="shared" si="135"/>
        <v>0</v>
      </c>
      <c r="AH1005" s="20">
        <f t="shared" si="137"/>
        <v>0</v>
      </c>
      <c r="AI1005" s="20">
        <v>1</v>
      </c>
      <c r="AQ1005" s="1">
        <f t="shared" si="138"/>
        <v>1</v>
      </c>
      <c r="AR1005" s="1">
        <f t="shared" si="139"/>
        <v>1</v>
      </c>
    </row>
    <row r="1006" spans="1:44" ht="28.2" thickTop="1" thickBot="1">
      <c r="A1006" s="206" t="s">
        <v>1950</v>
      </c>
      <c r="B1006" s="206" t="s">
        <v>2028</v>
      </c>
      <c r="C1006" s="206" t="s">
        <v>41</v>
      </c>
      <c r="D1006" s="475"/>
      <c r="E1006" s="827" t="s">
        <v>10</v>
      </c>
      <c r="F1006" s="476">
        <v>494733</v>
      </c>
      <c r="G1006" s="476">
        <v>494733</v>
      </c>
      <c r="H1006" s="477"/>
      <c r="I1006" s="334">
        <v>494733</v>
      </c>
      <c r="J1006" s="478"/>
      <c r="K1006" s="478"/>
      <c r="L1006" s="478"/>
      <c r="M1006" s="479"/>
      <c r="N1006" s="479"/>
      <c r="O1006" s="480"/>
      <c r="P1006" s="481"/>
      <c r="Q1006" s="512">
        <v>468048</v>
      </c>
      <c r="R1006" s="483">
        <v>26685</v>
      </c>
      <c r="S1006" s="334">
        <f t="shared" si="140"/>
        <v>0</v>
      </c>
      <c r="T1006" s="484"/>
      <c r="U1006" s="334"/>
      <c r="V1006" s="484"/>
      <c r="W1006" s="334"/>
      <c r="X1006" s="23">
        <f t="shared" si="134"/>
        <v>0</v>
      </c>
      <c r="Y1006" s="23">
        <f t="shared" si="135"/>
        <v>0</v>
      </c>
      <c r="AH1006" s="20">
        <f t="shared" si="137"/>
        <v>0</v>
      </c>
      <c r="AI1006" s="20">
        <v>1</v>
      </c>
      <c r="AQ1006" s="1">
        <f t="shared" si="138"/>
        <v>1</v>
      </c>
      <c r="AR1006" s="1">
        <f t="shared" si="139"/>
        <v>1</v>
      </c>
    </row>
    <row r="1007" spans="1:44" ht="28.2" thickTop="1" thickBot="1">
      <c r="A1007" s="206" t="s">
        <v>1950</v>
      </c>
      <c r="B1007" s="206" t="s">
        <v>2028</v>
      </c>
      <c r="C1007" s="206" t="s">
        <v>172</v>
      </c>
      <c r="D1007" s="475"/>
      <c r="E1007" s="827" t="s">
        <v>53</v>
      </c>
      <c r="F1007" s="476">
        <v>440568</v>
      </c>
      <c r="G1007" s="476">
        <v>444303</v>
      </c>
      <c r="H1007" s="477"/>
      <c r="I1007" s="334">
        <v>292303</v>
      </c>
      <c r="J1007" s="478"/>
      <c r="K1007" s="478"/>
      <c r="L1007" s="478">
        <v>152000</v>
      </c>
      <c r="M1007" s="479"/>
      <c r="N1007" s="479"/>
      <c r="O1007" s="480"/>
      <c r="P1007" s="481"/>
      <c r="Q1007" s="512">
        <v>143150</v>
      </c>
      <c r="R1007" s="483">
        <v>301153</v>
      </c>
      <c r="S1007" s="334">
        <f t="shared" si="140"/>
        <v>0</v>
      </c>
      <c r="T1007" s="484"/>
      <c r="U1007" s="334"/>
      <c r="V1007" s="484"/>
      <c r="W1007" s="334"/>
      <c r="X1007" s="23">
        <f t="shared" si="134"/>
        <v>0</v>
      </c>
      <c r="Y1007" s="23">
        <f t="shared" si="135"/>
        <v>0</v>
      </c>
      <c r="AH1007" s="20">
        <f t="shared" si="137"/>
        <v>0</v>
      </c>
      <c r="AI1007" s="20">
        <v>1</v>
      </c>
      <c r="AQ1007" s="1">
        <f t="shared" si="138"/>
        <v>1</v>
      </c>
      <c r="AR1007" s="1">
        <f t="shared" si="139"/>
        <v>1</v>
      </c>
    </row>
    <row r="1008" spans="1:44" ht="28.2" thickTop="1" thickBot="1">
      <c r="A1008" s="206" t="s">
        <v>1950</v>
      </c>
      <c r="B1008" s="206" t="s">
        <v>2028</v>
      </c>
      <c r="C1008" s="206" t="s">
        <v>172</v>
      </c>
      <c r="D1008" s="475"/>
      <c r="E1008" s="827" t="s">
        <v>145</v>
      </c>
      <c r="F1008" s="476">
        <v>493000</v>
      </c>
      <c r="G1008" s="476">
        <v>820057</v>
      </c>
      <c r="H1008" s="477"/>
      <c r="I1008" s="334">
        <v>196057</v>
      </c>
      <c r="J1008" s="478">
        <v>320000</v>
      </c>
      <c r="K1008" s="478"/>
      <c r="L1008" s="478">
        <v>304000</v>
      </c>
      <c r="M1008" s="479"/>
      <c r="N1008" s="479"/>
      <c r="O1008" s="480"/>
      <c r="P1008" s="481"/>
      <c r="Q1008" s="512"/>
      <c r="R1008" s="483">
        <v>820057</v>
      </c>
      <c r="S1008" s="334">
        <f t="shared" si="140"/>
        <v>0</v>
      </c>
      <c r="T1008" s="484"/>
      <c r="U1008" s="334"/>
      <c r="V1008" s="484"/>
      <c r="W1008" s="334"/>
      <c r="X1008" s="23">
        <f t="shared" si="134"/>
        <v>0</v>
      </c>
      <c r="Y1008" s="23">
        <f t="shared" si="135"/>
        <v>0</v>
      </c>
      <c r="AH1008" s="20">
        <f t="shared" si="137"/>
        <v>0</v>
      </c>
      <c r="AI1008" s="20">
        <v>1</v>
      </c>
      <c r="AQ1008" s="1">
        <f t="shared" si="138"/>
        <v>1</v>
      </c>
      <c r="AR1008" s="1">
        <f t="shared" si="139"/>
        <v>1</v>
      </c>
    </row>
    <row r="1009" spans="1:44" ht="28.2" thickTop="1" thickBot="1">
      <c r="A1009" s="33" t="s">
        <v>1950</v>
      </c>
      <c r="B1009" s="33" t="s">
        <v>2034</v>
      </c>
      <c r="C1009" s="33" t="s">
        <v>41</v>
      </c>
      <c r="D1009" s="35"/>
      <c r="E1009" s="324" t="s">
        <v>179</v>
      </c>
      <c r="F1009" s="454">
        <v>280000</v>
      </c>
      <c r="G1009" s="454">
        <v>280000</v>
      </c>
      <c r="H1009" s="455"/>
      <c r="I1009" s="39">
        <v>80000</v>
      </c>
      <c r="J1009" s="40"/>
      <c r="K1009" s="40"/>
      <c r="L1009" s="40">
        <v>200000</v>
      </c>
      <c r="M1009" s="41"/>
      <c r="N1009" s="41"/>
      <c r="O1009" s="42"/>
      <c r="P1009" s="456"/>
      <c r="Q1009" s="473"/>
      <c r="R1009" s="458">
        <v>280000</v>
      </c>
      <c r="S1009" s="39">
        <f t="shared" ref="S1009:S1019" si="141">G1009-Q1009-R1009</f>
        <v>0</v>
      </c>
      <c r="T1009" s="46"/>
      <c r="U1009" s="39"/>
      <c r="V1009" s="46"/>
      <c r="W1009" s="39"/>
      <c r="X1009" s="23">
        <f t="shared" si="134"/>
        <v>0</v>
      </c>
      <c r="Y1009" s="23">
        <f t="shared" si="135"/>
        <v>0</v>
      </c>
      <c r="Z1009" s="20">
        <v>1</v>
      </c>
      <c r="AH1009" s="20">
        <f t="shared" si="137"/>
        <v>1</v>
      </c>
      <c r="AQ1009" s="1">
        <f t="shared" si="138"/>
        <v>0</v>
      </c>
      <c r="AR1009" s="1">
        <f t="shared" si="139"/>
        <v>1</v>
      </c>
    </row>
    <row r="1010" spans="1:44" ht="28.2" thickTop="1" thickBot="1">
      <c r="A1010" s="33" t="s">
        <v>1950</v>
      </c>
      <c r="B1010" s="33" t="s">
        <v>2034</v>
      </c>
      <c r="C1010" s="33" t="s">
        <v>51</v>
      </c>
      <c r="D1010" s="35"/>
      <c r="E1010" s="324" t="s">
        <v>179</v>
      </c>
      <c r="F1010" s="454">
        <v>120000</v>
      </c>
      <c r="G1010" s="454">
        <v>120000</v>
      </c>
      <c r="H1010" s="455"/>
      <c r="I1010" s="39">
        <v>71000</v>
      </c>
      <c r="J1010" s="40"/>
      <c r="K1010" s="40"/>
      <c r="L1010" s="40">
        <v>49000</v>
      </c>
      <c r="M1010" s="41"/>
      <c r="N1010" s="41"/>
      <c r="O1010" s="42"/>
      <c r="P1010" s="456"/>
      <c r="Q1010" s="473"/>
      <c r="R1010" s="458">
        <v>120000</v>
      </c>
      <c r="S1010" s="39">
        <f t="shared" si="141"/>
        <v>0</v>
      </c>
      <c r="T1010" s="46"/>
      <c r="U1010" s="39"/>
      <c r="V1010" s="46"/>
      <c r="W1010" s="39"/>
      <c r="X1010" s="23">
        <f t="shared" si="134"/>
        <v>0</v>
      </c>
      <c r="Y1010" s="23">
        <f t="shared" si="135"/>
        <v>0</v>
      </c>
      <c r="Z1010" s="20">
        <v>1</v>
      </c>
      <c r="AH1010" s="20">
        <f t="shared" si="137"/>
        <v>1</v>
      </c>
      <c r="AQ1010" s="1">
        <f t="shared" si="138"/>
        <v>0</v>
      </c>
      <c r="AR1010" s="1">
        <f t="shared" si="139"/>
        <v>1</v>
      </c>
    </row>
    <row r="1011" spans="1:44" ht="28.2" thickTop="1" thickBot="1">
      <c r="A1011" s="33" t="s">
        <v>1950</v>
      </c>
      <c r="B1011" s="33" t="s">
        <v>2034</v>
      </c>
      <c r="C1011" s="33" t="s">
        <v>2035</v>
      </c>
      <c r="D1011" s="35"/>
      <c r="E1011" s="324" t="s">
        <v>179</v>
      </c>
      <c r="F1011" s="454">
        <v>20000</v>
      </c>
      <c r="G1011" s="454">
        <v>20000</v>
      </c>
      <c r="H1011" s="455"/>
      <c r="I1011" s="39">
        <v>20000</v>
      </c>
      <c r="J1011" s="40"/>
      <c r="K1011" s="40"/>
      <c r="L1011" s="40"/>
      <c r="M1011" s="41"/>
      <c r="N1011" s="41"/>
      <c r="O1011" s="42"/>
      <c r="P1011" s="456"/>
      <c r="Q1011" s="473"/>
      <c r="R1011" s="458">
        <v>20000</v>
      </c>
      <c r="S1011" s="39">
        <f t="shared" si="141"/>
        <v>0</v>
      </c>
      <c r="T1011" s="46"/>
      <c r="U1011" s="39"/>
      <c r="V1011" s="46"/>
      <c r="W1011" s="39"/>
      <c r="X1011" s="23">
        <f t="shared" si="134"/>
        <v>0</v>
      </c>
      <c r="Y1011" s="23">
        <f t="shared" si="135"/>
        <v>0</v>
      </c>
      <c r="Z1011" s="20">
        <v>1</v>
      </c>
      <c r="AH1011" s="20">
        <f t="shared" si="137"/>
        <v>1</v>
      </c>
      <c r="AQ1011" s="1">
        <f t="shared" si="138"/>
        <v>0</v>
      </c>
      <c r="AR1011" s="1">
        <f t="shared" si="139"/>
        <v>1</v>
      </c>
    </row>
    <row r="1012" spans="1:44" ht="28.2" thickTop="1" thickBot="1">
      <c r="A1012" s="33" t="s">
        <v>1950</v>
      </c>
      <c r="B1012" s="33" t="s">
        <v>2034</v>
      </c>
      <c r="C1012" s="33" t="s">
        <v>58</v>
      </c>
      <c r="D1012" s="35"/>
      <c r="E1012" s="324" t="s">
        <v>179</v>
      </c>
      <c r="F1012" s="454">
        <v>40000</v>
      </c>
      <c r="G1012" s="454">
        <v>40000</v>
      </c>
      <c r="H1012" s="455"/>
      <c r="I1012" s="39">
        <v>40000</v>
      </c>
      <c r="J1012" s="40"/>
      <c r="K1012" s="40"/>
      <c r="L1012" s="40"/>
      <c r="M1012" s="41"/>
      <c r="N1012" s="41"/>
      <c r="O1012" s="42"/>
      <c r="P1012" s="456"/>
      <c r="Q1012" s="473"/>
      <c r="R1012" s="458">
        <v>40000</v>
      </c>
      <c r="S1012" s="39">
        <f t="shared" si="141"/>
        <v>0</v>
      </c>
      <c r="T1012" s="46"/>
      <c r="U1012" s="39"/>
      <c r="V1012" s="46"/>
      <c r="W1012" s="39"/>
      <c r="X1012" s="23">
        <f t="shared" si="134"/>
        <v>0</v>
      </c>
      <c r="Y1012" s="23">
        <f t="shared" si="135"/>
        <v>0</v>
      </c>
      <c r="Z1012" s="20">
        <v>1</v>
      </c>
      <c r="AH1012" s="20">
        <f t="shared" si="137"/>
        <v>1</v>
      </c>
      <c r="AQ1012" s="1">
        <f t="shared" si="138"/>
        <v>0</v>
      </c>
      <c r="AR1012" s="1">
        <f t="shared" si="139"/>
        <v>1</v>
      </c>
    </row>
    <row r="1013" spans="1:44" ht="28.2" thickTop="1" thickBot="1">
      <c r="A1013" s="33" t="s">
        <v>1950</v>
      </c>
      <c r="B1013" s="33" t="s">
        <v>2034</v>
      </c>
      <c r="C1013" s="33" t="s">
        <v>45</v>
      </c>
      <c r="D1013" s="35"/>
      <c r="E1013" s="324" t="s">
        <v>179</v>
      </c>
      <c r="F1013" s="454">
        <v>100000</v>
      </c>
      <c r="G1013" s="454">
        <v>100000</v>
      </c>
      <c r="H1013" s="455"/>
      <c r="I1013" s="39"/>
      <c r="J1013" s="40"/>
      <c r="K1013" s="40"/>
      <c r="L1013" s="40">
        <v>100000</v>
      </c>
      <c r="M1013" s="41"/>
      <c r="N1013" s="41"/>
      <c r="O1013" s="42"/>
      <c r="P1013" s="456"/>
      <c r="Q1013" s="473"/>
      <c r="R1013" s="458">
        <v>100000</v>
      </c>
      <c r="S1013" s="39">
        <f t="shared" si="141"/>
        <v>0</v>
      </c>
      <c r="T1013" s="46"/>
      <c r="U1013" s="39"/>
      <c r="V1013" s="46"/>
      <c r="W1013" s="39"/>
      <c r="X1013" s="23">
        <f t="shared" si="134"/>
        <v>0</v>
      </c>
      <c r="Y1013" s="23">
        <f t="shared" si="135"/>
        <v>0</v>
      </c>
      <c r="Z1013" s="20">
        <v>1</v>
      </c>
      <c r="AH1013" s="20">
        <f t="shared" si="137"/>
        <v>1</v>
      </c>
      <c r="AQ1013" s="1">
        <f t="shared" si="138"/>
        <v>0</v>
      </c>
      <c r="AR1013" s="1">
        <f t="shared" si="139"/>
        <v>1</v>
      </c>
    </row>
    <row r="1014" spans="1:44" ht="28.2" thickTop="1" thickBot="1">
      <c r="A1014" s="33" t="s">
        <v>1950</v>
      </c>
      <c r="B1014" s="33" t="s">
        <v>2034</v>
      </c>
      <c r="C1014" s="33" t="s">
        <v>2036</v>
      </c>
      <c r="D1014" s="35"/>
      <c r="E1014" s="324" t="s">
        <v>179</v>
      </c>
      <c r="F1014" s="454">
        <v>45000</v>
      </c>
      <c r="G1014" s="454">
        <v>45000</v>
      </c>
      <c r="H1014" s="455"/>
      <c r="I1014" s="39">
        <v>45000</v>
      </c>
      <c r="J1014" s="40"/>
      <c r="K1014" s="40"/>
      <c r="L1014" s="40"/>
      <c r="M1014" s="41"/>
      <c r="N1014" s="41"/>
      <c r="O1014" s="42"/>
      <c r="P1014" s="456"/>
      <c r="Q1014" s="473"/>
      <c r="R1014" s="458">
        <v>45000</v>
      </c>
      <c r="S1014" s="39">
        <f t="shared" si="141"/>
        <v>0</v>
      </c>
      <c r="T1014" s="46"/>
      <c r="U1014" s="39"/>
      <c r="V1014" s="46"/>
      <c r="W1014" s="39"/>
      <c r="X1014" s="23">
        <f t="shared" si="134"/>
        <v>0</v>
      </c>
      <c r="Y1014" s="23">
        <f t="shared" si="135"/>
        <v>0</v>
      </c>
      <c r="Z1014" s="20">
        <v>1</v>
      </c>
      <c r="AH1014" s="20">
        <f t="shared" si="137"/>
        <v>1</v>
      </c>
      <c r="AQ1014" s="1">
        <f t="shared" si="138"/>
        <v>0</v>
      </c>
      <c r="AR1014" s="1">
        <f t="shared" si="139"/>
        <v>1</v>
      </c>
    </row>
    <row r="1015" spans="1:44" ht="28.2" thickTop="1" thickBot="1">
      <c r="A1015" s="33" t="s">
        <v>1950</v>
      </c>
      <c r="B1015" s="33" t="s">
        <v>2034</v>
      </c>
      <c r="C1015" s="33" t="s">
        <v>1532</v>
      </c>
      <c r="D1015" s="35"/>
      <c r="E1015" s="324" t="s">
        <v>179</v>
      </c>
      <c r="F1015" s="454">
        <v>188000</v>
      </c>
      <c r="G1015" s="454">
        <v>188000</v>
      </c>
      <c r="H1015" s="455"/>
      <c r="I1015" s="39">
        <v>120000</v>
      </c>
      <c r="J1015" s="40">
        <v>68000</v>
      </c>
      <c r="K1015" s="40"/>
      <c r="L1015" s="40"/>
      <c r="M1015" s="41"/>
      <c r="N1015" s="41"/>
      <c r="O1015" s="42"/>
      <c r="P1015" s="456"/>
      <c r="Q1015" s="473"/>
      <c r="R1015" s="458">
        <v>188000</v>
      </c>
      <c r="S1015" s="39">
        <f t="shared" si="141"/>
        <v>0</v>
      </c>
      <c r="T1015" s="46"/>
      <c r="U1015" s="39"/>
      <c r="V1015" s="46"/>
      <c r="W1015" s="39"/>
      <c r="X1015" s="23">
        <f t="shared" si="134"/>
        <v>0</v>
      </c>
      <c r="Y1015" s="23">
        <f t="shared" si="135"/>
        <v>0</v>
      </c>
      <c r="Z1015" s="20">
        <v>1</v>
      </c>
      <c r="AH1015" s="20">
        <f t="shared" si="137"/>
        <v>1</v>
      </c>
      <c r="AQ1015" s="1">
        <f t="shared" si="138"/>
        <v>0</v>
      </c>
      <c r="AR1015" s="1">
        <f t="shared" si="139"/>
        <v>1</v>
      </c>
    </row>
    <row r="1016" spans="1:44" ht="28.2" thickTop="1" thickBot="1">
      <c r="A1016" s="33" t="s">
        <v>1950</v>
      </c>
      <c r="B1016" s="33" t="s">
        <v>2034</v>
      </c>
      <c r="C1016" s="33" t="s">
        <v>41</v>
      </c>
      <c r="D1016" s="35"/>
      <c r="E1016" s="324" t="s">
        <v>53</v>
      </c>
      <c r="F1016" s="454">
        <v>210000</v>
      </c>
      <c r="G1016" s="454">
        <v>193000</v>
      </c>
      <c r="H1016" s="455"/>
      <c r="I1016" s="39">
        <v>33000</v>
      </c>
      <c r="J1016" s="40">
        <v>50000</v>
      </c>
      <c r="K1016" s="40"/>
      <c r="L1016" s="40">
        <v>110000</v>
      </c>
      <c r="M1016" s="41"/>
      <c r="N1016" s="41"/>
      <c r="O1016" s="42"/>
      <c r="P1016" s="456"/>
      <c r="Q1016" s="473">
        <v>174026</v>
      </c>
      <c r="R1016" s="458">
        <v>18974</v>
      </c>
      <c r="S1016" s="39">
        <f t="shared" si="141"/>
        <v>0</v>
      </c>
      <c r="T1016" s="46"/>
      <c r="U1016" s="39"/>
      <c r="V1016" s="46"/>
      <c r="W1016" s="39"/>
      <c r="X1016" s="23">
        <f t="shared" si="134"/>
        <v>0</v>
      </c>
      <c r="Y1016" s="23">
        <f t="shared" si="135"/>
        <v>0</v>
      </c>
      <c r="AH1016" s="20">
        <f t="shared" si="137"/>
        <v>0</v>
      </c>
      <c r="AI1016" s="20">
        <v>1</v>
      </c>
      <c r="AQ1016" s="1">
        <f t="shared" si="138"/>
        <v>1</v>
      </c>
      <c r="AR1016" s="1">
        <f t="shared" si="139"/>
        <v>1</v>
      </c>
    </row>
    <row r="1017" spans="1:44" ht="28.2" thickTop="1" thickBot="1">
      <c r="A1017" s="33" t="s">
        <v>1950</v>
      </c>
      <c r="B1017" s="33" t="s">
        <v>2034</v>
      </c>
      <c r="C1017" s="33" t="s">
        <v>41</v>
      </c>
      <c r="D1017" s="35"/>
      <c r="E1017" s="324" t="s">
        <v>145</v>
      </c>
      <c r="F1017" s="454">
        <v>180000</v>
      </c>
      <c r="G1017" s="454">
        <v>189980</v>
      </c>
      <c r="H1017" s="455"/>
      <c r="I1017" s="39">
        <v>114980</v>
      </c>
      <c r="J1017" s="40"/>
      <c r="K1017" s="40"/>
      <c r="L1017" s="40">
        <v>75000</v>
      </c>
      <c r="M1017" s="41"/>
      <c r="N1017" s="41"/>
      <c r="O1017" s="42"/>
      <c r="P1017" s="456"/>
      <c r="Q1017" s="473">
        <v>109104</v>
      </c>
      <c r="R1017" s="458">
        <v>61888</v>
      </c>
      <c r="S1017" s="39">
        <f t="shared" si="141"/>
        <v>18988</v>
      </c>
      <c r="T1017" s="46"/>
      <c r="U1017" s="39"/>
      <c r="V1017" s="46"/>
      <c r="W1017" s="39"/>
      <c r="X1017" s="23">
        <f t="shared" si="134"/>
        <v>0</v>
      </c>
      <c r="Y1017" s="23">
        <f t="shared" si="135"/>
        <v>0</v>
      </c>
      <c r="AH1017" s="20">
        <f t="shared" si="137"/>
        <v>0</v>
      </c>
      <c r="AI1017" s="20">
        <v>1</v>
      </c>
      <c r="AQ1017" s="1">
        <f t="shared" si="138"/>
        <v>1</v>
      </c>
      <c r="AR1017" s="1">
        <f t="shared" si="139"/>
        <v>1</v>
      </c>
    </row>
    <row r="1018" spans="1:44" ht="28.2" thickTop="1" thickBot="1">
      <c r="A1018" s="33" t="s">
        <v>1950</v>
      </c>
      <c r="B1018" s="33" t="s">
        <v>2034</v>
      </c>
      <c r="C1018" s="33" t="s">
        <v>1532</v>
      </c>
      <c r="D1018" s="35"/>
      <c r="E1018" s="324" t="s">
        <v>53</v>
      </c>
      <c r="F1018" s="454">
        <v>50000</v>
      </c>
      <c r="G1018" s="454">
        <v>47080</v>
      </c>
      <c r="H1018" s="455"/>
      <c r="I1018" s="39"/>
      <c r="J1018" s="40">
        <v>47080</v>
      </c>
      <c r="K1018" s="40"/>
      <c r="L1018" s="40"/>
      <c r="M1018" s="41"/>
      <c r="N1018" s="41"/>
      <c r="O1018" s="42"/>
      <c r="P1018" s="456"/>
      <c r="Q1018" s="473">
        <v>0</v>
      </c>
      <c r="R1018" s="458">
        <v>47080</v>
      </c>
      <c r="S1018" s="39">
        <f t="shared" si="141"/>
        <v>0</v>
      </c>
      <c r="T1018" s="46"/>
      <c r="U1018" s="39"/>
      <c r="V1018" s="46"/>
      <c r="W1018" s="39"/>
      <c r="X1018" s="23">
        <f t="shared" si="134"/>
        <v>0</v>
      </c>
      <c r="Y1018" s="23">
        <f t="shared" si="135"/>
        <v>0</v>
      </c>
      <c r="AH1018" s="20">
        <f t="shared" si="137"/>
        <v>0</v>
      </c>
      <c r="AI1018" s="20">
        <v>1</v>
      </c>
      <c r="AQ1018" s="1">
        <f t="shared" si="138"/>
        <v>1</v>
      </c>
      <c r="AR1018" s="1">
        <f t="shared" si="139"/>
        <v>1</v>
      </c>
    </row>
    <row r="1019" spans="1:44" ht="28.2" thickTop="1" thickBot="1">
      <c r="A1019" s="33" t="s">
        <v>1950</v>
      </c>
      <c r="B1019" s="33" t="s">
        <v>2034</v>
      </c>
      <c r="C1019" s="33" t="s">
        <v>1532</v>
      </c>
      <c r="D1019" s="35"/>
      <c r="E1019" s="324" t="s">
        <v>145</v>
      </c>
      <c r="F1019" s="454">
        <v>50000</v>
      </c>
      <c r="G1019" s="454">
        <v>52109</v>
      </c>
      <c r="H1019" s="455"/>
      <c r="I1019" s="39">
        <v>2109</v>
      </c>
      <c r="J1019" s="40">
        <v>50000</v>
      </c>
      <c r="K1019" s="40"/>
      <c r="L1019" s="40"/>
      <c r="M1019" s="41"/>
      <c r="N1019" s="41"/>
      <c r="O1019" s="42"/>
      <c r="P1019" s="456"/>
      <c r="Q1019" s="473">
        <v>0</v>
      </c>
      <c r="R1019" s="458">
        <v>52109</v>
      </c>
      <c r="S1019" s="39">
        <f t="shared" si="141"/>
        <v>0</v>
      </c>
      <c r="T1019" s="46"/>
      <c r="U1019" s="39"/>
      <c r="V1019" s="46"/>
      <c r="W1019" s="39"/>
      <c r="X1019" s="23">
        <f t="shared" si="134"/>
        <v>0</v>
      </c>
      <c r="Y1019" s="23">
        <f t="shared" si="135"/>
        <v>0</v>
      </c>
      <c r="AH1019" s="20">
        <f t="shared" si="137"/>
        <v>0</v>
      </c>
      <c r="AI1019" s="20">
        <v>1</v>
      </c>
      <c r="AQ1019" s="1">
        <f t="shared" si="138"/>
        <v>1</v>
      </c>
      <c r="AR1019" s="1">
        <f t="shared" si="139"/>
        <v>1</v>
      </c>
    </row>
    <row r="1020" spans="1:44" ht="28.2" thickTop="1" thickBot="1">
      <c r="A1020" s="206" t="s">
        <v>1950</v>
      </c>
      <c r="B1020" s="206" t="s">
        <v>2037</v>
      </c>
      <c r="C1020" s="206" t="s">
        <v>38</v>
      </c>
      <c r="D1020" s="475"/>
      <c r="E1020" s="827" t="s">
        <v>179</v>
      </c>
      <c r="F1020" s="476">
        <v>131500</v>
      </c>
      <c r="G1020" s="476">
        <v>131500</v>
      </c>
      <c r="H1020" s="477"/>
      <c r="I1020" s="334"/>
      <c r="J1020" s="478"/>
      <c r="K1020" s="478"/>
      <c r="L1020" s="478">
        <v>131500</v>
      </c>
      <c r="M1020" s="479"/>
      <c r="N1020" s="479"/>
      <c r="O1020" s="480"/>
      <c r="P1020" s="481"/>
      <c r="Q1020" s="512"/>
      <c r="R1020" s="483">
        <v>131500</v>
      </c>
      <c r="S1020" s="334">
        <f>G1020-R1020-Q1020</f>
        <v>0</v>
      </c>
      <c r="T1020" s="484"/>
      <c r="U1020" s="334"/>
      <c r="V1020" s="484"/>
      <c r="W1020" s="334"/>
      <c r="X1020" s="23">
        <f t="shared" si="134"/>
        <v>0</v>
      </c>
      <c r="Y1020" s="23">
        <f t="shared" si="135"/>
        <v>0</v>
      </c>
      <c r="Z1020" s="20">
        <v>1</v>
      </c>
      <c r="AH1020" s="20">
        <f t="shared" si="137"/>
        <v>1</v>
      </c>
      <c r="AQ1020" s="1">
        <f t="shared" si="138"/>
        <v>0</v>
      </c>
      <c r="AR1020" s="1">
        <f t="shared" si="139"/>
        <v>1</v>
      </c>
    </row>
    <row r="1021" spans="1:44" ht="28.2" thickTop="1" thickBot="1">
      <c r="A1021" s="33" t="s">
        <v>1950</v>
      </c>
      <c r="B1021" s="33" t="s">
        <v>2038</v>
      </c>
      <c r="C1021" s="33" t="s">
        <v>249</v>
      </c>
      <c r="D1021" s="35"/>
      <c r="E1021" s="324" t="s">
        <v>179</v>
      </c>
      <c r="F1021" s="454">
        <v>220000</v>
      </c>
      <c r="G1021" s="454">
        <v>220000</v>
      </c>
      <c r="H1021" s="455"/>
      <c r="I1021" s="39">
        <v>23000</v>
      </c>
      <c r="J1021" s="40"/>
      <c r="K1021" s="40"/>
      <c r="L1021" s="40">
        <v>197000</v>
      </c>
      <c r="M1021" s="41"/>
      <c r="N1021" s="41"/>
      <c r="O1021" s="42"/>
      <c r="P1021" s="456"/>
      <c r="Q1021" s="473"/>
      <c r="R1021" s="458">
        <v>220000</v>
      </c>
      <c r="S1021" s="39">
        <f t="shared" ref="S1021:S1027" si="142">G1021-Q1021-R1021</f>
        <v>0</v>
      </c>
      <c r="T1021" s="46"/>
      <c r="U1021" s="39"/>
      <c r="V1021" s="46"/>
      <c r="W1021" s="39"/>
      <c r="X1021" s="23">
        <f t="shared" si="134"/>
        <v>0</v>
      </c>
      <c r="Y1021" s="23">
        <f t="shared" si="135"/>
        <v>0</v>
      </c>
      <c r="Z1021" s="20">
        <v>1</v>
      </c>
      <c r="AH1021" s="20">
        <f t="shared" si="137"/>
        <v>1</v>
      </c>
      <c r="AQ1021" s="1">
        <f t="shared" si="138"/>
        <v>0</v>
      </c>
      <c r="AR1021" s="1">
        <f t="shared" si="139"/>
        <v>1</v>
      </c>
    </row>
    <row r="1022" spans="1:44" ht="55.2" thickTop="1" thickBot="1">
      <c r="A1022" s="33" t="s">
        <v>1950</v>
      </c>
      <c r="B1022" s="33" t="s">
        <v>2038</v>
      </c>
      <c r="C1022" s="33" t="s">
        <v>2039</v>
      </c>
      <c r="D1022" s="35">
        <v>2019</v>
      </c>
      <c r="E1022" s="324" t="s">
        <v>179</v>
      </c>
      <c r="F1022" s="454">
        <v>18208</v>
      </c>
      <c r="G1022" s="454">
        <v>18208</v>
      </c>
      <c r="H1022" s="455"/>
      <c r="I1022" s="39">
        <v>18208</v>
      </c>
      <c r="J1022" s="40"/>
      <c r="K1022" s="40"/>
      <c r="L1022" s="40"/>
      <c r="M1022" s="41"/>
      <c r="N1022" s="41"/>
      <c r="O1022" s="42"/>
      <c r="P1022" s="456"/>
      <c r="Q1022" s="473"/>
      <c r="R1022" s="458">
        <v>18208</v>
      </c>
      <c r="S1022" s="39">
        <f t="shared" si="142"/>
        <v>0</v>
      </c>
      <c r="T1022" s="46"/>
      <c r="U1022" s="39"/>
      <c r="V1022" s="46"/>
      <c r="W1022" s="39"/>
      <c r="X1022" s="23">
        <f t="shared" si="134"/>
        <v>0</v>
      </c>
      <c r="Y1022" s="23">
        <f t="shared" si="135"/>
        <v>0</v>
      </c>
      <c r="Z1022" s="20">
        <v>1</v>
      </c>
      <c r="AH1022" s="20">
        <f t="shared" si="137"/>
        <v>1</v>
      </c>
      <c r="AQ1022" s="1">
        <f t="shared" si="138"/>
        <v>0</v>
      </c>
      <c r="AR1022" s="1">
        <f t="shared" si="139"/>
        <v>1</v>
      </c>
    </row>
    <row r="1023" spans="1:44" ht="28.2" thickTop="1" thickBot="1">
      <c r="A1023" s="33" t="s">
        <v>1950</v>
      </c>
      <c r="B1023" s="33" t="s">
        <v>2038</v>
      </c>
      <c r="C1023" s="33" t="s">
        <v>784</v>
      </c>
      <c r="D1023" s="35"/>
      <c r="E1023" s="324" t="s">
        <v>179</v>
      </c>
      <c r="F1023" s="454">
        <v>10000</v>
      </c>
      <c r="G1023" s="454">
        <v>10000</v>
      </c>
      <c r="H1023" s="455"/>
      <c r="I1023" s="39">
        <v>10000</v>
      </c>
      <c r="J1023" s="40"/>
      <c r="K1023" s="40"/>
      <c r="L1023" s="40"/>
      <c r="M1023" s="41"/>
      <c r="N1023" s="41"/>
      <c r="O1023" s="42"/>
      <c r="P1023" s="456"/>
      <c r="Q1023" s="473">
        <v>0</v>
      </c>
      <c r="R1023" s="458">
        <v>10000</v>
      </c>
      <c r="S1023" s="39">
        <f t="shared" si="142"/>
        <v>0</v>
      </c>
      <c r="T1023" s="46"/>
      <c r="U1023" s="39"/>
      <c r="V1023" s="46"/>
      <c r="W1023" s="39"/>
      <c r="X1023" s="23">
        <f t="shared" ref="X1023:X1086" si="143">G1023-I1023-J1023-K1023-L1023-M1023-N1023</f>
        <v>0</v>
      </c>
      <c r="Y1023" s="23">
        <f t="shared" ref="Y1023:Y1086" si="144">G1023-Q1023-R1023-S1023</f>
        <v>0</v>
      </c>
      <c r="Z1023" s="20">
        <v>1</v>
      </c>
      <c r="AH1023" s="20">
        <f t="shared" si="137"/>
        <v>1</v>
      </c>
      <c r="AQ1023" s="1">
        <f t="shared" si="138"/>
        <v>0</v>
      </c>
      <c r="AR1023" s="1">
        <f t="shared" si="139"/>
        <v>1</v>
      </c>
    </row>
    <row r="1024" spans="1:44" ht="28.2" thickTop="1" thickBot="1">
      <c r="A1024" s="33" t="s">
        <v>1950</v>
      </c>
      <c r="B1024" s="33" t="s">
        <v>2038</v>
      </c>
      <c r="C1024" s="33" t="s">
        <v>2040</v>
      </c>
      <c r="D1024" s="35"/>
      <c r="E1024" s="324" t="s">
        <v>1553</v>
      </c>
      <c r="F1024" s="454">
        <v>210000</v>
      </c>
      <c r="G1024" s="454">
        <v>210000</v>
      </c>
      <c r="H1024" s="455"/>
      <c r="I1024" s="465">
        <v>20000</v>
      </c>
      <c r="J1024" s="40"/>
      <c r="K1024" s="40"/>
      <c r="L1024" s="40"/>
      <c r="M1024" s="459">
        <v>190000</v>
      </c>
      <c r="N1024" s="41"/>
      <c r="O1024" s="42"/>
      <c r="P1024" s="456"/>
      <c r="Q1024" s="473"/>
      <c r="R1024" s="458">
        <v>60000</v>
      </c>
      <c r="S1024" s="39">
        <f t="shared" si="142"/>
        <v>150000</v>
      </c>
      <c r="T1024" s="46"/>
      <c r="U1024" s="39"/>
      <c r="V1024" s="46"/>
      <c r="W1024" s="39"/>
      <c r="X1024" s="23">
        <f t="shared" si="143"/>
        <v>0</v>
      </c>
      <c r="Y1024" s="23">
        <f t="shared" si="144"/>
        <v>0</v>
      </c>
      <c r="AF1024" s="20">
        <v>1</v>
      </c>
      <c r="AH1024" s="20">
        <f t="shared" si="137"/>
        <v>1</v>
      </c>
      <c r="AQ1024" s="1">
        <f t="shared" si="138"/>
        <v>0</v>
      </c>
      <c r="AR1024" s="1">
        <f t="shared" si="139"/>
        <v>1</v>
      </c>
    </row>
    <row r="1025" spans="1:44" ht="28.2" thickTop="1" thickBot="1">
      <c r="A1025" s="33" t="s">
        <v>1950</v>
      </c>
      <c r="B1025" s="33" t="s">
        <v>2038</v>
      </c>
      <c r="C1025" s="33" t="s">
        <v>2041</v>
      </c>
      <c r="D1025" s="35"/>
      <c r="E1025" s="926" t="s">
        <v>1553</v>
      </c>
      <c r="F1025" s="454">
        <v>2790000</v>
      </c>
      <c r="G1025" s="454">
        <v>2790000</v>
      </c>
      <c r="H1025" s="455"/>
      <c r="I1025" s="39"/>
      <c r="J1025" s="40"/>
      <c r="K1025" s="40"/>
      <c r="L1025" s="40"/>
      <c r="M1025" s="41">
        <v>2790000</v>
      </c>
      <c r="N1025" s="41"/>
      <c r="O1025" s="42"/>
      <c r="P1025" s="456"/>
      <c r="Q1025" s="473"/>
      <c r="R1025" s="458">
        <v>0</v>
      </c>
      <c r="S1025" s="39">
        <f t="shared" si="142"/>
        <v>2790000</v>
      </c>
      <c r="T1025" s="46"/>
      <c r="U1025" s="39"/>
      <c r="V1025" s="46"/>
      <c r="W1025" s="39"/>
      <c r="X1025" s="23">
        <f t="shared" si="143"/>
        <v>0</v>
      </c>
      <c r="Y1025" s="23">
        <f t="shared" si="144"/>
        <v>0</v>
      </c>
      <c r="AF1025" s="20">
        <v>1</v>
      </c>
      <c r="AH1025" s="20">
        <f t="shared" si="137"/>
        <v>1</v>
      </c>
      <c r="AQ1025" s="1">
        <f t="shared" si="138"/>
        <v>0</v>
      </c>
      <c r="AR1025" s="1">
        <f t="shared" si="139"/>
        <v>1</v>
      </c>
    </row>
    <row r="1026" spans="1:44" ht="28.2" thickTop="1" thickBot="1">
      <c r="A1026" s="33" t="s">
        <v>1950</v>
      </c>
      <c r="B1026" s="33" t="s">
        <v>2038</v>
      </c>
      <c r="C1026" s="33" t="s">
        <v>36</v>
      </c>
      <c r="D1026" s="35"/>
      <c r="E1026" s="324" t="s">
        <v>42</v>
      </c>
      <c r="F1026" s="454">
        <v>8882</v>
      </c>
      <c r="G1026" s="454">
        <v>8882</v>
      </c>
      <c r="H1026" s="455"/>
      <c r="I1026" s="39">
        <v>8882</v>
      </c>
      <c r="J1026" s="40"/>
      <c r="K1026" s="40"/>
      <c r="L1026" s="40"/>
      <c r="M1026" s="41"/>
      <c r="N1026" s="41"/>
      <c r="O1026" s="42"/>
      <c r="P1026" s="456"/>
      <c r="Q1026" s="473"/>
      <c r="R1026" s="458">
        <v>8882</v>
      </c>
      <c r="S1026" s="39">
        <f t="shared" si="142"/>
        <v>0</v>
      </c>
      <c r="T1026" s="46"/>
      <c r="U1026" s="39"/>
      <c r="V1026" s="46"/>
      <c r="W1026" s="39"/>
      <c r="X1026" s="23">
        <f t="shared" si="143"/>
        <v>0</v>
      </c>
      <c r="Y1026" s="23">
        <f t="shared" si="144"/>
        <v>0</v>
      </c>
      <c r="AH1026" s="20">
        <f t="shared" si="137"/>
        <v>0</v>
      </c>
      <c r="AI1026" s="20">
        <v>1</v>
      </c>
      <c r="AQ1026" s="1">
        <f t="shared" si="138"/>
        <v>1</v>
      </c>
      <c r="AR1026" s="1">
        <f t="shared" si="139"/>
        <v>1</v>
      </c>
    </row>
    <row r="1027" spans="1:44" ht="28.2" thickTop="1" thickBot="1">
      <c r="A1027" s="33" t="s">
        <v>1950</v>
      </c>
      <c r="B1027" s="33" t="s">
        <v>2038</v>
      </c>
      <c r="C1027" s="33" t="s">
        <v>2042</v>
      </c>
      <c r="D1027" s="35"/>
      <c r="E1027" s="324" t="s">
        <v>43</v>
      </c>
      <c r="F1027" s="454">
        <v>17283</v>
      </c>
      <c r="G1027" s="454">
        <v>17283</v>
      </c>
      <c r="H1027" s="455"/>
      <c r="I1027" s="39">
        <v>2283</v>
      </c>
      <c r="J1027" s="40"/>
      <c r="K1027" s="40"/>
      <c r="L1027" s="40"/>
      <c r="M1027" s="41"/>
      <c r="N1027" s="41">
        <v>15000</v>
      </c>
      <c r="O1027" s="42" t="s">
        <v>72</v>
      </c>
      <c r="P1027" s="456"/>
      <c r="Q1027" s="473"/>
      <c r="R1027" s="458">
        <v>17283</v>
      </c>
      <c r="S1027" s="39">
        <f t="shared" si="142"/>
        <v>0</v>
      </c>
      <c r="T1027" s="46"/>
      <c r="U1027" s="39"/>
      <c r="V1027" s="46"/>
      <c r="W1027" s="39"/>
      <c r="X1027" s="23">
        <f t="shared" si="143"/>
        <v>0</v>
      </c>
      <c r="Y1027" s="23">
        <f t="shared" si="144"/>
        <v>0</v>
      </c>
      <c r="AH1027" s="20">
        <f t="shared" si="137"/>
        <v>0</v>
      </c>
      <c r="AL1027" s="20">
        <v>1</v>
      </c>
      <c r="AQ1027" s="1">
        <f t="shared" si="138"/>
        <v>1</v>
      </c>
      <c r="AR1027" s="1">
        <f t="shared" si="139"/>
        <v>1</v>
      </c>
    </row>
    <row r="1028" spans="1:44" ht="28.2" thickTop="1" thickBot="1">
      <c r="A1028" s="206" t="s">
        <v>1950</v>
      </c>
      <c r="B1028" s="206" t="s">
        <v>2043</v>
      </c>
      <c r="C1028" s="206" t="s">
        <v>41</v>
      </c>
      <c r="D1028" s="475"/>
      <c r="E1028" s="827" t="s">
        <v>179</v>
      </c>
      <c r="F1028" s="476">
        <v>240000</v>
      </c>
      <c r="G1028" s="476">
        <v>240000</v>
      </c>
      <c r="H1028" s="477"/>
      <c r="I1028" s="334"/>
      <c r="J1028" s="478"/>
      <c r="K1028" s="478"/>
      <c r="L1028" s="478">
        <v>240000</v>
      </c>
      <c r="M1028" s="479"/>
      <c r="N1028" s="479"/>
      <c r="O1028" s="480"/>
      <c r="P1028" s="481"/>
      <c r="Q1028" s="512"/>
      <c r="R1028" s="483">
        <v>216000</v>
      </c>
      <c r="S1028" s="334">
        <f t="shared" ref="S1028:S1040" si="145">G1028-R1028-Q1028</f>
        <v>24000</v>
      </c>
      <c r="T1028" s="484"/>
      <c r="U1028" s="334"/>
      <c r="V1028" s="484"/>
      <c r="W1028" s="334"/>
      <c r="X1028" s="23">
        <f t="shared" si="143"/>
        <v>0</v>
      </c>
      <c r="Y1028" s="23">
        <f t="shared" si="144"/>
        <v>0</v>
      </c>
      <c r="Z1028" s="20">
        <v>1</v>
      </c>
      <c r="AH1028" s="20">
        <f t="shared" si="137"/>
        <v>1</v>
      </c>
      <c r="AQ1028" s="1">
        <f t="shared" si="138"/>
        <v>0</v>
      </c>
      <c r="AR1028" s="1">
        <f t="shared" si="139"/>
        <v>1</v>
      </c>
    </row>
    <row r="1029" spans="1:44" ht="28.2" thickTop="1" thickBot="1">
      <c r="A1029" s="206" t="s">
        <v>1950</v>
      </c>
      <c r="B1029" s="206" t="s">
        <v>2043</v>
      </c>
      <c r="C1029" s="206" t="s">
        <v>2044</v>
      </c>
      <c r="D1029" s="475"/>
      <c r="E1029" s="827" t="s">
        <v>179</v>
      </c>
      <c r="F1029" s="476">
        <v>30000</v>
      </c>
      <c r="G1029" s="476">
        <v>30000</v>
      </c>
      <c r="H1029" s="477"/>
      <c r="I1029" s="334"/>
      <c r="J1029" s="478"/>
      <c r="K1029" s="478"/>
      <c r="L1029" s="478">
        <v>30000</v>
      </c>
      <c r="M1029" s="479"/>
      <c r="N1029" s="479"/>
      <c r="O1029" s="480"/>
      <c r="P1029" s="481"/>
      <c r="Q1029" s="512"/>
      <c r="R1029" s="483">
        <v>30000</v>
      </c>
      <c r="S1029" s="334">
        <f t="shared" si="145"/>
        <v>0</v>
      </c>
      <c r="T1029" s="484"/>
      <c r="U1029" s="334"/>
      <c r="V1029" s="484"/>
      <c r="W1029" s="334"/>
      <c r="X1029" s="23">
        <f t="shared" si="143"/>
        <v>0</v>
      </c>
      <c r="Y1029" s="23">
        <f t="shared" si="144"/>
        <v>0</v>
      </c>
      <c r="Z1029" s="20">
        <v>1</v>
      </c>
      <c r="AH1029" s="20">
        <f t="shared" si="137"/>
        <v>1</v>
      </c>
      <c r="AQ1029" s="1">
        <f t="shared" si="138"/>
        <v>0</v>
      </c>
      <c r="AR1029" s="1">
        <f t="shared" si="139"/>
        <v>1</v>
      </c>
    </row>
    <row r="1030" spans="1:44" ht="28.2" thickTop="1" thickBot="1">
      <c r="A1030" s="206" t="s">
        <v>1950</v>
      </c>
      <c r="B1030" s="206" t="s">
        <v>2043</v>
      </c>
      <c r="C1030" s="206" t="s">
        <v>619</v>
      </c>
      <c r="D1030" s="475"/>
      <c r="E1030" s="827" t="s">
        <v>179</v>
      </c>
      <c r="F1030" s="476">
        <v>15000</v>
      </c>
      <c r="G1030" s="476">
        <v>15000</v>
      </c>
      <c r="H1030" s="477"/>
      <c r="I1030" s="334"/>
      <c r="J1030" s="478"/>
      <c r="K1030" s="478"/>
      <c r="L1030" s="478">
        <v>15000</v>
      </c>
      <c r="M1030" s="479"/>
      <c r="N1030" s="479"/>
      <c r="O1030" s="480"/>
      <c r="P1030" s="481"/>
      <c r="Q1030" s="512"/>
      <c r="R1030" s="483">
        <v>15000</v>
      </c>
      <c r="S1030" s="334">
        <f t="shared" si="145"/>
        <v>0</v>
      </c>
      <c r="T1030" s="484"/>
      <c r="U1030" s="334"/>
      <c r="V1030" s="484"/>
      <c r="W1030" s="334"/>
      <c r="X1030" s="23">
        <f t="shared" si="143"/>
        <v>0</v>
      </c>
      <c r="Y1030" s="23">
        <f t="shared" si="144"/>
        <v>0</v>
      </c>
      <c r="Z1030" s="20">
        <v>1</v>
      </c>
      <c r="AH1030" s="20">
        <f t="shared" si="137"/>
        <v>1</v>
      </c>
      <c r="AQ1030" s="1">
        <f t="shared" si="138"/>
        <v>0</v>
      </c>
      <c r="AR1030" s="1">
        <f t="shared" si="139"/>
        <v>1</v>
      </c>
    </row>
    <row r="1031" spans="1:44" ht="28.2" thickTop="1" thickBot="1">
      <c r="A1031" s="206" t="s">
        <v>1950</v>
      </c>
      <c r="B1031" s="206" t="s">
        <v>2043</v>
      </c>
      <c r="C1031" s="206" t="s">
        <v>2045</v>
      </c>
      <c r="D1031" s="475"/>
      <c r="E1031" s="827" t="s">
        <v>179</v>
      </c>
      <c r="F1031" s="476">
        <v>15000</v>
      </c>
      <c r="G1031" s="476">
        <v>15000</v>
      </c>
      <c r="H1031" s="477"/>
      <c r="I1031" s="334"/>
      <c r="J1031" s="478"/>
      <c r="K1031" s="478"/>
      <c r="L1031" s="478">
        <v>15000</v>
      </c>
      <c r="M1031" s="479"/>
      <c r="N1031" s="479"/>
      <c r="O1031" s="480"/>
      <c r="P1031" s="481"/>
      <c r="Q1031" s="512"/>
      <c r="R1031" s="483">
        <v>15000</v>
      </c>
      <c r="S1031" s="334">
        <f t="shared" si="145"/>
        <v>0</v>
      </c>
      <c r="T1031" s="484"/>
      <c r="U1031" s="334"/>
      <c r="V1031" s="484"/>
      <c r="W1031" s="334"/>
      <c r="X1031" s="23">
        <f t="shared" si="143"/>
        <v>0</v>
      </c>
      <c r="Y1031" s="23">
        <f t="shared" si="144"/>
        <v>0</v>
      </c>
      <c r="Z1031" s="20">
        <v>1</v>
      </c>
      <c r="AH1031" s="20">
        <f t="shared" si="137"/>
        <v>1</v>
      </c>
      <c r="AQ1031" s="1">
        <f t="shared" si="138"/>
        <v>0</v>
      </c>
      <c r="AR1031" s="1">
        <f t="shared" si="139"/>
        <v>1</v>
      </c>
    </row>
    <row r="1032" spans="1:44" ht="28.2" thickTop="1" thickBot="1">
      <c r="A1032" s="206" t="s">
        <v>1950</v>
      </c>
      <c r="B1032" s="206" t="s">
        <v>2043</v>
      </c>
      <c r="C1032" s="206" t="s">
        <v>2046</v>
      </c>
      <c r="D1032" s="475"/>
      <c r="E1032" s="827" t="s">
        <v>179</v>
      </c>
      <c r="F1032" s="476">
        <v>10000</v>
      </c>
      <c r="G1032" s="476">
        <v>10000</v>
      </c>
      <c r="H1032" s="477"/>
      <c r="I1032" s="334"/>
      <c r="J1032" s="478"/>
      <c r="K1032" s="478"/>
      <c r="L1032" s="478">
        <v>10000</v>
      </c>
      <c r="M1032" s="479"/>
      <c r="N1032" s="479"/>
      <c r="O1032" s="480"/>
      <c r="P1032" s="481"/>
      <c r="Q1032" s="512"/>
      <c r="R1032" s="483">
        <v>10000</v>
      </c>
      <c r="S1032" s="334">
        <f t="shared" si="145"/>
        <v>0</v>
      </c>
      <c r="T1032" s="484"/>
      <c r="U1032" s="334"/>
      <c r="V1032" s="484"/>
      <c r="W1032" s="334"/>
      <c r="X1032" s="23">
        <f t="shared" si="143"/>
        <v>0</v>
      </c>
      <c r="Y1032" s="23">
        <f t="shared" si="144"/>
        <v>0</v>
      </c>
      <c r="Z1032" s="20">
        <v>1</v>
      </c>
      <c r="AH1032" s="20">
        <f t="shared" si="137"/>
        <v>1</v>
      </c>
      <c r="AQ1032" s="1">
        <f t="shared" si="138"/>
        <v>0</v>
      </c>
      <c r="AR1032" s="1">
        <f t="shared" si="139"/>
        <v>1</v>
      </c>
    </row>
    <row r="1033" spans="1:44" ht="28.2" thickTop="1" thickBot="1">
      <c r="A1033" s="206" t="s">
        <v>1950</v>
      </c>
      <c r="B1033" s="206" t="s">
        <v>2043</v>
      </c>
      <c r="C1033" s="206" t="s">
        <v>2047</v>
      </c>
      <c r="D1033" s="475"/>
      <c r="E1033" s="827" t="s">
        <v>179</v>
      </c>
      <c r="F1033" s="476">
        <v>60000</v>
      </c>
      <c r="G1033" s="476">
        <v>60000</v>
      </c>
      <c r="H1033" s="477"/>
      <c r="I1033" s="334"/>
      <c r="J1033" s="478">
        <v>60000</v>
      </c>
      <c r="K1033" s="478"/>
      <c r="L1033" s="478"/>
      <c r="M1033" s="479"/>
      <c r="N1033" s="479"/>
      <c r="O1033" s="480"/>
      <c r="P1033" s="481"/>
      <c r="Q1033" s="512"/>
      <c r="R1033" s="483">
        <v>54000</v>
      </c>
      <c r="S1033" s="334">
        <f t="shared" si="145"/>
        <v>6000</v>
      </c>
      <c r="T1033" s="484"/>
      <c r="U1033" s="334"/>
      <c r="V1033" s="484"/>
      <c r="W1033" s="334"/>
      <c r="X1033" s="23">
        <f t="shared" si="143"/>
        <v>0</v>
      </c>
      <c r="Y1033" s="23">
        <f t="shared" si="144"/>
        <v>0</v>
      </c>
      <c r="Z1033" s="20">
        <v>1</v>
      </c>
      <c r="AH1033" s="20">
        <f t="shared" si="137"/>
        <v>1</v>
      </c>
      <c r="AQ1033" s="1">
        <f t="shared" si="138"/>
        <v>0</v>
      </c>
      <c r="AR1033" s="1">
        <f t="shared" si="139"/>
        <v>1</v>
      </c>
    </row>
    <row r="1034" spans="1:44" ht="28.2" thickTop="1" thickBot="1">
      <c r="A1034" s="206" t="s">
        <v>1950</v>
      </c>
      <c r="B1034" s="206" t="s">
        <v>2043</v>
      </c>
      <c r="C1034" s="206" t="s">
        <v>2048</v>
      </c>
      <c r="D1034" s="475"/>
      <c r="E1034" s="827" t="s">
        <v>145</v>
      </c>
      <c r="F1034" s="476">
        <v>70000</v>
      </c>
      <c r="G1034" s="476">
        <v>70000</v>
      </c>
      <c r="H1034" s="477"/>
      <c r="I1034" s="334"/>
      <c r="J1034" s="478"/>
      <c r="K1034" s="478"/>
      <c r="L1034" s="478">
        <v>70000</v>
      </c>
      <c r="M1034" s="479"/>
      <c r="N1034" s="479"/>
      <c r="O1034" s="480"/>
      <c r="P1034" s="481"/>
      <c r="Q1034" s="512">
        <v>47711</v>
      </c>
      <c r="R1034" s="483">
        <f>G1034-Q1034</f>
        <v>22289</v>
      </c>
      <c r="S1034" s="334">
        <f t="shared" si="145"/>
        <v>0</v>
      </c>
      <c r="T1034" s="484"/>
      <c r="U1034" s="334"/>
      <c r="V1034" s="484"/>
      <c r="W1034" s="334"/>
      <c r="X1034" s="23">
        <f t="shared" si="143"/>
        <v>0</v>
      </c>
      <c r="Y1034" s="23">
        <f t="shared" si="144"/>
        <v>0</v>
      </c>
      <c r="AH1034" s="20">
        <f t="shared" ref="AH1034:AH1097" si="146">SUM(Z1034:AG1034)</f>
        <v>0</v>
      </c>
      <c r="AI1034" s="20">
        <v>1</v>
      </c>
      <c r="AQ1034" s="1">
        <f t="shared" ref="AQ1034:AQ1097" si="147">SUM(AI1034:AP1034)</f>
        <v>1</v>
      </c>
      <c r="AR1034" s="1">
        <f t="shared" ref="AR1034:AR1097" si="148">AQ1034+AH1034</f>
        <v>1</v>
      </c>
    </row>
    <row r="1035" spans="1:44" ht="28.2" thickTop="1" thickBot="1">
      <c r="A1035" s="206" t="s">
        <v>1950</v>
      </c>
      <c r="B1035" s="206" t="s">
        <v>2043</v>
      </c>
      <c r="C1035" s="206" t="s">
        <v>41</v>
      </c>
      <c r="D1035" s="475"/>
      <c r="E1035" s="827" t="s">
        <v>145</v>
      </c>
      <c r="F1035" s="476">
        <v>70000</v>
      </c>
      <c r="G1035" s="476">
        <v>70000</v>
      </c>
      <c r="H1035" s="477"/>
      <c r="I1035" s="334">
        <v>50000</v>
      </c>
      <c r="J1035" s="478"/>
      <c r="K1035" s="478"/>
      <c r="L1035" s="478">
        <v>20000</v>
      </c>
      <c r="M1035" s="479"/>
      <c r="N1035" s="479"/>
      <c r="O1035" s="480"/>
      <c r="P1035" s="481"/>
      <c r="Q1035" s="512"/>
      <c r="R1035" s="483">
        <v>63000</v>
      </c>
      <c r="S1035" s="334">
        <f t="shared" si="145"/>
        <v>7000</v>
      </c>
      <c r="T1035" s="484"/>
      <c r="U1035" s="334"/>
      <c r="V1035" s="484"/>
      <c r="W1035" s="334"/>
      <c r="X1035" s="23">
        <f t="shared" si="143"/>
        <v>0</v>
      </c>
      <c r="Y1035" s="23">
        <f t="shared" si="144"/>
        <v>0</v>
      </c>
      <c r="AH1035" s="20">
        <f t="shared" si="146"/>
        <v>0</v>
      </c>
      <c r="AI1035" s="20">
        <v>1</v>
      </c>
      <c r="AQ1035" s="1">
        <f t="shared" si="147"/>
        <v>1</v>
      </c>
      <c r="AR1035" s="1">
        <f t="shared" si="148"/>
        <v>1</v>
      </c>
    </row>
    <row r="1036" spans="1:44" ht="28.2" thickTop="1" thickBot="1">
      <c r="A1036" s="206" t="s">
        <v>1950</v>
      </c>
      <c r="B1036" s="206" t="s">
        <v>2043</v>
      </c>
      <c r="C1036" s="206" t="s">
        <v>37</v>
      </c>
      <c r="D1036" s="475"/>
      <c r="E1036" s="827" t="s">
        <v>145</v>
      </c>
      <c r="F1036" s="476">
        <v>24000</v>
      </c>
      <c r="G1036" s="476">
        <v>24000</v>
      </c>
      <c r="H1036" s="477"/>
      <c r="I1036" s="334"/>
      <c r="J1036" s="478"/>
      <c r="K1036" s="478"/>
      <c r="L1036" s="478">
        <v>24000</v>
      </c>
      <c r="M1036" s="479"/>
      <c r="N1036" s="479"/>
      <c r="O1036" s="480"/>
      <c r="P1036" s="481"/>
      <c r="Q1036" s="512">
        <v>22214</v>
      </c>
      <c r="R1036" s="483">
        <v>1786.403</v>
      </c>
      <c r="S1036" s="334">
        <f t="shared" si="145"/>
        <v>-0.40299999999842839</v>
      </c>
      <c r="T1036" s="484"/>
      <c r="U1036" s="334"/>
      <c r="V1036" s="484"/>
      <c r="W1036" s="334"/>
      <c r="X1036" s="23">
        <f t="shared" si="143"/>
        <v>0</v>
      </c>
      <c r="Y1036" s="23">
        <f t="shared" si="144"/>
        <v>-1.5916157281026244E-12</v>
      </c>
      <c r="AH1036" s="20">
        <f t="shared" si="146"/>
        <v>0</v>
      </c>
      <c r="AI1036" s="20">
        <v>1</v>
      </c>
      <c r="AQ1036" s="1">
        <f t="shared" si="147"/>
        <v>1</v>
      </c>
      <c r="AR1036" s="1">
        <f t="shared" si="148"/>
        <v>1</v>
      </c>
    </row>
    <row r="1037" spans="1:44" ht="28.2" thickTop="1" thickBot="1">
      <c r="A1037" s="206" t="s">
        <v>1950</v>
      </c>
      <c r="B1037" s="206" t="s">
        <v>2043</v>
      </c>
      <c r="C1037" s="206" t="s">
        <v>2049</v>
      </c>
      <c r="D1037" s="475"/>
      <c r="E1037" s="827" t="s">
        <v>53</v>
      </c>
      <c r="F1037" s="476">
        <v>120000</v>
      </c>
      <c r="G1037" s="476">
        <v>120000</v>
      </c>
      <c r="H1037" s="477"/>
      <c r="I1037" s="334"/>
      <c r="J1037" s="478">
        <v>23000</v>
      </c>
      <c r="K1037" s="478"/>
      <c r="L1037" s="478">
        <v>97000</v>
      </c>
      <c r="M1037" s="479"/>
      <c r="N1037" s="479"/>
      <c r="O1037" s="480"/>
      <c r="P1037" s="481"/>
      <c r="Q1037" s="512"/>
      <c r="R1037" s="483">
        <v>117900</v>
      </c>
      <c r="S1037" s="334">
        <f t="shared" si="145"/>
        <v>2100</v>
      </c>
      <c r="T1037" s="484"/>
      <c r="U1037" s="334"/>
      <c r="V1037" s="484"/>
      <c r="W1037" s="334"/>
      <c r="X1037" s="23">
        <f t="shared" si="143"/>
        <v>0</v>
      </c>
      <c r="Y1037" s="23">
        <f t="shared" si="144"/>
        <v>0</v>
      </c>
      <c r="AH1037" s="20">
        <f t="shared" si="146"/>
        <v>0</v>
      </c>
      <c r="AI1037" s="20">
        <v>1</v>
      </c>
      <c r="AQ1037" s="1">
        <f t="shared" si="147"/>
        <v>1</v>
      </c>
      <c r="AR1037" s="1">
        <f t="shared" si="148"/>
        <v>1</v>
      </c>
    </row>
    <row r="1038" spans="1:44" ht="28.2" thickTop="1" thickBot="1">
      <c r="A1038" s="206" t="s">
        <v>1950</v>
      </c>
      <c r="B1038" s="206" t="s">
        <v>2043</v>
      </c>
      <c r="C1038" s="206" t="s">
        <v>2050</v>
      </c>
      <c r="D1038" s="475"/>
      <c r="E1038" s="827" t="s">
        <v>53</v>
      </c>
      <c r="F1038" s="476">
        <v>80000</v>
      </c>
      <c r="G1038" s="476">
        <v>80000</v>
      </c>
      <c r="H1038" s="477"/>
      <c r="I1038" s="334"/>
      <c r="J1038" s="478"/>
      <c r="K1038" s="478"/>
      <c r="L1038" s="478">
        <v>80000</v>
      </c>
      <c r="M1038" s="479"/>
      <c r="N1038" s="479"/>
      <c r="O1038" s="480"/>
      <c r="P1038" s="481"/>
      <c r="Q1038" s="512">
        <v>68170.046000000002</v>
      </c>
      <c r="R1038" s="483">
        <v>11527.154</v>
      </c>
      <c r="S1038" s="334">
        <f t="shared" si="145"/>
        <v>302.80000000000291</v>
      </c>
      <c r="T1038" s="484"/>
      <c r="U1038" s="334"/>
      <c r="V1038" s="484"/>
      <c r="W1038" s="334"/>
      <c r="X1038" s="23">
        <f t="shared" si="143"/>
        <v>0</v>
      </c>
      <c r="Y1038" s="23">
        <f t="shared" si="144"/>
        <v>-5.4569682106375694E-12</v>
      </c>
      <c r="AH1038" s="20">
        <f t="shared" si="146"/>
        <v>0</v>
      </c>
      <c r="AI1038" s="20">
        <v>1</v>
      </c>
      <c r="AQ1038" s="1">
        <f t="shared" si="147"/>
        <v>1</v>
      </c>
      <c r="AR1038" s="1">
        <f t="shared" si="148"/>
        <v>1</v>
      </c>
    </row>
    <row r="1039" spans="1:44" ht="28.2" thickTop="1" thickBot="1">
      <c r="A1039" s="206" t="s">
        <v>1950</v>
      </c>
      <c r="B1039" s="206" t="s">
        <v>2043</v>
      </c>
      <c r="C1039" s="206" t="s">
        <v>2051</v>
      </c>
      <c r="D1039" s="475"/>
      <c r="E1039" s="827" t="s">
        <v>1697</v>
      </c>
      <c r="F1039" s="476">
        <v>117322</v>
      </c>
      <c r="G1039" s="476">
        <v>117322</v>
      </c>
      <c r="H1039" s="477"/>
      <c r="I1039" s="334"/>
      <c r="J1039" s="478"/>
      <c r="K1039" s="478">
        <v>117322</v>
      </c>
      <c r="L1039" s="478"/>
      <c r="M1039" s="479"/>
      <c r="N1039" s="479"/>
      <c r="O1039" s="480"/>
      <c r="P1039" s="481"/>
      <c r="Q1039" s="512">
        <v>65361.425999999999</v>
      </c>
      <c r="R1039" s="483">
        <v>5122.3</v>
      </c>
      <c r="S1039" s="334">
        <f t="shared" si="145"/>
        <v>46838.273999999998</v>
      </c>
      <c r="T1039" s="484"/>
      <c r="U1039" s="334"/>
      <c r="V1039" s="484"/>
      <c r="W1039" s="334"/>
      <c r="X1039" s="23">
        <f t="shared" si="143"/>
        <v>0</v>
      </c>
      <c r="Y1039" s="23">
        <f t="shared" si="144"/>
        <v>0</v>
      </c>
      <c r="AH1039" s="20">
        <f t="shared" si="146"/>
        <v>0</v>
      </c>
      <c r="AI1039" s="20">
        <v>1</v>
      </c>
      <c r="AQ1039" s="1">
        <f t="shared" si="147"/>
        <v>1</v>
      </c>
      <c r="AR1039" s="1">
        <f t="shared" si="148"/>
        <v>1</v>
      </c>
    </row>
    <row r="1040" spans="1:44" ht="28.2" thickTop="1" thickBot="1">
      <c r="A1040" s="206" t="s">
        <v>1950</v>
      </c>
      <c r="B1040" s="206" t="s">
        <v>2043</v>
      </c>
      <c r="C1040" s="206" t="s">
        <v>2052</v>
      </c>
      <c r="D1040" s="475"/>
      <c r="E1040" s="827" t="s">
        <v>53</v>
      </c>
      <c r="F1040" s="476">
        <v>10000</v>
      </c>
      <c r="G1040" s="476">
        <v>10000</v>
      </c>
      <c r="H1040" s="477"/>
      <c r="I1040" s="334"/>
      <c r="J1040" s="478"/>
      <c r="K1040" s="478">
        <v>3000</v>
      </c>
      <c r="L1040" s="478"/>
      <c r="M1040" s="479"/>
      <c r="N1040" s="479">
        <v>7000</v>
      </c>
      <c r="O1040" s="480" t="s">
        <v>39</v>
      </c>
      <c r="P1040" s="481"/>
      <c r="Q1040" s="512">
        <v>4200</v>
      </c>
      <c r="R1040" s="483">
        <v>5800</v>
      </c>
      <c r="S1040" s="334">
        <f t="shared" si="145"/>
        <v>0</v>
      </c>
      <c r="T1040" s="484"/>
      <c r="U1040" s="334"/>
      <c r="V1040" s="484"/>
      <c r="W1040" s="334"/>
      <c r="X1040" s="23">
        <f t="shared" si="143"/>
        <v>0</v>
      </c>
      <c r="Y1040" s="23">
        <f t="shared" si="144"/>
        <v>0</v>
      </c>
      <c r="AH1040" s="20">
        <f t="shared" si="146"/>
        <v>0</v>
      </c>
      <c r="AL1040" s="20">
        <v>1</v>
      </c>
      <c r="AQ1040" s="1">
        <f t="shared" si="147"/>
        <v>1</v>
      </c>
      <c r="AR1040" s="1">
        <f t="shared" si="148"/>
        <v>1</v>
      </c>
    </row>
    <row r="1041" spans="1:44" ht="28.2" thickTop="1" thickBot="1">
      <c r="A1041" s="33" t="s">
        <v>1950</v>
      </c>
      <c r="B1041" s="33" t="s">
        <v>2053</v>
      </c>
      <c r="C1041" s="33" t="s">
        <v>2054</v>
      </c>
      <c r="D1041" s="35"/>
      <c r="E1041" s="324" t="s">
        <v>179</v>
      </c>
      <c r="F1041" s="454">
        <v>480000</v>
      </c>
      <c r="G1041" s="454">
        <v>480000</v>
      </c>
      <c r="H1041" s="455"/>
      <c r="I1041" s="39">
        <v>158000</v>
      </c>
      <c r="J1041" s="40">
        <v>100000</v>
      </c>
      <c r="K1041" s="40"/>
      <c r="L1041" s="40">
        <v>222000</v>
      </c>
      <c r="M1041" s="41"/>
      <c r="N1041" s="41"/>
      <c r="O1041" s="42"/>
      <c r="P1041" s="456"/>
      <c r="Q1041" s="473"/>
      <c r="R1041" s="458">
        <v>28000</v>
      </c>
      <c r="S1041" s="39">
        <f t="shared" ref="S1041:S1056" si="149">G1041-Q1041-R1041</f>
        <v>452000</v>
      </c>
      <c r="T1041" s="46"/>
      <c r="U1041" s="39"/>
      <c r="V1041" s="46"/>
      <c r="W1041" s="39"/>
      <c r="X1041" s="23">
        <f t="shared" si="143"/>
        <v>0</v>
      </c>
      <c r="Y1041" s="23">
        <f t="shared" si="144"/>
        <v>0</v>
      </c>
      <c r="Z1041" s="20">
        <v>1</v>
      </c>
      <c r="AH1041" s="20">
        <f t="shared" si="146"/>
        <v>1</v>
      </c>
      <c r="AQ1041" s="1">
        <f t="shared" si="147"/>
        <v>0</v>
      </c>
      <c r="AR1041" s="1">
        <f t="shared" si="148"/>
        <v>1</v>
      </c>
    </row>
    <row r="1042" spans="1:44" ht="28.2" thickTop="1" thickBot="1">
      <c r="A1042" s="33" t="s">
        <v>1950</v>
      </c>
      <c r="B1042" s="33" t="s">
        <v>2053</v>
      </c>
      <c r="C1042" s="33" t="s">
        <v>172</v>
      </c>
      <c r="D1042" s="35"/>
      <c r="E1042" s="324" t="s">
        <v>179</v>
      </c>
      <c r="F1042" s="454">
        <v>100379</v>
      </c>
      <c r="G1042" s="454">
        <v>100379</v>
      </c>
      <c r="H1042" s="455"/>
      <c r="I1042" s="39">
        <v>100379</v>
      </c>
      <c r="J1042" s="40"/>
      <c r="K1042" s="40"/>
      <c r="L1042" s="40"/>
      <c r="M1042" s="41"/>
      <c r="N1042" s="41"/>
      <c r="O1042" s="42"/>
      <c r="P1042" s="456"/>
      <c r="Q1042" s="473"/>
      <c r="R1042" s="458">
        <v>100379</v>
      </c>
      <c r="S1042" s="39">
        <f t="shared" si="149"/>
        <v>0</v>
      </c>
      <c r="T1042" s="46"/>
      <c r="U1042" s="39"/>
      <c r="V1042" s="46"/>
      <c r="W1042" s="39"/>
      <c r="X1042" s="23">
        <f t="shared" si="143"/>
        <v>0</v>
      </c>
      <c r="Y1042" s="23">
        <f t="shared" si="144"/>
        <v>0</v>
      </c>
      <c r="Z1042" s="20">
        <v>1</v>
      </c>
      <c r="AH1042" s="20">
        <f t="shared" si="146"/>
        <v>1</v>
      </c>
      <c r="AQ1042" s="1">
        <f t="shared" si="147"/>
        <v>0</v>
      </c>
      <c r="AR1042" s="1">
        <f t="shared" si="148"/>
        <v>1</v>
      </c>
    </row>
    <row r="1043" spans="1:44" ht="28.2" thickTop="1" thickBot="1">
      <c r="A1043" s="33" t="s">
        <v>1950</v>
      </c>
      <c r="B1043" s="33" t="s">
        <v>2053</v>
      </c>
      <c r="C1043" s="33" t="s">
        <v>2055</v>
      </c>
      <c r="D1043" s="35"/>
      <c r="E1043" s="324" t="s">
        <v>179</v>
      </c>
      <c r="F1043" s="454">
        <v>20000</v>
      </c>
      <c r="G1043" s="454">
        <v>20000</v>
      </c>
      <c r="H1043" s="455"/>
      <c r="I1043" s="39"/>
      <c r="J1043" s="40"/>
      <c r="K1043" s="40"/>
      <c r="L1043" s="40">
        <v>20000</v>
      </c>
      <c r="M1043" s="41"/>
      <c r="N1043" s="41"/>
      <c r="O1043" s="42"/>
      <c r="P1043" s="456"/>
      <c r="Q1043" s="473"/>
      <c r="R1043" s="458">
        <v>20000</v>
      </c>
      <c r="S1043" s="39">
        <f t="shared" si="149"/>
        <v>0</v>
      </c>
      <c r="T1043" s="46"/>
      <c r="U1043" s="39"/>
      <c r="V1043" s="46"/>
      <c r="W1043" s="39"/>
      <c r="X1043" s="23">
        <f t="shared" si="143"/>
        <v>0</v>
      </c>
      <c r="Y1043" s="23">
        <f t="shared" si="144"/>
        <v>0</v>
      </c>
      <c r="Z1043" s="20">
        <v>1</v>
      </c>
      <c r="AH1043" s="20">
        <f t="shared" si="146"/>
        <v>1</v>
      </c>
      <c r="AQ1043" s="1">
        <f t="shared" si="147"/>
        <v>0</v>
      </c>
      <c r="AR1043" s="1">
        <f t="shared" si="148"/>
        <v>1</v>
      </c>
    </row>
    <row r="1044" spans="1:44" ht="28.2" thickTop="1" thickBot="1">
      <c r="A1044" s="33" t="s">
        <v>1950</v>
      </c>
      <c r="B1044" s="33" t="s">
        <v>2053</v>
      </c>
      <c r="C1044" s="33" t="s">
        <v>856</v>
      </c>
      <c r="D1044" s="35"/>
      <c r="E1044" s="324" t="s">
        <v>179</v>
      </c>
      <c r="F1044" s="454">
        <v>20000</v>
      </c>
      <c r="G1044" s="454">
        <v>20000</v>
      </c>
      <c r="H1044" s="455"/>
      <c r="I1044" s="39">
        <v>20000</v>
      </c>
      <c r="J1044" s="40"/>
      <c r="K1044" s="40"/>
      <c r="L1044" s="40"/>
      <c r="M1044" s="41"/>
      <c r="N1044" s="41"/>
      <c r="O1044" s="42"/>
      <c r="P1044" s="456"/>
      <c r="Q1044" s="473"/>
      <c r="R1044" s="458">
        <v>20000</v>
      </c>
      <c r="S1044" s="39">
        <f t="shared" si="149"/>
        <v>0</v>
      </c>
      <c r="T1044" s="46"/>
      <c r="U1044" s="39"/>
      <c r="V1044" s="46"/>
      <c r="W1044" s="39"/>
      <c r="X1044" s="23">
        <f t="shared" si="143"/>
        <v>0</v>
      </c>
      <c r="Y1044" s="23">
        <f t="shared" si="144"/>
        <v>0</v>
      </c>
      <c r="Z1044" s="20">
        <v>1</v>
      </c>
      <c r="AH1044" s="20">
        <f t="shared" si="146"/>
        <v>1</v>
      </c>
      <c r="AQ1044" s="1">
        <f t="shared" si="147"/>
        <v>0</v>
      </c>
      <c r="AR1044" s="1">
        <f t="shared" si="148"/>
        <v>1</v>
      </c>
    </row>
    <row r="1045" spans="1:44" ht="28.2" thickTop="1" thickBot="1">
      <c r="A1045" s="33" t="s">
        <v>1950</v>
      </c>
      <c r="B1045" s="33" t="s">
        <v>2053</v>
      </c>
      <c r="C1045" s="33" t="s">
        <v>149</v>
      </c>
      <c r="D1045" s="35"/>
      <c r="E1045" s="324" t="s">
        <v>179</v>
      </c>
      <c r="F1045" s="454">
        <v>60000</v>
      </c>
      <c r="G1045" s="454">
        <v>60000</v>
      </c>
      <c r="H1045" s="455"/>
      <c r="I1045" s="39">
        <v>60000</v>
      </c>
      <c r="J1045" s="40"/>
      <c r="K1045" s="40"/>
      <c r="L1045" s="40"/>
      <c r="M1045" s="41"/>
      <c r="N1045" s="41"/>
      <c r="O1045" s="42"/>
      <c r="P1045" s="456"/>
      <c r="Q1045" s="473"/>
      <c r="R1045" s="458">
        <v>60000</v>
      </c>
      <c r="S1045" s="39">
        <f t="shared" si="149"/>
        <v>0</v>
      </c>
      <c r="T1045" s="46"/>
      <c r="U1045" s="39"/>
      <c r="V1045" s="46"/>
      <c r="W1045" s="39"/>
      <c r="X1045" s="23">
        <f t="shared" si="143"/>
        <v>0</v>
      </c>
      <c r="Y1045" s="23">
        <f t="shared" si="144"/>
        <v>0</v>
      </c>
      <c r="Z1045" s="20">
        <v>1</v>
      </c>
      <c r="AH1045" s="20">
        <f t="shared" si="146"/>
        <v>1</v>
      </c>
      <c r="AQ1045" s="1">
        <f t="shared" si="147"/>
        <v>0</v>
      </c>
      <c r="AR1045" s="1">
        <f t="shared" si="148"/>
        <v>1</v>
      </c>
    </row>
    <row r="1046" spans="1:44" ht="28.2" thickTop="1" thickBot="1">
      <c r="A1046" s="33" t="s">
        <v>1950</v>
      </c>
      <c r="B1046" s="33" t="s">
        <v>2053</v>
      </c>
      <c r="C1046" s="33" t="s">
        <v>249</v>
      </c>
      <c r="D1046" s="35"/>
      <c r="E1046" s="324" t="s">
        <v>179</v>
      </c>
      <c r="F1046" s="454">
        <v>20000</v>
      </c>
      <c r="G1046" s="454">
        <v>20000</v>
      </c>
      <c r="H1046" s="455"/>
      <c r="I1046" s="39">
        <v>20000</v>
      </c>
      <c r="J1046" s="40"/>
      <c r="K1046" s="40"/>
      <c r="L1046" s="40"/>
      <c r="M1046" s="41"/>
      <c r="N1046" s="41"/>
      <c r="O1046" s="42"/>
      <c r="P1046" s="456"/>
      <c r="Q1046" s="473"/>
      <c r="R1046" s="458">
        <v>20000</v>
      </c>
      <c r="S1046" s="39">
        <f t="shared" si="149"/>
        <v>0</v>
      </c>
      <c r="T1046" s="46"/>
      <c r="U1046" s="39"/>
      <c r="V1046" s="46"/>
      <c r="W1046" s="39"/>
      <c r="X1046" s="23">
        <f t="shared" si="143"/>
        <v>0</v>
      </c>
      <c r="Y1046" s="23">
        <f t="shared" si="144"/>
        <v>0</v>
      </c>
      <c r="Z1046" s="20">
        <v>1</v>
      </c>
      <c r="AH1046" s="20">
        <f t="shared" si="146"/>
        <v>1</v>
      </c>
      <c r="AQ1046" s="1">
        <f t="shared" si="147"/>
        <v>0</v>
      </c>
      <c r="AR1046" s="1">
        <f t="shared" si="148"/>
        <v>1</v>
      </c>
    </row>
    <row r="1047" spans="1:44" ht="28.2" thickTop="1" thickBot="1">
      <c r="A1047" s="33" t="s">
        <v>1950</v>
      </c>
      <c r="B1047" s="33" t="s">
        <v>2053</v>
      </c>
      <c r="C1047" s="33" t="s">
        <v>2056</v>
      </c>
      <c r="D1047" s="35"/>
      <c r="E1047" s="324" t="s">
        <v>179</v>
      </c>
      <c r="F1047" s="454">
        <v>185000</v>
      </c>
      <c r="G1047" s="454">
        <v>185000</v>
      </c>
      <c r="H1047" s="455"/>
      <c r="I1047" s="39"/>
      <c r="J1047" s="40">
        <v>185000</v>
      </c>
      <c r="K1047" s="40"/>
      <c r="L1047" s="40"/>
      <c r="M1047" s="41"/>
      <c r="N1047" s="41"/>
      <c r="O1047" s="42"/>
      <c r="P1047" s="456"/>
      <c r="Q1047" s="473"/>
      <c r="R1047" s="458">
        <v>185000</v>
      </c>
      <c r="S1047" s="39">
        <f t="shared" si="149"/>
        <v>0</v>
      </c>
      <c r="T1047" s="46"/>
      <c r="U1047" s="39"/>
      <c r="V1047" s="46"/>
      <c r="W1047" s="39"/>
      <c r="X1047" s="23">
        <f t="shared" si="143"/>
        <v>0</v>
      </c>
      <c r="Y1047" s="23">
        <f t="shared" si="144"/>
        <v>0</v>
      </c>
      <c r="Z1047" s="20">
        <v>1</v>
      </c>
      <c r="AH1047" s="20">
        <f t="shared" si="146"/>
        <v>1</v>
      </c>
      <c r="AQ1047" s="1">
        <f t="shared" si="147"/>
        <v>0</v>
      </c>
      <c r="AR1047" s="1">
        <f t="shared" si="148"/>
        <v>1</v>
      </c>
    </row>
    <row r="1048" spans="1:44" ht="28.2" thickTop="1" thickBot="1">
      <c r="A1048" s="33" t="s">
        <v>1950</v>
      </c>
      <c r="B1048" s="33" t="s">
        <v>2053</v>
      </c>
      <c r="C1048" s="33" t="s">
        <v>2057</v>
      </c>
      <c r="D1048" s="35"/>
      <c r="E1048" s="324" t="s">
        <v>179</v>
      </c>
      <c r="F1048" s="454">
        <v>50000</v>
      </c>
      <c r="G1048" s="454">
        <v>50000</v>
      </c>
      <c r="H1048" s="455"/>
      <c r="I1048" s="39">
        <v>50000</v>
      </c>
      <c r="J1048" s="40"/>
      <c r="K1048" s="40"/>
      <c r="L1048" s="40"/>
      <c r="M1048" s="41"/>
      <c r="N1048" s="41"/>
      <c r="O1048" s="42"/>
      <c r="P1048" s="456"/>
      <c r="Q1048" s="473"/>
      <c r="R1048" s="458">
        <v>50000</v>
      </c>
      <c r="S1048" s="39">
        <f t="shared" si="149"/>
        <v>0</v>
      </c>
      <c r="T1048" s="46"/>
      <c r="U1048" s="39"/>
      <c r="V1048" s="46"/>
      <c r="W1048" s="39"/>
      <c r="X1048" s="23">
        <f t="shared" si="143"/>
        <v>0</v>
      </c>
      <c r="Y1048" s="23">
        <f t="shared" si="144"/>
        <v>0</v>
      </c>
      <c r="Z1048" s="20">
        <v>1</v>
      </c>
      <c r="AH1048" s="20">
        <f t="shared" si="146"/>
        <v>1</v>
      </c>
      <c r="AQ1048" s="1">
        <f t="shared" si="147"/>
        <v>0</v>
      </c>
      <c r="AR1048" s="1">
        <f t="shared" si="148"/>
        <v>1</v>
      </c>
    </row>
    <row r="1049" spans="1:44" ht="28.2" thickTop="1" thickBot="1">
      <c r="A1049" s="33" t="s">
        <v>1950</v>
      </c>
      <c r="B1049" s="33" t="s">
        <v>2053</v>
      </c>
      <c r="C1049" s="33" t="s">
        <v>318</v>
      </c>
      <c r="D1049" s="35"/>
      <c r="E1049" s="324" t="s">
        <v>179</v>
      </c>
      <c r="F1049" s="454">
        <v>200000</v>
      </c>
      <c r="G1049" s="454">
        <v>200000</v>
      </c>
      <c r="H1049" s="455"/>
      <c r="I1049" s="39"/>
      <c r="J1049" s="40"/>
      <c r="K1049" s="40"/>
      <c r="L1049" s="40">
        <v>200000</v>
      </c>
      <c r="M1049" s="41"/>
      <c r="N1049" s="41"/>
      <c r="O1049" s="42"/>
      <c r="P1049" s="456"/>
      <c r="Q1049" s="473"/>
      <c r="R1049" s="458">
        <v>100000</v>
      </c>
      <c r="S1049" s="39">
        <f t="shared" si="149"/>
        <v>100000</v>
      </c>
      <c r="T1049" s="46"/>
      <c r="U1049" s="39"/>
      <c r="V1049" s="46"/>
      <c r="W1049" s="39"/>
      <c r="X1049" s="23">
        <f t="shared" si="143"/>
        <v>0</v>
      </c>
      <c r="Y1049" s="23">
        <f t="shared" si="144"/>
        <v>0</v>
      </c>
      <c r="Z1049" s="20">
        <v>1</v>
      </c>
      <c r="AH1049" s="20">
        <f t="shared" si="146"/>
        <v>1</v>
      </c>
      <c r="AQ1049" s="1">
        <f t="shared" si="147"/>
        <v>0</v>
      </c>
      <c r="AR1049" s="1">
        <f t="shared" si="148"/>
        <v>1</v>
      </c>
    </row>
    <row r="1050" spans="1:44" ht="28.2" thickTop="1" thickBot="1">
      <c r="A1050" s="33" t="s">
        <v>1950</v>
      </c>
      <c r="B1050" s="33" t="s">
        <v>2053</v>
      </c>
      <c r="C1050" s="33" t="s">
        <v>619</v>
      </c>
      <c r="D1050" s="35"/>
      <c r="E1050" s="324" t="s">
        <v>179</v>
      </c>
      <c r="F1050" s="454">
        <v>20000</v>
      </c>
      <c r="G1050" s="454">
        <v>20000</v>
      </c>
      <c r="H1050" s="455"/>
      <c r="I1050" s="39">
        <v>20000</v>
      </c>
      <c r="J1050" s="40"/>
      <c r="K1050" s="40"/>
      <c r="L1050" s="40"/>
      <c r="M1050" s="41"/>
      <c r="N1050" s="41"/>
      <c r="O1050" s="42"/>
      <c r="P1050" s="456"/>
      <c r="Q1050" s="473"/>
      <c r="R1050" s="458">
        <v>10000</v>
      </c>
      <c r="S1050" s="39">
        <f t="shared" si="149"/>
        <v>10000</v>
      </c>
      <c r="T1050" s="46"/>
      <c r="U1050" s="39"/>
      <c r="V1050" s="46"/>
      <c r="W1050" s="39"/>
      <c r="X1050" s="23">
        <f t="shared" si="143"/>
        <v>0</v>
      </c>
      <c r="Y1050" s="23">
        <f t="shared" si="144"/>
        <v>0</v>
      </c>
      <c r="Z1050" s="20">
        <v>1</v>
      </c>
      <c r="AH1050" s="20">
        <f t="shared" si="146"/>
        <v>1</v>
      </c>
      <c r="AQ1050" s="1">
        <f t="shared" si="147"/>
        <v>0</v>
      </c>
      <c r="AR1050" s="1">
        <f t="shared" si="148"/>
        <v>1</v>
      </c>
    </row>
    <row r="1051" spans="1:44" ht="28.2" thickTop="1" thickBot="1">
      <c r="A1051" s="33" t="s">
        <v>1950</v>
      </c>
      <c r="B1051" s="33" t="s">
        <v>2053</v>
      </c>
      <c r="C1051" s="33" t="s">
        <v>2054</v>
      </c>
      <c r="D1051" s="35"/>
      <c r="E1051" s="324" t="s">
        <v>145</v>
      </c>
      <c r="F1051" s="454">
        <v>600000</v>
      </c>
      <c r="G1051" s="454">
        <v>694000</v>
      </c>
      <c r="H1051" s="455"/>
      <c r="I1051" s="39">
        <v>164000</v>
      </c>
      <c r="J1051" s="40">
        <v>250000</v>
      </c>
      <c r="K1051" s="40"/>
      <c r="L1051" s="40">
        <v>280000</v>
      </c>
      <c r="M1051" s="41"/>
      <c r="N1051" s="41"/>
      <c r="O1051" s="42"/>
      <c r="P1051" s="456"/>
      <c r="Q1051" s="473">
        <v>0</v>
      </c>
      <c r="R1051" s="458">
        <v>625000</v>
      </c>
      <c r="S1051" s="39">
        <f t="shared" si="149"/>
        <v>69000</v>
      </c>
      <c r="T1051" s="46"/>
      <c r="U1051" s="39"/>
      <c r="V1051" s="46"/>
      <c r="W1051" s="39"/>
      <c r="X1051" s="23">
        <f t="shared" si="143"/>
        <v>0</v>
      </c>
      <c r="Y1051" s="23">
        <f t="shared" si="144"/>
        <v>0</v>
      </c>
      <c r="AH1051" s="20">
        <f t="shared" si="146"/>
        <v>0</v>
      </c>
      <c r="AI1051" s="20">
        <v>1</v>
      </c>
      <c r="AQ1051" s="1">
        <f t="shared" si="147"/>
        <v>1</v>
      </c>
      <c r="AR1051" s="1">
        <f t="shared" si="148"/>
        <v>1</v>
      </c>
    </row>
    <row r="1052" spans="1:44" ht="28.2" thickTop="1" thickBot="1">
      <c r="A1052" s="33" t="s">
        <v>1950</v>
      </c>
      <c r="B1052" s="33" t="s">
        <v>2053</v>
      </c>
      <c r="C1052" s="33" t="s">
        <v>37</v>
      </c>
      <c r="D1052" s="35"/>
      <c r="E1052" s="324" t="s">
        <v>145</v>
      </c>
      <c r="F1052" s="454">
        <v>438000</v>
      </c>
      <c r="G1052" s="454">
        <v>458000</v>
      </c>
      <c r="H1052" s="455"/>
      <c r="I1052" s="39">
        <v>458000</v>
      </c>
      <c r="J1052" s="40"/>
      <c r="K1052" s="40"/>
      <c r="L1052" s="40"/>
      <c r="M1052" s="41"/>
      <c r="N1052" s="41"/>
      <c r="O1052" s="42"/>
      <c r="P1052" s="456"/>
      <c r="Q1052" s="473">
        <v>84093</v>
      </c>
      <c r="R1052" s="458">
        <v>373907</v>
      </c>
      <c r="S1052" s="39">
        <f t="shared" si="149"/>
        <v>0</v>
      </c>
      <c r="T1052" s="46"/>
      <c r="U1052" s="39"/>
      <c r="V1052" s="46"/>
      <c r="W1052" s="39"/>
      <c r="X1052" s="23">
        <f t="shared" si="143"/>
        <v>0</v>
      </c>
      <c r="Y1052" s="23">
        <f t="shared" si="144"/>
        <v>0</v>
      </c>
      <c r="AH1052" s="20">
        <f t="shared" si="146"/>
        <v>0</v>
      </c>
      <c r="AI1052" s="20">
        <v>1</v>
      </c>
      <c r="AQ1052" s="1">
        <f t="shared" si="147"/>
        <v>1</v>
      </c>
      <c r="AR1052" s="1">
        <f t="shared" si="148"/>
        <v>1</v>
      </c>
    </row>
    <row r="1053" spans="1:44" ht="28.2" thickTop="1" thickBot="1">
      <c r="A1053" s="33" t="s">
        <v>1950</v>
      </c>
      <c r="B1053" s="33" t="s">
        <v>2053</v>
      </c>
      <c r="C1053" s="33" t="s">
        <v>2058</v>
      </c>
      <c r="D1053" s="35"/>
      <c r="E1053" s="324" t="s">
        <v>145</v>
      </c>
      <c r="F1053" s="454">
        <v>14366</v>
      </c>
      <c r="G1053" s="454">
        <v>14366</v>
      </c>
      <c r="H1053" s="455"/>
      <c r="I1053" s="39">
        <v>14366</v>
      </c>
      <c r="J1053" s="40"/>
      <c r="K1053" s="40"/>
      <c r="L1053" s="40"/>
      <c r="M1053" s="41"/>
      <c r="N1053" s="41"/>
      <c r="O1053" s="42"/>
      <c r="P1053" s="456"/>
      <c r="Q1053" s="473"/>
      <c r="R1053" s="458">
        <v>14366</v>
      </c>
      <c r="S1053" s="39">
        <f t="shared" si="149"/>
        <v>0</v>
      </c>
      <c r="T1053" s="46"/>
      <c r="U1053" s="39"/>
      <c r="V1053" s="46"/>
      <c r="W1053" s="39"/>
      <c r="X1053" s="23">
        <f t="shared" si="143"/>
        <v>0</v>
      </c>
      <c r="Y1053" s="23">
        <f t="shared" si="144"/>
        <v>0</v>
      </c>
      <c r="AH1053" s="20">
        <f t="shared" si="146"/>
        <v>0</v>
      </c>
      <c r="AI1053" s="20">
        <v>1</v>
      </c>
      <c r="AQ1053" s="1">
        <f t="shared" si="147"/>
        <v>1</v>
      </c>
      <c r="AR1053" s="1">
        <f t="shared" si="148"/>
        <v>1</v>
      </c>
    </row>
    <row r="1054" spans="1:44" ht="28.2" thickTop="1" thickBot="1">
      <c r="A1054" s="33" t="s">
        <v>1950</v>
      </c>
      <c r="B1054" s="33" t="s">
        <v>2053</v>
      </c>
      <c r="C1054" s="33" t="s">
        <v>619</v>
      </c>
      <c r="D1054" s="35"/>
      <c r="E1054" s="324" t="s">
        <v>145</v>
      </c>
      <c r="F1054" s="454">
        <v>8000</v>
      </c>
      <c r="G1054" s="454">
        <v>8000</v>
      </c>
      <c r="H1054" s="455"/>
      <c r="I1054" s="39">
        <v>8000</v>
      </c>
      <c r="J1054" s="40"/>
      <c r="K1054" s="40"/>
      <c r="L1054" s="40"/>
      <c r="M1054" s="41"/>
      <c r="N1054" s="41"/>
      <c r="O1054" s="42"/>
      <c r="P1054" s="456"/>
      <c r="Q1054" s="473"/>
      <c r="R1054" s="458">
        <v>8000</v>
      </c>
      <c r="S1054" s="39">
        <f t="shared" si="149"/>
        <v>0</v>
      </c>
      <c r="T1054" s="46"/>
      <c r="U1054" s="39"/>
      <c r="V1054" s="46"/>
      <c r="W1054" s="39"/>
      <c r="X1054" s="23">
        <f t="shared" si="143"/>
        <v>0</v>
      </c>
      <c r="Y1054" s="23">
        <f t="shared" si="144"/>
        <v>0</v>
      </c>
      <c r="AH1054" s="20">
        <f t="shared" si="146"/>
        <v>0</v>
      </c>
      <c r="AI1054" s="20">
        <v>1</v>
      </c>
      <c r="AQ1054" s="1">
        <f t="shared" si="147"/>
        <v>1</v>
      </c>
      <c r="AR1054" s="1">
        <f t="shared" si="148"/>
        <v>1</v>
      </c>
    </row>
    <row r="1055" spans="1:44" ht="28.2" thickTop="1" thickBot="1">
      <c r="A1055" s="33" t="s">
        <v>1950</v>
      </c>
      <c r="B1055" s="33" t="s">
        <v>2053</v>
      </c>
      <c r="C1055" s="323" t="s">
        <v>2059</v>
      </c>
      <c r="D1055" s="35"/>
      <c r="E1055" s="324" t="s">
        <v>53</v>
      </c>
      <c r="F1055" s="454">
        <v>25800</v>
      </c>
      <c r="G1055" s="454">
        <v>25800</v>
      </c>
      <c r="H1055" s="455"/>
      <c r="I1055" s="39">
        <v>25800</v>
      </c>
      <c r="J1055" s="40"/>
      <c r="K1055" s="40"/>
      <c r="L1055" s="40"/>
      <c r="M1055" s="41"/>
      <c r="N1055" s="41"/>
      <c r="O1055" s="42"/>
      <c r="P1055" s="456"/>
      <c r="Q1055" s="473"/>
      <c r="R1055" s="458">
        <v>25800</v>
      </c>
      <c r="S1055" s="39">
        <f t="shared" si="149"/>
        <v>0</v>
      </c>
      <c r="T1055" s="46"/>
      <c r="U1055" s="39"/>
      <c r="V1055" s="46"/>
      <c r="W1055" s="39"/>
      <c r="X1055" s="23">
        <f t="shared" si="143"/>
        <v>0</v>
      </c>
      <c r="Y1055" s="23">
        <f t="shared" si="144"/>
        <v>0</v>
      </c>
      <c r="AH1055" s="20">
        <f t="shared" si="146"/>
        <v>0</v>
      </c>
      <c r="AI1055" s="20">
        <v>1</v>
      </c>
      <c r="AQ1055" s="1">
        <f t="shared" si="147"/>
        <v>1</v>
      </c>
      <c r="AR1055" s="1">
        <f t="shared" si="148"/>
        <v>1</v>
      </c>
    </row>
    <row r="1056" spans="1:44" ht="28.2" thickTop="1" thickBot="1">
      <c r="A1056" s="33" t="s">
        <v>1950</v>
      </c>
      <c r="B1056" s="33" t="s">
        <v>2053</v>
      </c>
      <c r="C1056" s="323" t="s">
        <v>2060</v>
      </c>
      <c r="D1056" s="35"/>
      <c r="E1056" s="324" t="s">
        <v>10</v>
      </c>
      <c r="F1056" s="454">
        <v>62886</v>
      </c>
      <c r="G1056" s="454">
        <v>62886</v>
      </c>
      <c r="H1056" s="455"/>
      <c r="I1056" s="39">
        <v>62886</v>
      </c>
      <c r="J1056" s="40"/>
      <c r="K1056" s="40"/>
      <c r="L1056" s="40"/>
      <c r="M1056" s="41"/>
      <c r="N1056" s="41"/>
      <c r="O1056" s="42"/>
      <c r="P1056" s="456"/>
      <c r="Q1056" s="473">
        <v>0</v>
      </c>
      <c r="R1056" s="458">
        <v>62886</v>
      </c>
      <c r="S1056" s="39">
        <f t="shared" si="149"/>
        <v>0</v>
      </c>
      <c r="T1056" s="46"/>
      <c r="U1056" s="39"/>
      <c r="V1056" s="46"/>
      <c r="W1056" s="39"/>
      <c r="X1056" s="23">
        <f t="shared" si="143"/>
        <v>0</v>
      </c>
      <c r="Y1056" s="23">
        <f t="shared" si="144"/>
        <v>0</v>
      </c>
      <c r="AH1056" s="20">
        <f t="shared" si="146"/>
        <v>0</v>
      </c>
      <c r="AI1056" s="20">
        <v>1</v>
      </c>
      <c r="AQ1056" s="1">
        <f t="shared" si="147"/>
        <v>1</v>
      </c>
      <c r="AR1056" s="1">
        <f t="shared" si="148"/>
        <v>1</v>
      </c>
    </row>
    <row r="1057" spans="1:44" ht="28.2" thickTop="1" thickBot="1">
      <c r="A1057" s="206" t="s">
        <v>1950</v>
      </c>
      <c r="B1057" s="206" t="s">
        <v>2061</v>
      </c>
      <c r="C1057" s="227" t="s">
        <v>2062</v>
      </c>
      <c r="D1057" s="475"/>
      <c r="E1057" s="827" t="s">
        <v>179</v>
      </c>
      <c r="F1057" s="476">
        <v>190000</v>
      </c>
      <c r="G1057" s="476">
        <v>190000</v>
      </c>
      <c r="H1057" s="477"/>
      <c r="I1057" s="334"/>
      <c r="J1057" s="478">
        <v>100000</v>
      </c>
      <c r="K1057" s="478"/>
      <c r="L1057" s="478">
        <v>90000</v>
      </c>
      <c r="M1057" s="479"/>
      <c r="N1057" s="479"/>
      <c r="O1057" s="480"/>
      <c r="P1057" s="481"/>
      <c r="Q1057" s="512"/>
      <c r="R1057" s="483">
        <v>190000</v>
      </c>
      <c r="S1057" s="334">
        <f t="shared" ref="S1057:S1062" si="150">G1057-R1057-Q1057</f>
        <v>0</v>
      </c>
      <c r="T1057" s="484"/>
      <c r="U1057" s="334"/>
      <c r="V1057" s="484"/>
      <c r="W1057" s="334"/>
      <c r="X1057" s="23">
        <f t="shared" si="143"/>
        <v>0</v>
      </c>
      <c r="Y1057" s="23">
        <f t="shared" si="144"/>
        <v>0</v>
      </c>
      <c r="Z1057" s="20">
        <v>1</v>
      </c>
      <c r="AH1057" s="20">
        <f t="shared" si="146"/>
        <v>1</v>
      </c>
      <c r="AQ1057" s="1">
        <f t="shared" si="147"/>
        <v>0</v>
      </c>
      <c r="AR1057" s="1">
        <f t="shared" si="148"/>
        <v>1</v>
      </c>
    </row>
    <row r="1058" spans="1:44" ht="28.2" thickTop="1" thickBot="1">
      <c r="A1058" s="206" t="s">
        <v>1950</v>
      </c>
      <c r="B1058" s="206" t="s">
        <v>2061</v>
      </c>
      <c r="C1058" s="227" t="s">
        <v>2063</v>
      </c>
      <c r="D1058" s="475"/>
      <c r="E1058" s="827" t="s">
        <v>179</v>
      </c>
      <c r="F1058" s="476">
        <v>40000</v>
      </c>
      <c r="G1058" s="476">
        <v>40000</v>
      </c>
      <c r="H1058" s="477"/>
      <c r="I1058" s="334"/>
      <c r="J1058" s="478"/>
      <c r="K1058" s="478"/>
      <c r="L1058" s="478">
        <v>40000</v>
      </c>
      <c r="M1058" s="479"/>
      <c r="N1058" s="479"/>
      <c r="O1058" s="480"/>
      <c r="P1058" s="481"/>
      <c r="Q1058" s="512"/>
      <c r="R1058" s="483">
        <v>40000</v>
      </c>
      <c r="S1058" s="334">
        <f t="shared" si="150"/>
        <v>0</v>
      </c>
      <c r="T1058" s="484"/>
      <c r="U1058" s="334"/>
      <c r="V1058" s="484"/>
      <c r="W1058" s="334"/>
      <c r="X1058" s="23">
        <f t="shared" si="143"/>
        <v>0</v>
      </c>
      <c r="Y1058" s="23">
        <f t="shared" si="144"/>
        <v>0</v>
      </c>
      <c r="Z1058" s="20">
        <v>1</v>
      </c>
      <c r="AH1058" s="20">
        <f t="shared" si="146"/>
        <v>1</v>
      </c>
      <c r="AQ1058" s="1">
        <f t="shared" si="147"/>
        <v>0</v>
      </c>
      <c r="AR1058" s="1">
        <f t="shared" si="148"/>
        <v>1</v>
      </c>
    </row>
    <row r="1059" spans="1:44" ht="28.2" thickTop="1" thickBot="1">
      <c r="A1059" s="206" t="s">
        <v>1950</v>
      </c>
      <c r="B1059" s="206" t="s">
        <v>2061</v>
      </c>
      <c r="C1059" s="227" t="s">
        <v>2064</v>
      </c>
      <c r="D1059" s="475"/>
      <c r="E1059" s="827" t="s">
        <v>179</v>
      </c>
      <c r="F1059" s="476">
        <v>90000</v>
      </c>
      <c r="G1059" s="476">
        <v>90000</v>
      </c>
      <c r="H1059" s="477"/>
      <c r="I1059" s="334"/>
      <c r="J1059" s="478"/>
      <c r="K1059" s="478"/>
      <c r="L1059" s="478">
        <v>90000</v>
      </c>
      <c r="M1059" s="479"/>
      <c r="N1059" s="479"/>
      <c r="O1059" s="480"/>
      <c r="P1059" s="481"/>
      <c r="Q1059" s="512"/>
      <c r="R1059" s="483">
        <v>90000</v>
      </c>
      <c r="S1059" s="334">
        <f t="shared" si="150"/>
        <v>0</v>
      </c>
      <c r="T1059" s="484"/>
      <c r="U1059" s="334"/>
      <c r="V1059" s="484"/>
      <c r="W1059" s="334"/>
      <c r="X1059" s="23">
        <f t="shared" si="143"/>
        <v>0</v>
      </c>
      <c r="Y1059" s="23">
        <f t="shared" si="144"/>
        <v>0</v>
      </c>
      <c r="Z1059" s="20">
        <v>1</v>
      </c>
      <c r="AH1059" s="20">
        <f t="shared" si="146"/>
        <v>1</v>
      </c>
      <c r="AQ1059" s="1">
        <f t="shared" si="147"/>
        <v>0</v>
      </c>
      <c r="AR1059" s="1">
        <f t="shared" si="148"/>
        <v>1</v>
      </c>
    </row>
    <row r="1060" spans="1:44" ht="28.2" thickTop="1" thickBot="1">
      <c r="A1060" s="206" t="s">
        <v>1950</v>
      </c>
      <c r="B1060" s="206" t="s">
        <v>2061</v>
      </c>
      <c r="C1060" s="227" t="s">
        <v>2065</v>
      </c>
      <c r="D1060" s="475"/>
      <c r="E1060" s="827" t="s">
        <v>179</v>
      </c>
      <c r="F1060" s="476">
        <v>2687000</v>
      </c>
      <c r="G1060" s="476">
        <v>2687000</v>
      </c>
      <c r="H1060" s="477"/>
      <c r="I1060" s="334"/>
      <c r="J1060" s="478"/>
      <c r="K1060" s="478"/>
      <c r="L1060" s="478">
        <v>37000</v>
      </c>
      <c r="M1060" s="479">
        <v>2650000</v>
      </c>
      <c r="N1060" s="479"/>
      <c r="O1060" s="480"/>
      <c r="P1060" s="481"/>
      <c r="Q1060" s="512"/>
      <c r="R1060" s="483">
        <v>250000</v>
      </c>
      <c r="S1060" s="334">
        <f t="shared" si="150"/>
        <v>2437000</v>
      </c>
      <c r="T1060" s="484"/>
      <c r="U1060" s="334"/>
      <c r="V1060" s="484"/>
      <c r="W1060" s="334"/>
      <c r="X1060" s="23">
        <f t="shared" si="143"/>
        <v>0</v>
      </c>
      <c r="Y1060" s="23">
        <f t="shared" si="144"/>
        <v>0</v>
      </c>
      <c r="AF1060" s="20">
        <v>1</v>
      </c>
      <c r="AH1060" s="20">
        <f t="shared" si="146"/>
        <v>1</v>
      </c>
      <c r="AQ1060" s="1">
        <f t="shared" si="147"/>
        <v>0</v>
      </c>
      <c r="AR1060" s="1">
        <f t="shared" si="148"/>
        <v>1</v>
      </c>
    </row>
    <row r="1061" spans="1:44" ht="28.2" thickTop="1" thickBot="1">
      <c r="A1061" s="206" t="s">
        <v>1950</v>
      </c>
      <c r="B1061" s="206" t="s">
        <v>2061</v>
      </c>
      <c r="C1061" s="227" t="s">
        <v>2066</v>
      </c>
      <c r="D1061" s="475"/>
      <c r="E1061" s="827" t="s">
        <v>145</v>
      </c>
      <c r="F1061" s="476">
        <v>200000</v>
      </c>
      <c r="G1061" s="512">
        <v>184500</v>
      </c>
      <c r="H1061" s="477"/>
      <c r="I1061" s="334"/>
      <c r="J1061" s="478">
        <v>84500</v>
      </c>
      <c r="K1061" s="478"/>
      <c r="L1061" s="478">
        <v>100000</v>
      </c>
      <c r="M1061" s="479"/>
      <c r="N1061" s="479"/>
      <c r="O1061" s="480"/>
      <c r="P1061" s="481"/>
      <c r="Q1061" s="512"/>
      <c r="R1061" s="483">
        <v>184500</v>
      </c>
      <c r="S1061" s="334">
        <f t="shared" si="150"/>
        <v>0</v>
      </c>
      <c r="T1061" s="484"/>
      <c r="U1061" s="334"/>
      <c r="V1061" s="484"/>
      <c r="W1061" s="334"/>
      <c r="X1061" s="23">
        <f t="shared" si="143"/>
        <v>0</v>
      </c>
      <c r="Y1061" s="23">
        <f t="shared" si="144"/>
        <v>0</v>
      </c>
      <c r="AH1061" s="20">
        <f t="shared" si="146"/>
        <v>0</v>
      </c>
      <c r="AI1061" s="20">
        <v>1</v>
      </c>
      <c r="AQ1061" s="1">
        <f t="shared" si="147"/>
        <v>1</v>
      </c>
      <c r="AR1061" s="1">
        <f t="shared" si="148"/>
        <v>1</v>
      </c>
    </row>
    <row r="1062" spans="1:44" ht="28.2" thickTop="1" thickBot="1">
      <c r="A1062" s="206" t="s">
        <v>1950</v>
      </c>
      <c r="B1062" s="206" t="s">
        <v>2061</v>
      </c>
      <c r="C1062" s="227" t="s">
        <v>2063</v>
      </c>
      <c r="D1062" s="475"/>
      <c r="E1062" s="827" t="s">
        <v>145</v>
      </c>
      <c r="F1062" s="476">
        <v>62000</v>
      </c>
      <c r="G1062" s="512">
        <v>77500</v>
      </c>
      <c r="H1062" s="477"/>
      <c r="I1062" s="334"/>
      <c r="J1062" s="478">
        <v>15500</v>
      </c>
      <c r="K1062" s="478"/>
      <c r="L1062" s="478">
        <v>62000</v>
      </c>
      <c r="M1062" s="479"/>
      <c r="N1062" s="479"/>
      <c r="O1062" s="480"/>
      <c r="P1062" s="481"/>
      <c r="Q1062" s="512"/>
      <c r="R1062" s="483">
        <v>77500</v>
      </c>
      <c r="S1062" s="334">
        <f t="shared" si="150"/>
        <v>0</v>
      </c>
      <c r="T1062" s="484"/>
      <c r="U1062" s="334"/>
      <c r="V1062" s="484"/>
      <c r="W1062" s="334"/>
      <c r="X1062" s="23">
        <f t="shared" si="143"/>
        <v>0</v>
      </c>
      <c r="Y1062" s="23">
        <f t="shared" si="144"/>
        <v>0</v>
      </c>
      <c r="AH1062" s="20">
        <f t="shared" si="146"/>
        <v>0</v>
      </c>
      <c r="AI1062" s="20">
        <v>1</v>
      </c>
      <c r="AQ1062" s="1">
        <f t="shared" si="147"/>
        <v>1</v>
      </c>
      <c r="AR1062" s="1">
        <f t="shared" si="148"/>
        <v>1</v>
      </c>
    </row>
    <row r="1063" spans="1:44" ht="28.2" thickTop="1" thickBot="1">
      <c r="A1063" s="33" t="s">
        <v>1950</v>
      </c>
      <c r="B1063" s="33" t="s">
        <v>2067</v>
      </c>
      <c r="C1063" s="323" t="s">
        <v>495</v>
      </c>
      <c r="D1063" s="35"/>
      <c r="E1063" s="324" t="s">
        <v>179</v>
      </c>
      <c r="F1063" s="454">
        <v>20000</v>
      </c>
      <c r="G1063" s="454">
        <v>20000</v>
      </c>
      <c r="H1063" s="455"/>
      <c r="I1063" s="39">
        <v>10000</v>
      </c>
      <c r="J1063" s="40"/>
      <c r="K1063" s="40"/>
      <c r="L1063" s="40">
        <v>10000</v>
      </c>
      <c r="M1063" s="41"/>
      <c r="N1063" s="41"/>
      <c r="O1063" s="42"/>
      <c r="P1063" s="456"/>
      <c r="Q1063" s="473"/>
      <c r="R1063" s="458"/>
      <c r="S1063" s="39">
        <f t="shared" ref="S1063:S1080" si="151">G1063-Q1063-R1063</f>
        <v>20000</v>
      </c>
      <c r="T1063" s="46"/>
      <c r="U1063" s="39"/>
      <c r="V1063" s="46"/>
      <c r="W1063" s="39"/>
      <c r="X1063" s="23">
        <f t="shared" si="143"/>
        <v>0</v>
      </c>
      <c r="Y1063" s="23">
        <f t="shared" si="144"/>
        <v>0</v>
      </c>
      <c r="Z1063" s="20">
        <v>1</v>
      </c>
      <c r="AH1063" s="20">
        <f t="shared" si="146"/>
        <v>1</v>
      </c>
      <c r="AQ1063" s="1">
        <f t="shared" si="147"/>
        <v>0</v>
      </c>
      <c r="AR1063" s="1">
        <f t="shared" si="148"/>
        <v>1</v>
      </c>
    </row>
    <row r="1064" spans="1:44" ht="28.2" thickTop="1" thickBot="1">
      <c r="A1064" s="33" t="s">
        <v>1950</v>
      </c>
      <c r="B1064" s="33" t="s">
        <v>2067</v>
      </c>
      <c r="C1064" s="323" t="s">
        <v>619</v>
      </c>
      <c r="D1064" s="35"/>
      <c r="E1064" s="324" t="s">
        <v>179</v>
      </c>
      <c r="F1064" s="454">
        <v>13000</v>
      </c>
      <c r="G1064" s="454">
        <v>13000</v>
      </c>
      <c r="H1064" s="455"/>
      <c r="I1064" s="39">
        <v>6293.6</v>
      </c>
      <c r="J1064" s="40"/>
      <c r="K1064" s="40"/>
      <c r="L1064" s="40">
        <v>6706.4</v>
      </c>
      <c r="M1064" s="41"/>
      <c r="N1064" s="41"/>
      <c r="O1064" s="42"/>
      <c r="P1064" s="456"/>
      <c r="Q1064" s="473"/>
      <c r="R1064" s="458">
        <v>10000</v>
      </c>
      <c r="S1064" s="39">
        <f t="shared" si="151"/>
        <v>3000</v>
      </c>
      <c r="T1064" s="46"/>
      <c r="U1064" s="39"/>
      <c r="V1064" s="46"/>
      <c r="W1064" s="39"/>
      <c r="X1064" s="23">
        <f t="shared" si="143"/>
        <v>0</v>
      </c>
      <c r="Y1064" s="23">
        <f t="shared" si="144"/>
        <v>0</v>
      </c>
      <c r="Z1064" s="20">
        <v>1</v>
      </c>
      <c r="AH1064" s="20">
        <f t="shared" si="146"/>
        <v>1</v>
      </c>
      <c r="AQ1064" s="1">
        <f t="shared" si="147"/>
        <v>0</v>
      </c>
      <c r="AR1064" s="1">
        <f t="shared" si="148"/>
        <v>1</v>
      </c>
    </row>
    <row r="1065" spans="1:44" ht="28.2" thickTop="1" thickBot="1">
      <c r="A1065" s="33" t="s">
        <v>1950</v>
      </c>
      <c r="B1065" s="33" t="s">
        <v>2067</v>
      </c>
      <c r="C1065" s="323" t="s">
        <v>91</v>
      </c>
      <c r="D1065" s="35"/>
      <c r="E1065" s="324" t="s">
        <v>179</v>
      </c>
      <c r="F1065" s="454">
        <v>20000</v>
      </c>
      <c r="G1065" s="454">
        <v>20000</v>
      </c>
      <c r="H1065" s="455"/>
      <c r="I1065" s="39">
        <v>20000</v>
      </c>
      <c r="J1065" s="40"/>
      <c r="K1065" s="40"/>
      <c r="L1065" s="40"/>
      <c r="M1065" s="41"/>
      <c r="N1065" s="41"/>
      <c r="O1065" s="42"/>
      <c r="P1065" s="456"/>
      <c r="Q1065" s="473"/>
      <c r="R1065" s="458">
        <v>10000</v>
      </c>
      <c r="S1065" s="39">
        <f t="shared" si="151"/>
        <v>10000</v>
      </c>
      <c r="T1065" s="46"/>
      <c r="U1065" s="39"/>
      <c r="V1065" s="46"/>
      <c r="W1065" s="39"/>
      <c r="X1065" s="23">
        <f t="shared" si="143"/>
        <v>0</v>
      </c>
      <c r="Y1065" s="23">
        <f t="shared" si="144"/>
        <v>0</v>
      </c>
      <c r="Z1065" s="20">
        <v>1</v>
      </c>
      <c r="AH1065" s="20">
        <f t="shared" si="146"/>
        <v>1</v>
      </c>
      <c r="AQ1065" s="1">
        <f t="shared" si="147"/>
        <v>0</v>
      </c>
      <c r="AR1065" s="1">
        <f t="shared" si="148"/>
        <v>1</v>
      </c>
    </row>
    <row r="1066" spans="1:44" ht="28.2" thickTop="1" thickBot="1">
      <c r="A1066" s="33" t="s">
        <v>1950</v>
      </c>
      <c r="B1066" s="33" t="s">
        <v>2067</v>
      </c>
      <c r="C1066" s="323" t="s">
        <v>284</v>
      </c>
      <c r="D1066" s="35"/>
      <c r="E1066" s="324" t="s">
        <v>179</v>
      </c>
      <c r="F1066" s="454">
        <v>40000</v>
      </c>
      <c r="G1066" s="454">
        <v>40000</v>
      </c>
      <c r="H1066" s="455"/>
      <c r="I1066" s="39">
        <v>17727.181</v>
      </c>
      <c r="J1066" s="40"/>
      <c r="K1066" s="40"/>
      <c r="L1066" s="40">
        <v>22272.819</v>
      </c>
      <c r="M1066" s="513"/>
      <c r="N1066" s="513"/>
      <c r="O1066" s="513"/>
      <c r="P1066" s="513"/>
      <c r="Q1066" s="473"/>
      <c r="R1066" s="458">
        <v>60000</v>
      </c>
      <c r="S1066" s="39">
        <f t="shared" si="151"/>
        <v>-20000</v>
      </c>
      <c r="T1066" s="46"/>
      <c r="U1066" s="513"/>
      <c r="V1066" s="513"/>
      <c r="W1066" s="513"/>
      <c r="X1066" s="23">
        <f t="shared" si="143"/>
        <v>0</v>
      </c>
      <c r="Y1066" s="23">
        <f t="shared" si="144"/>
        <v>0</v>
      </c>
      <c r="Z1066" s="20">
        <v>1</v>
      </c>
      <c r="AH1066" s="20">
        <f t="shared" si="146"/>
        <v>1</v>
      </c>
      <c r="AQ1066" s="1">
        <f t="shared" si="147"/>
        <v>0</v>
      </c>
      <c r="AR1066" s="1">
        <f t="shared" si="148"/>
        <v>1</v>
      </c>
    </row>
    <row r="1067" spans="1:44" ht="28.2" thickTop="1" thickBot="1">
      <c r="A1067" s="33" t="s">
        <v>1950</v>
      </c>
      <c r="B1067" s="33" t="s">
        <v>2067</v>
      </c>
      <c r="C1067" s="323" t="s">
        <v>2068</v>
      </c>
      <c r="D1067" s="35"/>
      <c r="E1067" s="324" t="s">
        <v>179</v>
      </c>
      <c r="F1067" s="454">
        <v>19345.350999999999</v>
      </c>
      <c r="G1067" s="454">
        <v>19345.350999999999</v>
      </c>
      <c r="H1067" s="455"/>
      <c r="I1067" s="39">
        <v>19345.350999999999</v>
      </c>
      <c r="J1067" s="40"/>
      <c r="K1067" s="40"/>
      <c r="L1067" s="513"/>
      <c r="M1067" s="513"/>
      <c r="N1067" s="513"/>
      <c r="O1067" s="513"/>
      <c r="P1067" s="513"/>
      <c r="Q1067" s="473"/>
      <c r="R1067" s="458">
        <v>12000</v>
      </c>
      <c r="S1067" s="39">
        <f t="shared" si="151"/>
        <v>7345.3509999999987</v>
      </c>
      <c r="T1067" s="46"/>
      <c r="U1067" s="513"/>
      <c r="V1067" s="513"/>
      <c r="W1067" s="513"/>
      <c r="X1067" s="23">
        <f t="shared" si="143"/>
        <v>0</v>
      </c>
      <c r="Y1067" s="23">
        <f t="shared" si="144"/>
        <v>0</v>
      </c>
      <c r="Z1067" s="20">
        <v>1</v>
      </c>
      <c r="AH1067" s="20">
        <f t="shared" si="146"/>
        <v>1</v>
      </c>
      <c r="AQ1067" s="1">
        <f t="shared" si="147"/>
        <v>0</v>
      </c>
      <c r="AR1067" s="1">
        <f t="shared" si="148"/>
        <v>1</v>
      </c>
    </row>
    <row r="1068" spans="1:44" ht="28.2" thickTop="1" thickBot="1">
      <c r="A1068" s="33" t="s">
        <v>1950</v>
      </c>
      <c r="B1068" s="33" t="s">
        <v>2067</v>
      </c>
      <c r="C1068" s="323" t="s">
        <v>2069</v>
      </c>
      <c r="D1068" s="35"/>
      <c r="E1068" s="324" t="s">
        <v>179</v>
      </c>
      <c r="F1068" s="454">
        <v>10000</v>
      </c>
      <c r="G1068" s="454">
        <v>10000</v>
      </c>
      <c r="H1068" s="455"/>
      <c r="I1068" s="39">
        <v>448.5</v>
      </c>
      <c r="J1068" s="40"/>
      <c r="K1068" s="40"/>
      <c r="L1068" s="40">
        <v>9551.5</v>
      </c>
      <c r="M1068" s="41"/>
      <c r="N1068" s="329"/>
      <c r="O1068" s="368"/>
      <c r="P1068" s="368"/>
      <c r="Q1068" s="473"/>
      <c r="R1068" s="514">
        <v>8000</v>
      </c>
      <c r="S1068" s="39">
        <f t="shared" si="151"/>
        <v>2000</v>
      </c>
      <c r="T1068" s="515"/>
      <c r="U1068" s="329"/>
      <c r="V1068" s="515"/>
      <c r="W1068" s="329"/>
      <c r="X1068" s="23">
        <f t="shared" si="143"/>
        <v>0</v>
      </c>
      <c r="Y1068" s="23">
        <f t="shared" si="144"/>
        <v>0</v>
      </c>
      <c r="Z1068" s="20">
        <v>1</v>
      </c>
      <c r="AH1068" s="20">
        <f t="shared" si="146"/>
        <v>1</v>
      </c>
      <c r="AQ1068" s="1">
        <f t="shared" si="147"/>
        <v>0</v>
      </c>
      <c r="AR1068" s="1">
        <f t="shared" si="148"/>
        <v>1</v>
      </c>
    </row>
    <row r="1069" spans="1:44" ht="28.2" thickTop="1" thickBot="1">
      <c r="A1069" s="33" t="s">
        <v>1950</v>
      </c>
      <c r="B1069" s="33" t="s">
        <v>2067</v>
      </c>
      <c r="C1069" s="323" t="s">
        <v>226</v>
      </c>
      <c r="D1069" s="35"/>
      <c r="E1069" s="324" t="s">
        <v>179</v>
      </c>
      <c r="F1069" s="454">
        <v>155777.63200000001</v>
      </c>
      <c r="G1069" s="454">
        <v>155777.63200000001</v>
      </c>
      <c r="H1069" s="455"/>
      <c r="I1069" s="39">
        <v>2975.5659999999998</v>
      </c>
      <c r="J1069" s="40">
        <v>146000</v>
      </c>
      <c r="K1069" s="40"/>
      <c r="L1069" s="40">
        <v>6802.0659999999998</v>
      </c>
      <c r="M1069" s="41"/>
      <c r="N1069" s="329"/>
      <c r="O1069" s="368"/>
      <c r="P1069" s="368"/>
      <c r="Q1069" s="473"/>
      <c r="R1069" s="514">
        <v>150000</v>
      </c>
      <c r="S1069" s="39">
        <f t="shared" si="151"/>
        <v>5777.6320000000123</v>
      </c>
      <c r="T1069" s="515"/>
      <c r="U1069" s="329"/>
      <c r="V1069" s="515"/>
      <c r="W1069" s="329"/>
      <c r="X1069" s="23">
        <f t="shared" si="143"/>
        <v>2.0918378140777349E-11</v>
      </c>
      <c r="Y1069" s="23">
        <f t="shared" si="144"/>
        <v>0</v>
      </c>
      <c r="Z1069" s="20">
        <v>1</v>
      </c>
      <c r="AH1069" s="20">
        <f t="shared" si="146"/>
        <v>1</v>
      </c>
      <c r="AQ1069" s="1">
        <f t="shared" si="147"/>
        <v>0</v>
      </c>
      <c r="AR1069" s="1">
        <f t="shared" si="148"/>
        <v>1</v>
      </c>
    </row>
    <row r="1070" spans="1:44" ht="28.2" thickTop="1" thickBot="1">
      <c r="A1070" s="33" t="s">
        <v>1950</v>
      </c>
      <c r="B1070" s="33" t="s">
        <v>2067</v>
      </c>
      <c r="C1070" s="323" t="s">
        <v>2070</v>
      </c>
      <c r="D1070" s="35"/>
      <c r="E1070" s="324" t="s">
        <v>179</v>
      </c>
      <c r="F1070" s="454">
        <v>1000</v>
      </c>
      <c r="G1070" s="454">
        <v>1000</v>
      </c>
      <c r="H1070" s="455"/>
      <c r="I1070" s="39"/>
      <c r="J1070" s="40"/>
      <c r="K1070" s="40"/>
      <c r="L1070" s="40">
        <v>1000</v>
      </c>
      <c r="M1070" s="41"/>
      <c r="N1070" s="329"/>
      <c r="O1070" s="368"/>
      <c r="P1070" s="368"/>
      <c r="Q1070" s="473"/>
      <c r="R1070" s="514">
        <v>700</v>
      </c>
      <c r="S1070" s="39">
        <f t="shared" si="151"/>
        <v>300</v>
      </c>
      <c r="T1070" s="515"/>
      <c r="U1070" s="329"/>
      <c r="V1070" s="515"/>
      <c r="W1070" s="329"/>
      <c r="X1070" s="23">
        <f t="shared" si="143"/>
        <v>0</v>
      </c>
      <c r="Y1070" s="23">
        <f t="shared" si="144"/>
        <v>0</v>
      </c>
      <c r="Z1070" s="20">
        <v>1</v>
      </c>
      <c r="AH1070" s="20">
        <f t="shared" si="146"/>
        <v>1</v>
      </c>
      <c r="AQ1070" s="1">
        <f t="shared" si="147"/>
        <v>0</v>
      </c>
      <c r="AR1070" s="1">
        <f t="shared" si="148"/>
        <v>1</v>
      </c>
    </row>
    <row r="1071" spans="1:44" ht="28.2" thickTop="1" thickBot="1">
      <c r="A1071" s="33" t="s">
        <v>1950</v>
      </c>
      <c r="B1071" s="33" t="s">
        <v>2067</v>
      </c>
      <c r="C1071" s="323" t="s">
        <v>2071</v>
      </c>
      <c r="D1071" s="35"/>
      <c r="E1071" s="324" t="s">
        <v>179</v>
      </c>
      <c r="F1071" s="454">
        <v>36636.495999999999</v>
      </c>
      <c r="G1071" s="454">
        <v>36636.495999999999</v>
      </c>
      <c r="H1071" s="455"/>
      <c r="I1071" s="39">
        <v>16636.495999999999</v>
      </c>
      <c r="J1071" s="40"/>
      <c r="K1071" s="40"/>
      <c r="L1071" s="40">
        <v>20000</v>
      </c>
      <c r="M1071" s="41"/>
      <c r="N1071" s="516"/>
      <c r="O1071" s="368"/>
      <c r="P1071" s="368"/>
      <c r="Q1071" s="473"/>
      <c r="R1071" s="514">
        <v>34000</v>
      </c>
      <c r="S1071" s="39">
        <f t="shared" si="151"/>
        <v>2636.4959999999992</v>
      </c>
      <c r="T1071" s="515"/>
      <c r="U1071" s="329"/>
      <c r="V1071" s="515"/>
      <c r="W1071" s="329"/>
      <c r="X1071" s="23">
        <f t="shared" si="143"/>
        <v>0</v>
      </c>
      <c r="Y1071" s="23">
        <f t="shared" si="144"/>
        <v>0</v>
      </c>
      <c r="Z1071" s="20">
        <v>1</v>
      </c>
      <c r="AH1071" s="20">
        <f t="shared" si="146"/>
        <v>1</v>
      </c>
      <c r="AQ1071" s="1">
        <f t="shared" si="147"/>
        <v>0</v>
      </c>
      <c r="AR1071" s="1">
        <f t="shared" si="148"/>
        <v>1</v>
      </c>
    </row>
    <row r="1072" spans="1:44" ht="28.2" thickTop="1" thickBot="1">
      <c r="A1072" s="33" t="s">
        <v>1950</v>
      </c>
      <c r="B1072" s="33" t="s">
        <v>2067</v>
      </c>
      <c r="C1072" s="323" t="s">
        <v>2072</v>
      </c>
      <c r="D1072" s="35"/>
      <c r="E1072" s="324" t="s">
        <v>179</v>
      </c>
      <c r="F1072" s="454">
        <v>20000</v>
      </c>
      <c r="G1072" s="454">
        <v>20000</v>
      </c>
      <c r="H1072" s="455"/>
      <c r="I1072" s="39">
        <v>4954.7179999999998</v>
      </c>
      <c r="J1072" s="40"/>
      <c r="K1072" s="40"/>
      <c r="L1072" s="40">
        <v>15045.281999999999</v>
      </c>
      <c r="M1072" s="41"/>
      <c r="N1072" s="516"/>
      <c r="O1072" s="368"/>
      <c r="P1072" s="368"/>
      <c r="Q1072" s="473"/>
      <c r="R1072" s="514">
        <v>15000</v>
      </c>
      <c r="S1072" s="39">
        <f t="shared" si="151"/>
        <v>5000</v>
      </c>
      <c r="T1072" s="515"/>
      <c r="U1072" s="329"/>
      <c r="V1072" s="515"/>
      <c r="W1072" s="329"/>
      <c r="X1072" s="23">
        <f t="shared" si="143"/>
        <v>0</v>
      </c>
      <c r="Y1072" s="23">
        <f t="shared" si="144"/>
        <v>0</v>
      </c>
      <c r="Z1072" s="20">
        <v>1</v>
      </c>
      <c r="AH1072" s="20">
        <f t="shared" si="146"/>
        <v>1</v>
      </c>
      <c r="AQ1072" s="1">
        <f t="shared" si="147"/>
        <v>0</v>
      </c>
      <c r="AR1072" s="1">
        <f t="shared" si="148"/>
        <v>1</v>
      </c>
    </row>
    <row r="1073" spans="1:44" ht="28.2" thickTop="1" thickBot="1">
      <c r="A1073" s="33" t="s">
        <v>1950</v>
      </c>
      <c r="B1073" s="33" t="s">
        <v>2067</v>
      </c>
      <c r="C1073" s="323" t="s">
        <v>41</v>
      </c>
      <c r="D1073" s="35"/>
      <c r="E1073" s="324" t="s">
        <v>179</v>
      </c>
      <c r="F1073" s="454">
        <v>325000</v>
      </c>
      <c r="G1073" s="454">
        <v>325000</v>
      </c>
      <c r="H1073" s="455"/>
      <c r="I1073" s="39"/>
      <c r="J1073" s="40"/>
      <c r="K1073" s="40"/>
      <c r="L1073" s="40">
        <v>325000</v>
      </c>
      <c r="M1073" s="41"/>
      <c r="N1073" s="516"/>
      <c r="O1073" s="368"/>
      <c r="P1073" s="368"/>
      <c r="Q1073" s="473"/>
      <c r="R1073" s="514">
        <v>280000</v>
      </c>
      <c r="S1073" s="39">
        <f t="shared" si="151"/>
        <v>45000</v>
      </c>
      <c r="T1073" s="515"/>
      <c r="U1073" s="329"/>
      <c r="V1073" s="515"/>
      <c r="W1073" s="329"/>
      <c r="X1073" s="23">
        <f t="shared" si="143"/>
        <v>0</v>
      </c>
      <c r="Y1073" s="23">
        <f t="shared" si="144"/>
        <v>0</v>
      </c>
      <c r="Z1073" s="20">
        <v>1</v>
      </c>
      <c r="AH1073" s="20">
        <f t="shared" si="146"/>
        <v>1</v>
      </c>
      <c r="AQ1073" s="1">
        <f t="shared" si="147"/>
        <v>0</v>
      </c>
      <c r="AR1073" s="1">
        <f t="shared" si="148"/>
        <v>1</v>
      </c>
    </row>
    <row r="1074" spans="1:44" ht="28.2" thickTop="1" thickBot="1">
      <c r="A1074" s="33" t="s">
        <v>1950</v>
      </c>
      <c r="B1074" s="33" t="s">
        <v>2067</v>
      </c>
      <c r="C1074" s="323" t="s">
        <v>2073</v>
      </c>
      <c r="D1074" s="35"/>
      <c r="E1074" s="324" t="s">
        <v>179</v>
      </c>
      <c r="F1074" s="454">
        <v>20000</v>
      </c>
      <c r="G1074" s="454">
        <v>20000</v>
      </c>
      <c r="H1074" s="455"/>
      <c r="I1074" s="39">
        <v>8378.0669999999991</v>
      </c>
      <c r="J1074" s="40"/>
      <c r="K1074" s="40"/>
      <c r="L1074" s="40">
        <v>11621.933000000001</v>
      </c>
      <c r="M1074" s="41"/>
      <c r="N1074" s="516"/>
      <c r="O1074" s="368"/>
      <c r="P1074" s="368"/>
      <c r="Q1074" s="473"/>
      <c r="R1074" s="514">
        <v>17000</v>
      </c>
      <c r="S1074" s="39">
        <f t="shared" si="151"/>
        <v>3000</v>
      </c>
      <c r="T1074" s="515"/>
      <c r="U1074" s="329"/>
      <c r="V1074" s="515"/>
      <c r="W1074" s="329"/>
      <c r="X1074" s="23">
        <f t="shared" si="143"/>
        <v>0</v>
      </c>
      <c r="Y1074" s="23">
        <f t="shared" si="144"/>
        <v>0</v>
      </c>
      <c r="Z1074" s="20">
        <v>1</v>
      </c>
      <c r="AH1074" s="20">
        <f t="shared" si="146"/>
        <v>1</v>
      </c>
      <c r="AQ1074" s="1">
        <f t="shared" si="147"/>
        <v>0</v>
      </c>
      <c r="AR1074" s="1">
        <f t="shared" si="148"/>
        <v>1</v>
      </c>
    </row>
    <row r="1075" spans="1:44" ht="28.2" thickTop="1" thickBot="1">
      <c r="A1075" s="33" t="s">
        <v>1950</v>
      </c>
      <c r="B1075" s="33" t="s">
        <v>2067</v>
      </c>
      <c r="C1075" s="323" t="s">
        <v>231</v>
      </c>
      <c r="D1075" s="35"/>
      <c r="E1075" s="324" t="s">
        <v>179</v>
      </c>
      <c r="F1075" s="454">
        <v>27000</v>
      </c>
      <c r="G1075" s="454">
        <v>27000</v>
      </c>
      <c r="H1075" s="455"/>
      <c r="I1075" s="517">
        <v>20000</v>
      </c>
      <c r="J1075" s="40"/>
      <c r="K1075" s="40"/>
      <c r="L1075" s="40">
        <v>7000</v>
      </c>
      <c r="M1075" s="41"/>
      <c r="N1075" s="41"/>
      <c r="O1075" s="42"/>
      <c r="P1075" s="518"/>
      <c r="Q1075" s="473"/>
      <c r="R1075" s="519">
        <v>6000</v>
      </c>
      <c r="S1075" s="39">
        <f t="shared" si="151"/>
        <v>21000</v>
      </c>
      <c r="T1075" s="46"/>
      <c r="U1075" s="39"/>
      <c r="V1075" s="46"/>
      <c r="W1075" s="39"/>
      <c r="X1075" s="23">
        <f t="shared" si="143"/>
        <v>0</v>
      </c>
      <c r="Y1075" s="23">
        <f t="shared" si="144"/>
        <v>0</v>
      </c>
      <c r="Z1075" s="20">
        <v>1</v>
      </c>
      <c r="AH1075" s="20">
        <f t="shared" si="146"/>
        <v>1</v>
      </c>
      <c r="AQ1075" s="1">
        <f t="shared" si="147"/>
        <v>0</v>
      </c>
      <c r="AR1075" s="1">
        <f t="shared" si="148"/>
        <v>1</v>
      </c>
    </row>
    <row r="1076" spans="1:44" ht="28.2" thickTop="1" thickBot="1">
      <c r="A1076" s="33" t="s">
        <v>1950</v>
      </c>
      <c r="B1076" s="33" t="s">
        <v>2067</v>
      </c>
      <c r="C1076" s="323" t="s">
        <v>2074</v>
      </c>
      <c r="D1076" s="35"/>
      <c r="E1076" s="324" t="s">
        <v>179</v>
      </c>
      <c r="F1076" s="454">
        <v>40000</v>
      </c>
      <c r="G1076" s="454">
        <v>40000</v>
      </c>
      <c r="H1076" s="455"/>
      <c r="I1076" s="517"/>
      <c r="J1076" s="40"/>
      <c r="K1076" s="40"/>
      <c r="L1076" s="40">
        <v>40000</v>
      </c>
      <c r="M1076" s="41"/>
      <c r="N1076" s="41"/>
      <c r="O1076" s="42"/>
      <c r="P1076" s="518"/>
      <c r="Q1076" s="473"/>
      <c r="R1076" s="519">
        <v>40000</v>
      </c>
      <c r="S1076" s="39">
        <f t="shared" si="151"/>
        <v>0</v>
      </c>
      <c r="T1076" s="46"/>
      <c r="U1076" s="39"/>
      <c r="V1076" s="46"/>
      <c r="W1076" s="39"/>
      <c r="X1076" s="23">
        <f t="shared" si="143"/>
        <v>0</v>
      </c>
      <c r="Y1076" s="23">
        <f t="shared" si="144"/>
        <v>0</v>
      </c>
      <c r="Z1076" s="20">
        <v>1</v>
      </c>
      <c r="AH1076" s="20">
        <f t="shared" si="146"/>
        <v>1</v>
      </c>
      <c r="AQ1076" s="1">
        <f t="shared" si="147"/>
        <v>0</v>
      </c>
      <c r="AR1076" s="1">
        <f t="shared" si="148"/>
        <v>1</v>
      </c>
    </row>
    <row r="1077" spans="1:44" ht="28.2" thickTop="1" thickBot="1">
      <c r="A1077" s="33" t="s">
        <v>1950</v>
      </c>
      <c r="B1077" s="33" t="s">
        <v>2067</v>
      </c>
      <c r="C1077" s="323" t="s">
        <v>41</v>
      </c>
      <c r="D1077" s="35"/>
      <c r="E1077" s="876" t="s">
        <v>145</v>
      </c>
      <c r="F1077" s="454">
        <v>441591.28</v>
      </c>
      <c r="G1077" s="454">
        <v>460688.59</v>
      </c>
      <c r="H1077" s="455"/>
      <c r="I1077" s="517">
        <v>460688.59</v>
      </c>
      <c r="J1077" s="40"/>
      <c r="K1077" s="40"/>
      <c r="L1077" s="40"/>
      <c r="M1077" s="41"/>
      <c r="N1077" s="41"/>
      <c r="O1077" s="42"/>
      <c r="P1077" s="518"/>
      <c r="Q1077" s="473">
        <v>316703.40399999998</v>
      </c>
      <c r="R1077" s="519">
        <v>143985.18599999999</v>
      </c>
      <c r="S1077" s="39">
        <f t="shared" si="151"/>
        <v>0</v>
      </c>
      <c r="T1077" s="46"/>
      <c r="U1077" s="39"/>
      <c r="V1077" s="46"/>
      <c r="W1077" s="39"/>
      <c r="X1077" s="23">
        <f t="shared" si="143"/>
        <v>0</v>
      </c>
      <c r="Y1077" s="23">
        <f t="shared" si="144"/>
        <v>5.8207660913467407E-11</v>
      </c>
      <c r="AH1077" s="20">
        <f t="shared" si="146"/>
        <v>0</v>
      </c>
      <c r="AI1077" s="20">
        <v>1</v>
      </c>
      <c r="AQ1077" s="1">
        <f t="shared" si="147"/>
        <v>1</v>
      </c>
      <c r="AR1077" s="1">
        <f t="shared" si="148"/>
        <v>1</v>
      </c>
    </row>
    <row r="1078" spans="1:44" ht="28.2" thickTop="1" thickBot="1">
      <c r="A1078" s="33" t="s">
        <v>1950</v>
      </c>
      <c r="B1078" s="33" t="s">
        <v>2067</v>
      </c>
      <c r="C1078" s="323" t="s">
        <v>450</v>
      </c>
      <c r="D1078" s="35"/>
      <c r="E1078" s="876" t="s">
        <v>145</v>
      </c>
      <c r="F1078" s="454">
        <v>42000</v>
      </c>
      <c r="G1078" s="454">
        <v>42000</v>
      </c>
      <c r="H1078" s="455"/>
      <c r="I1078" s="517"/>
      <c r="J1078" s="40"/>
      <c r="K1078" s="40"/>
      <c r="L1078" s="40"/>
      <c r="M1078" s="41"/>
      <c r="N1078" s="41">
        <v>42000</v>
      </c>
      <c r="O1078" s="42" t="s">
        <v>286</v>
      </c>
      <c r="P1078" s="518"/>
      <c r="Q1078" s="473"/>
      <c r="R1078" s="519">
        <v>42000</v>
      </c>
      <c r="S1078" s="39">
        <f t="shared" si="151"/>
        <v>0</v>
      </c>
      <c r="T1078" s="46"/>
      <c r="U1078" s="39"/>
      <c r="V1078" s="46"/>
      <c r="W1078" s="39"/>
      <c r="X1078" s="23">
        <f t="shared" si="143"/>
        <v>0</v>
      </c>
      <c r="Y1078" s="23">
        <f t="shared" si="144"/>
        <v>0</v>
      </c>
      <c r="AH1078" s="20">
        <f t="shared" si="146"/>
        <v>0</v>
      </c>
      <c r="AI1078" s="20">
        <v>1</v>
      </c>
      <c r="AQ1078" s="1">
        <f t="shared" si="147"/>
        <v>1</v>
      </c>
      <c r="AR1078" s="1">
        <f t="shared" si="148"/>
        <v>1</v>
      </c>
    </row>
    <row r="1079" spans="1:44" ht="28.2" thickTop="1" thickBot="1">
      <c r="A1079" s="33" t="s">
        <v>1950</v>
      </c>
      <c r="B1079" s="33" t="s">
        <v>2067</v>
      </c>
      <c r="C1079" s="323" t="s">
        <v>2075</v>
      </c>
      <c r="D1079" s="35"/>
      <c r="E1079" s="876" t="s">
        <v>2604</v>
      </c>
      <c r="F1079" s="454">
        <v>1619.31</v>
      </c>
      <c r="G1079" s="454">
        <v>1619.31</v>
      </c>
      <c r="H1079" s="455"/>
      <c r="I1079" s="517">
        <v>1619.31</v>
      </c>
      <c r="J1079" s="40"/>
      <c r="K1079" s="40"/>
      <c r="L1079" s="40"/>
      <c r="M1079" s="41"/>
      <c r="N1079" s="39"/>
      <c r="O1079" s="42"/>
      <c r="P1079" s="518"/>
      <c r="Q1079" s="473">
        <v>1050.261</v>
      </c>
      <c r="R1079" s="519">
        <v>569.04899999999998</v>
      </c>
      <c r="S1079" s="39">
        <f t="shared" si="151"/>
        <v>0</v>
      </c>
      <c r="T1079" s="46"/>
      <c r="U1079" s="39"/>
      <c r="V1079" s="46"/>
      <c r="W1079" s="39"/>
      <c r="X1079" s="23">
        <f t="shared" si="143"/>
        <v>0</v>
      </c>
      <c r="Y1079" s="23">
        <f t="shared" si="144"/>
        <v>0</v>
      </c>
      <c r="AH1079" s="20">
        <f t="shared" si="146"/>
        <v>0</v>
      </c>
      <c r="AI1079" s="20">
        <v>1</v>
      </c>
      <c r="AQ1079" s="1">
        <f t="shared" si="147"/>
        <v>1</v>
      </c>
      <c r="AR1079" s="1">
        <f t="shared" si="148"/>
        <v>1</v>
      </c>
    </row>
    <row r="1080" spans="1:44" ht="28.2" thickTop="1" thickBot="1">
      <c r="A1080" s="33" t="s">
        <v>1950</v>
      </c>
      <c r="B1080" s="33" t="s">
        <v>2067</v>
      </c>
      <c r="C1080" s="323" t="s">
        <v>2074</v>
      </c>
      <c r="D1080" s="35"/>
      <c r="E1080" s="876" t="s">
        <v>145</v>
      </c>
      <c r="F1080" s="454">
        <v>298792</v>
      </c>
      <c r="G1080" s="454">
        <v>298792</v>
      </c>
      <c r="H1080" s="455"/>
      <c r="I1080" s="517">
        <v>26592</v>
      </c>
      <c r="J1080" s="40"/>
      <c r="K1080" s="40"/>
      <c r="L1080" s="40">
        <v>252200</v>
      </c>
      <c r="M1080" s="41"/>
      <c r="N1080" s="41">
        <v>20000</v>
      </c>
      <c r="O1080" s="42" t="s">
        <v>2076</v>
      </c>
      <c r="P1080" s="518"/>
      <c r="Q1080" s="473">
        <v>115585.204</v>
      </c>
      <c r="R1080" s="519">
        <v>165542.796</v>
      </c>
      <c r="S1080" s="39">
        <f t="shared" si="151"/>
        <v>17664</v>
      </c>
      <c r="T1080" s="46"/>
      <c r="U1080" s="39"/>
      <c r="V1080" s="46"/>
      <c r="W1080" s="39"/>
      <c r="X1080" s="23">
        <f t="shared" si="143"/>
        <v>0</v>
      </c>
      <c r="Y1080" s="23">
        <f t="shared" si="144"/>
        <v>0</v>
      </c>
      <c r="AH1080" s="20">
        <f t="shared" si="146"/>
        <v>0</v>
      </c>
      <c r="AL1080" s="20">
        <v>1</v>
      </c>
      <c r="AQ1080" s="1">
        <f t="shared" si="147"/>
        <v>1</v>
      </c>
      <c r="AR1080" s="1">
        <f t="shared" si="148"/>
        <v>1</v>
      </c>
    </row>
    <row r="1081" spans="1:44" ht="54" thickTop="1" thickBot="1">
      <c r="A1081" s="206" t="s">
        <v>1950</v>
      </c>
      <c r="B1081" s="206" t="s">
        <v>2077</v>
      </c>
      <c r="C1081" s="227" t="s">
        <v>2078</v>
      </c>
      <c r="D1081" s="475"/>
      <c r="E1081" s="827" t="s">
        <v>179</v>
      </c>
      <c r="F1081" s="476">
        <v>424000</v>
      </c>
      <c r="G1081" s="476">
        <v>424000</v>
      </c>
      <c r="H1081" s="477"/>
      <c r="I1081" s="520"/>
      <c r="J1081" s="478"/>
      <c r="K1081" s="478"/>
      <c r="L1081" s="478">
        <v>424000</v>
      </c>
      <c r="M1081" s="479"/>
      <c r="N1081" s="479"/>
      <c r="O1081" s="480"/>
      <c r="P1081" s="521"/>
      <c r="Q1081" s="512"/>
      <c r="R1081" s="522">
        <v>200000</v>
      </c>
      <c r="S1081" s="334">
        <f t="shared" ref="S1081:S1088" si="152">G1081-R1081-Q1081</f>
        <v>224000</v>
      </c>
      <c r="T1081" s="484"/>
      <c r="U1081" s="334"/>
      <c r="V1081" s="484"/>
      <c r="W1081" s="334"/>
      <c r="X1081" s="23">
        <f t="shared" si="143"/>
        <v>0</v>
      </c>
      <c r="Y1081" s="23">
        <f t="shared" si="144"/>
        <v>0</v>
      </c>
      <c r="Z1081" s="20">
        <v>1</v>
      </c>
      <c r="AH1081" s="20">
        <f t="shared" si="146"/>
        <v>1</v>
      </c>
      <c r="AQ1081" s="1">
        <f t="shared" si="147"/>
        <v>0</v>
      </c>
      <c r="AR1081" s="1">
        <f t="shared" si="148"/>
        <v>1</v>
      </c>
    </row>
    <row r="1082" spans="1:44" ht="28.2" thickTop="1" thickBot="1">
      <c r="A1082" s="206" t="s">
        <v>1950</v>
      </c>
      <c r="B1082" s="206" t="s">
        <v>2077</v>
      </c>
      <c r="C1082" s="227" t="s">
        <v>45</v>
      </c>
      <c r="D1082" s="475"/>
      <c r="E1082" s="827" t="s">
        <v>179</v>
      </c>
      <c r="F1082" s="523">
        <v>100000</v>
      </c>
      <c r="G1082" s="523">
        <v>100000</v>
      </c>
      <c r="H1082" s="524"/>
      <c r="I1082" s="525"/>
      <c r="J1082" s="526"/>
      <c r="K1082" s="526"/>
      <c r="L1082" s="526">
        <v>100000</v>
      </c>
      <c r="M1082" s="527"/>
      <c r="N1082" s="479"/>
      <c r="O1082" s="480"/>
      <c r="P1082" s="521"/>
      <c r="Q1082" s="512"/>
      <c r="R1082" s="522">
        <v>90000</v>
      </c>
      <c r="S1082" s="334">
        <f t="shared" si="152"/>
        <v>10000</v>
      </c>
      <c r="T1082" s="484"/>
      <c r="U1082" s="334"/>
      <c r="V1082" s="484"/>
      <c r="W1082" s="334"/>
      <c r="X1082" s="23">
        <f t="shared" si="143"/>
        <v>0</v>
      </c>
      <c r="Y1082" s="23">
        <f t="shared" si="144"/>
        <v>0</v>
      </c>
      <c r="Z1082" s="20">
        <v>1</v>
      </c>
      <c r="AH1082" s="20">
        <f t="shared" si="146"/>
        <v>1</v>
      </c>
      <c r="AQ1082" s="1">
        <f t="shared" si="147"/>
        <v>0</v>
      </c>
      <c r="AR1082" s="1">
        <f t="shared" si="148"/>
        <v>1</v>
      </c>
    </row>
    <row r="1083" spans="1:44" ht="28.2" thickTop="1" thickBot="1">
      <c r="A1083" s="206" t="s">
        <v>1950</v>
      </c>
      <c r="B1083" s="206" t="s">
        <v>2077</v>
      </c>
      <c r="C1083" s="227" t="s">
        <v>198</v>
      </c>
      <c r="D1083" s="475"/>
      <c r="E1083" s="827" t="s">
        <v>179</v>
      </c>
      <c r="F1083" s="476">
        <v>50000</v>
      </c>
      <c r="G1083" s="476">
        <v>50000</v>
      </c>
      <c r="H1083" s="477"/>
      <c r="I1083" s="520">
        <v>50000</v>
      </c>
      <c r="J1083" s="478"/>
      <c r="K1083" s="478"/>
      <c r="L1083" s="478"/>
      <c r="M1083" s="479"/>
      <c r="N1083" s="479"/>
      <c r="O1083" s="480"/>
      <c r="P1083" s="521"/>
      <c r="Q1083" s="512"/>
      <c r="R1083" s="522">
        <v>50000</v>
      </c>
      <c r="S1083" s="334">
        <f t="shared" si="152"/>
        <v>0</v>
      </c>
      <c r="T1083" s="484"/>
      <c r="U1083" s="334"/>
      <c r="V1083" s="484"/>
      <c r="W1083" s="334"/>
      <c r="X1083" s="23">
        <f t="shared" si="143"/>
        <v>0</v>
      </c>
      <c r="Y1083" s="23">
        <f t="shared" si="144"/>
        <v>0</v>
      </c>
      <c r="Z1083" s="20">
        <v>1</v>
      </c>
      <c r="AH1083" s="20">
        <f t="shared" si="146"/>
        <v>1</v>
      </c>
      <c r="AQ1083" s="1">
        <f t="shared" si="147"/>
        <v>0</v>
      </c>
      <c r="AR1083" s="1">
        <f t="shared" si="148"/>
        <v>1</v>
      </c>
    </row>
    <row r="1084" spans="1:44" ht="28.2" thickTop="1" thickBot="1">
      <c r="A1084" s="206" t="s">
        <v>1950</v>
      </c>
      <c r="B1084" s="206" t="s">
        <v>2077</v>
      </c>
      <c r="C1084" s="227" t="s">
        <v>249</v>
      </c>
      <c r="D1084" s="475"/>
      <c r="E1084" s="827" t="s">
        <v>179</v>
      </c>
      <c r="F1084" s="476">
        <v>180000</v>
      </c>
      <c r="G1084" s="476">
        <v>180000</v>
      </c>
      <c r="H1084" s="477"/>
      <c r="I1084" s="334"/>
      <c r="J1084" s="478">
        <v>153000</v>
      </c>
      <c r="K1084" s="478"/>
      <c r="L1084" s="478">
        <v>27000</v>
      </c>
      <c r="M1084" s="479"/>
      <c r="N1084" s="479"/>
      <c r="O1084" s="480"/>
      <c r="P1084" s="521"/>
      <c r="Q1084" s="512"/>
      <c r="R1084" s="522">
        <v>27000</v>
      </c>
      <c r="S1084" s="334">
        <f t="shared" si="152"/>
        <v>153000</v>
      </c>
      <c r="T1084" s="484"/>
      <c r="U1084" s="334"/>
      <c r="V1084" s="484"/>
      <c r="W1084" s="334"/>
      <c r="X1084" s="23">
        <f t="shared" si="143"/>
        <v>0</v>
      </c>
      <c r="Y1084" s="23">
        <f t="shared" si="144"/>
        <v>0</v>
      </c>
      <c r="Z1084" s="20">
        <v>1</v>
      </c>
      <c r="AH1084" s="20">
        <f t="shared" si="146"/>
        <v>1</v>
      </c>
      <c r="AQ1084" s="1">
        <f t="shared" si="147"/>
        <v>0</v>
      </c>
      <c r="AR1084" s="1">
        <f t="shared" si="148"/>
        <v>1</v>
      </c>
    </row>
    <row r="1085" spans="1:44" ht="28.2" thickTop="1" thickBot="1">
      <c r="A1085" s="206" t="s">
        <v>1950</v>
      </c>
      <c r="B1085" s="206" t="s">
        <v>2077</v>
      </c>
      <c r="C1085" s="227" t="s">
        <v>2079</v>
      </c>
      <c r="D1085" s="475"/>
      <c r="E1085" s="827" t="s">
        <v>179</v>
      </c>
      <c r="F1085" s="523">
        <v>2500000</v>
      </c>
      <c r="G1085" s="523">
        <v>2500000</v>
      </c>
      <c r="H1085" s="524"/>
      <c r="I1085" s="528"/>
      <c r="J1085" s="526"/>
      <c r="K1085" s="526"/>
      <c r="L1085" s="526">
        <v>100000</v>
      </c>
      <c r="M1085" s="527">
        <v>2400000</v>
      </c>
      <c r="N1085" s="479"/>
      <c r="O1085" s="480"/>
      <c r="P1085" s="521"/>
      <c r="Q1085" s="512"/>
      <c r="R1085" s="522">
        <v>150000</v>
      </c>
      <c r="S1085" s="334">
        <f t="shared" si="152"/>
        <v>2350000</v>
      </c>
      <c r="T1085" s="484"/>
      <c r="U1085" s="334"/>
      <c r="V1085" s="484"/>
      <c r="W1085" s="334"/>
      <c r="X1085" s="23">
        <f t="shared" si="143"/>
        <v>0</v>
      </c>
      <c r="Y1085" s="23">
        <f t="shared" si="144"/>
        <v>0</v>
      </c>
      <c r="AF1085" s="20">
        <v>1</v>
      </c>
      <c r="AH1085" s="20">
        <f t="shared" si="146"/>
        <v>1</v>
      </c>
      <c r="AQ1085" s="1">
        <f t="shared" si="147"/>
        <v>0</v>
      </c>
      <c r="AR1085" s="1">
        <f t="shared" si="148"/>
        <v>1</v>
      </c>
    </row>
    <row r="1086" spans="1:44" ht="28.2" thickTop="1" thickBot="1">
      <c r="A1086" s="206" t="s">
        <v>1950</v>
      </c>
      <c r="B1086" s="206" t="s">
        <v>2077</v>
      </c>
      <c r="C1086" s="227" t="s">
        <v>2080</v>
      </c>
      <c r="D1086" s="475"/>
      <c r="E1086" s="827" t="s">
        <v>145</v>
      </c>
      <c r="F1086" s="476">
        <v>410000</v>
      </c>
      <c r="G1086" s="476">
        <v>410000</v>
      </c>
      <c r="H1086" s="477"/>
      <c r="I1086" s="334"/>
      <c r="J1086" s="478"/>
      <c r="K1086" s="478"/>
      <c r="L1086" s="478">
        <v>410000</v>
      </c>
      <c r="M1086" s="479"/>
      <c r="N1086" s="479"/>
      <c r="O1086" s="480"/>
      <c r="P1086" s="521"/>
      <c r="Q1086" s="512"/>
      <c r="R1086" s="522">
        <v>369000</v>
      </c>
      <c r="S1086" s="334">
        <f t="shared" si="152"/>
        <v>41000</v>
      </c>
      <c r="T1086" s="484"/>
      <c r="U1086" s="334"/>
      <c r="V1086" s="484"/>
      <c r="W1086" s="334"/>
      <c r="X1086" s="23">
        <f t="shared" si="143"/>
        <v>0</v>
      </c>
      <c r="Y1086" s="23">
        <f t="shared" si="144"/>
        <v>0</v>
      </c>
      <c r="AH1086" s="20">
        <f t="shared" si="146"/>
        <v>0</v>
      </c>
      <c r="AI1086" s="20">
        <v>1</v>
      </c>
      <c r="AQ1086" s="1">
        <f t="shared" si="147"/>
        <v>1</v>
      </c>
      <c r="AR1086" s="1">
        <f t="shared" si="148"/>
        <v>1</v>
      </c>
    </row>
    <row r="1087" spans="1:44" ht="28.2" thickTop="1" thickBot="1">
      <c r="A1087" s="206" t="s">
        <v>1950</v>
      </c>
      <c r="B1087" s="206" t="s">
        <v>2077</v>
      </c>
      <c r="C1087" s="227" t="s">
        <v>2081</v>
      </c>
      <c r="D1087" s="475"/>
      <c r="E1087" s="827" t="s">
        <v>145</v>
      </c>
      <c r="F1087" s="476">
        <v>100000</v>
      </c>
      <c r="G1087" s="476">
        <v>100000</v>
      </c>
      <c r="H1087" s="477"/>
      <c r="I1087" s="334">
        <v>100000</v>
      </c>
      <c r="J1087" s="478"/>
      <c r="K1087" s="478"/>
      <c r="L1087" s="478"/>
      <c r="M1087" s="479"/>
      <c r="N1087" s="479"/>
      <c r="O1087" s="480"/>
      <c r="P1087" s="521"/>
      <c r="Q1087" s="512"/>
      <c r="R1087" s="512">
        <v>90000</v>
      </c>
      <c r="S1087" s="334">
        <f t="shared" si="152"/>
        <v>10000</v>
      </c>
      <c r="T1087" s="484"/>
      <c r="U1087" s="334"/>
      <c r="V1087" s="484"/>
      <c r="W1087" s="334"/>
      <c r="X1087" s="23">
        <f t="shared" ref="X1087:X1130" si="153">G1087-I1087-J1087-K1087-L1087-M1087-N1087</f>
        <v>0</v>
      </c>
      <c r="Y1087" s="23">
        <f t="shared" ref="Y1087:Y1130" si="154">G1087-Q1087-R1087-S1087</f>
        <v>0</v>
      </c>
      <c r="AH1087" s="20">
        <f t="shared" si="146"/>
        <v>0</v>
      </c>
      <c r="AI1087" s="20">
        <v>1</v>
      </c>
      <c r="AQ1087" s="1">
        <f t="shared" si="147"/>
        <v>1</v>
      </c>
      <c r="AR1087" s="1">
        <f t="shared" si="148"/>
        <v>1</v>
      </c>
    </row>
    <row r="1088" spans="1:44" ht="28.2" thickTop="1" thickBot="1">
      <c r="A1088" s="206" t="s">
        <v>1950</v>
      </c>
      <c r="B1088" s="206" t="s">
        <v>2077</v>
      </c>
      <c r="C1088" s="227" t="s">
        <v>2082</v>
      </c>
      <c r="D1088" s="475"/>
      <c r="E1088" s="827" t="s">
        <v>145</v>
      </c>
      <c r="F1088" s="523">
        <v>50000</v>
      </c>
      <c r="G1088" s="523">
        <v>50000</v>
      </c>
      <c r="H1088" s="524"/>
      <c r="I1088" s="528"/>
      <c r="J1088" s="526">
        <v>50000</v>
      </c>
      <c r="K1088" s="526"/>
      <c r="L1088" s="526"/>
      <c r="M1088" s="527"/>
      <c r="N1088" s="479"/>
      <c r="O1088" s="480"/>
      <c r="P1088" s="521"/>
      <c r="Q1088" s="512"/>
      <c r="R1088" s="522">
        <v>50000</v>
      </c>
      <c r="S1088" s="334">
        <f t="shared" si="152"/>
        <v>0</v>
      </c>
      <c r="T1088" s="484"/>
      <c r="U1088" s="334"/>
      <c r="V1088" s="484"/>
      <c r="W1088" s="334"/>
      <c r="X1088" s="23">
        <f t="shared" si="153"/>
        <v>0</v>
      </c>
      <c r="Y1088" s="23">
        <f t="shared" si="154"/>
        <v>0</v>
      </c>
      <c r="AH1088" s="20">
        <f t="shared" si="146"/>
        <v>0</v>
      </c>
      <c r="AI1088" s="20">
        <v>1</v>
      </c>
      <c r="AQ1088" s="1">
        <f t="shared" si="147"/>
        <v>1</v>
      </c>
      <c r="AR1088" s="1">
        <f t="shared" si="148"/>
        <v>1</v>
      </c>
    </row>
    <row r="1089" spans="1:44" ht="28.2" thickTop="1" thickBot="1">
      <c r="A1089" s="33" t="s">
        <v>65</v>
      </c>
      <c r="B1089" s="33" t="s">
        <v>65</v>
      </c>
      <c r="C1089" s="63" t="s">
        <v>222</v>
      </c>
      <c r="D1089" s="35"/>
      <c r="E1089" s="324" t="s">
        <v>179</v>
      </c>
      <c r="F1089" s="36">
        <v>515000</v>
      </c>
      <c r="G1089" s="37">
        <v>515000</v>
      </c>
      <c r="H1089" s="38"/>
      <c r="I1089" s="39">
        <v>0</v>
      </c>
      <c r="J1089" s="40">
        <v>515000</v>
      </c>
      <c r="K1089" s="40">
        <v>0</v>
      </c>
      <c r="L1089" s="40">
        <v>0</v>
      </c>
      <c r="M1089" s="41">
        <v>0</v>
      </c>
      <c r="N1089" s="41">
        <v>0</v>
      </c>
      <c r="O1089" s="42"/>
      <c r="P1089" s="43"/>
      <c r="Q1089" s="44">
        <v>0</v>
      </c>
      <c r="R1089" s="45">
        <v>515000</v>
      </c>
      <c r="S1089" s="39">
        <v>0</v>
      </c>
      <c r="T1089" s="46"/>
      <c r="U1089" s="39"/>
      <c r="V1089" s="46"/>
      <c r="W1089" s="39"/>
      <c r="X1089" s="23">
        <f t="shared" si="153"/>
        <v>0</v>
      </c>
      <c r="Y1089" s="23">
        <f t="shared" si="154"/>
        <v>0</v>
      </c>
      <c r="Z1089" s="20">
        <v>1</v>
      </c>
      <c r="AH1089" s="20">
        <f t="shared" si="146"/>
        <v>1</v>
      </c>
      <c r="AQ1089" s="1">
        <f t="shared" si="147"/>
        <v>0</v>
      </c>
      <c r="AR1089" s="1">
        <f t="shared" si="148"/>
        <v>1</v>
      </c>
    </row>
    <row r="1090" spans="1:44" ht="28.2" thickTop="1" thickBot="1">
      <c r="A1090" s="33" t="s">
        <v>65</v>
      </c>
      <c r="B1090" s="33" t="s">
        <v>65</v>
      </c>
      <c r="C1090" s="33" t="s">
        <v>35</v>
      </c>
      <c r="D1090" s="35"/>
      <c r="E1090" s="876" t="s">
        <v>1485</v>
      </c>
      <c r="F1090" s="36">
        <v>627000</v>
      </c>
      <c r="G1090" s="37">
        <v>627000</v>
      </c>
      <c r="H1090" s="38"/>
      <c r="I1090" s="39">
        <v>27000</v>
      </c>
      <c r="J1090" s="40">
        <v>0</v>
      </c>
      <c r="K1090" s="40">
        <v>0</v>
      </c>
      <c r="L1090" s="40">
        <v>600000</v>
      </c>
      <c r="M1090" s="41">
        <v>0</v>
      </c>
      <c r="N1090" s="41">
        <v>0</v>
      </c>
      <c r="O1090" s="42"/>
      <c r="P1090" s="43"/>
      <c r="Q1090" s="44">
        <v>0</v>
      </c>
      <c r="R1090" s="45">
        <v>627000</v>
      </c>
      <c r="S1090" s="39">
        <v>0</v>
      </c>
      <c r="T1090" s="46"/>
      <c r="U1090" s="39"/>
      <c r="V1090" s="46"/>
      <c r="W1090" s="39"/>
      <c r="X1090" s="23">
        <f t="shared" si="153"/>
        <v>0</v>
      </c>
      <c r="Y1090" s="23">
        <f t="shared" si="154"/>
        <v>0</v>
      </c>
      <c r="AH1090" s="20">
        <f t="shared" si="146"/>
        <v>0</v>
      </c>
      <c r="AI1090" s="20">
        <v>1</v>
      </c>
      <c r="AQ1090" s="1">
        <f t="shared" si="147"/>
        <v>1</v>
      </c>
      <c r="AR1090" s="1">
        <f t="shared" si="148"/>
        <v>1</v>
      </c>
    </row>
    <row r="1091" spans="1:44" ht="28.2" thickTop="1" thickBot="1">
      <c r="A1091" s="33" t="s">
        <v>65</v>
      </c>
      <c r="B1091" s="33" t="s">
        <v>65</v>
      </c>
      <c r="C1091" s="33" t="s">
        <v>91</v>
      </c>
      <c r="D1091" s="35"/>
      <c r="E1091" s="876" t="s">
        <v>1485</v>
      </c>
      <c r="F1091" s="36">
        <v>70000</v>
      </c>
      <c r="G1091" s="37">
        <v>70000</v>
      </c>
      <c r="H1091" s="38"/>
      <c r="I1091" s="39">
        <v>70000</v>
      </c>
      <c r="J1091" s="40">
        <v>0</v>
      </c>
      <c r="K1091" s="40">
        <v>0</v>
      </c>
      <c r="L1091" s="40">
        <v>0</v>
      </c>
      <c r="M1091" s="41">
        <v>0</v>
      </c>
      <c r="N1091" s="41">
        <v>0</v>
      </c>
      <c r="O1091" s="42"/>
      <c r="P1091" s="43"/>
      <c r="Q1091" s="44">
        <v>0</v>
      </c>
      <c r="R1091" s="45">
        <v>70000</v>
      </c>
      <c r="S1091" s="39">
        <v>0</v>
      </c>
      <c r="T1091" s="46"/>
      <c r="U1091" s="39"/>
      <c r="V1091" s="46"/>
      <c r="W1091" s="39"/>
      <c r="X1091" s="23">
        <f t="shared" si="153"/>
        <v>0</v>
      </c>
      <c r="Y1091" s="23">
        <f t="shared" si="154"/>
        <v>0</v>
      </c>
      <c r="AH1091" s="20">
        <f t="shared" si="146"/>
        <v>0</v>
      </c>
      <c r="AI1091" s="20">
        <v>1</v>
      </c>
      <c r="AQ1091" s="1">
        <f t="shared" si="147"/>
        <v>1</v>
      </c>
      <c r="AR1091" s="1">
        <f t="shared" si="148"/>
        <v>1</v>
      </c>
    </row>
    <row r="1092" spans="1:44" ht="28.2" thickTop="1" thickBot="1">
      <c r="A1092" s="33" t="s">
        <v>65</v>
      </c>
      <c r="B1092" s="33" t="s">
        <v>65</v>
      </c>
      <c r="C1092" s="33" t="s">
        <v>57</v>
      </c>
      <c r="D1092" s="35"/>
      <c r="E1092" s="324" t="s">
        <v>179</v>
      </c>
      <c r="F1092" s="36">
        <v>500000</v>
      </c>
      <c r="G1092" s="37">
        <v>500000</v>
      </c>
      <c r="H1092" s="38"/>
      <c r="I1092" s="39">
        <v>0</v>
      </c>
      <c r="J1092" s="40">
        <v>500000</v>
      </c>
      <c r="K1092" s="40">
        <v>0</v>
      </c>
      <c r="L1092" s="40">
        <v>0</v>
      </c>
      <c r="M1092" s="41">
        <v>0</v>
      </c>
      <c r="N1092" s="41">
        <v>0</v>
      </c>
      <c r="O1092" s="42"/>
      <c r="P1092" s="43"/>
      <c r="Q1092" s="44">
        <v>0</v>
      </c>
      <c r="R1092" s="45">
        <v>450000</v>
      </c>
      <c r="S1092" s="39">
        <v>50000</v>
      </c>
      <c r="T1092" s="46"/>
      <c r="U1092" s="39"/>
      <c r="V1092" s="46"/>
      <c r="W1092" s="39"/>
      <c r="X1092" s="23">
        <f t="shared" si="153"/>
        <v>0</v>
      </c>
      <c r="Y1092" s="23">
        <f t="shared" si="154"/>
        <v>0</v>
      </c>
      <c r="Z1092" s="20">
        <v>1</v>
      </c>
      <c r="AH1092" s="20">
        <f t="shared" si="146"/>
        <v>1</v>
      </c>
      <c r="AQ1092" s="1">
        <f t="shared" si="147"/>
        <v>0</v>
      </c>
      <c r="AR1092" s="1">
        <f t="shared" si="148"/>
        <v>1</v>
      </c>
    </row>
    <row r="1093" spans="1:44" ht="28.2" thickTop="1" thickBot="1">
      <c r="A1093" s="33" t="s">
        <v>65</v>
      </c>
      <c r="B1093" s="33" t="s">
        <v>65</v>
      </c>
      <c r="C1093" s="33" t="s">
        <v>149</v>
      </c>
      <c r="D1093" s="35"/>
      <c r="E1093" s="324" t="s">
        <v>1485</v>
      </c>
      <c r="F1093" s="36">
        <f>100000+200000</f>
        <v>300000</v>
      </c>
      <c r="G1093" s="37">
        <v>300000</v>
      </c>
      <c r="H1093" s="38"/>
      <c r="I1093" s="39">
        <f>100000+200000</f>
        <v>300000</v>
      </c>
      <c r="J1093" s="40">
        <v>0</v>
      </c>
      <c r="K1093" s="40">
        <v>0</v>
      </c>
      <c r="L1093" s="40">
        <v>0</v>
      </c>
      <c r="M1093" s="41">
        <v>0</v>
      </c>
      <c r="N1093" s="41">
        <v>0</v>
      </c>
      <c r="O1093" s="42"/>
      <c r="P1093" s="43"/>
      <c r="Q1093" s="44">
        <v>0</v>
      </c>
      <c r="R1093" s="45">
        <v>270000</v>
      </c>
      <c r="S1093" s="39">
        <v>30000</v>
      </c>
      <c r="T1093" s="46"/>
      <c r="U1093" s="39"/>
      <c r="V1093" s="46"/>
      <c r="W1093" s="39"/>
      <c r="X1093" s="23">
        <f t="shared" si="153"/>
        <v>0</v>
      </c>
      <c r="Y1093" s="23">
        <f t="shared" si="154"/>
        <v>0</v>
      </c>
      <c r="AH1093" s="20">
        <f t="shared" si="146"/>
        <v>0</v>
      </c>
      <c r="AI1093" s="20">
        <v>1</v>
      </c>
      <c r="AQ1093" s="1">
        <f t="shared" si="147"/>
        <v>1</v>
      </c>
      <c r="AR1093" s="1">
        <f t="shared" si="148"/>
        <v>1</v>
      </c>
    </row>
    <row r="1094" spans="1:44" ht="55.2" thickTop="1" thickBot="1">
      <c r="A1094" s="33" t="s">
        <v>65</v>
      </c>
      <c r="B1094" s="33" t="s">
        <v>65</v>
      </c>
      <c r="C1094" s="33" t="s">
        <v>180</v>
      </c>
      <c r="D1094" s="35"/>
      <c r="E1094" s="324" t="s">
        <v>179</v>
      </c>
      <c r="F1094" s="36">
        <v>200000</v>
      </c>
      <c r="G1094" s="37">
        <v>200000</v>
      </c>
      <c r="H1094" s="38"/>
      <c r="I1094" s="39">
        <v>200000</v>
      </c>
      <c r="J1094" s="40">
        <v>0</v>
      </c>
      <c r="K1094" s="40">
        <v>0</v>
      </c>
      <c r="L1094" s="40">
        <v>0</v>
      </c>
      <c r="M1094" s="41">
        <v>0</v>
      </c>
      <c r="N1094" s="41">
        <v>0</v>
      </c>
      <c r="O1094" s="42"/>
      <c r="P1094" s="43"/>
      <c r="Q1094" s="44">
        <v>0</v>
      </c>
      <c r="R1094" s="45">
        <v>40000</v>
      </c>
      <c r="S1094" s="39">
        <v>160000</v>
      </c>
      <c r="T1094" s="46"/>
      <c r="U1094" s="39"/>
      <c r="V1094" s="46"/>
      <c r="W1094" s="39"/>
      <c r="X1094" s="23">
        <f t="shared" si="153"/>
        <v>0</v>
      </c>
      <c r="Y1094" s="23">
        <f t="shared" si="154"/>
        <v>0</v>
      </c>
      <c r="Z1094" s="20">
        <v>1</v>
      </c>
      <c r="AH1094" s="20">
        <f t="shared" si="146"/>
        <v>1</v>
      </c>
      <c r="AQ1094" s="1">
        <f t="shared" si="147"/>
        <v>0</v>
      </c>
      <c r="AR1094" s="1">
        <f t="shared" si="148"/>
        <v>1</v>
      </c>
    </row>
    <row r="1095" spans="1:44" ht="28.2" thickTop="1" thickBot="1">
      <c r="A1095" s="33" t="s">
        <v>65</v>
      </c>
      <c r="B1095" s="33" t="s">
        <v>65</v>
      </c>
      <c r="C1095" s="33" t="s">
        <v>181</v>
      </c>
      <c r="D1095" s="35"/>
      <c r="E1095" s="324" t="s">
        <v>179</v>
      </c>
      <c r="F1095" s="36">
        <v>50000</v>
      </c>
      <c r="G1095" s="37">
        <v>50000</v>
      </c>
      <c r="H1095" s="38"/>
      <c r="I1095" s="39">
        <v>50000</v>
      </c>
      <c r="J1095" s="40">
        <v>0</v>
      </c>
      <c r="K1095" s="40">
        <v>0</v>
      </c>
      <c r="L1095" s="40">
        <v>0</v>
      </c>
      <c r="M1095" s="41">
        <v>0</v>
      </c>
      <c r="N1095" s="41">
        <v>0</v>
      </c>
      <c r="O1095" s="42"/>
      <c r="P1095" s="43"/>
      <c r="Q1095" s="44">
        <v>0</v>
      </c>
      <c r="R1095" s="45">
        <v>5000</v>
      </c>
      <c r="S1095" s="39">
        <v>45000</v>
      </c>
      <c r="T1095" s="46"/>
      <c r="U1095" s="39"/>
      <c r="V1095" s="46"/>
      <c r="W1095" s="39"/>
      <c r="X1095" s="23">
        <f t="shared" si="153"/>
        <v>0</v>
      </c>
      <c r="Y1095" s="23">
        <f t="shared" si="154"/>
        <v>0</v>
      </c>
      <c r="Z1095" s="20">
        <v>1</v>
      </c>
      <c r="AH1095" s="20">
        <f t="shared" si="146"/>
        <v>1</v>
      </c>
      <c r="AQ1095" s="1">
        <f t="shared" si="147"/>
        <v>0</v>
      </c>
      <c r="AR1095" s="1">
        <f t="shared" si="148"/>
        <v>1</v>
      </c>
    </row>
    <row r="1096" spans="1:44" ht="28.2" thickTop="1" thickBot="1">
      <c r="A1096" s="33" t="s">
        <v>65</v>
      </c>
      <c r="B1096" s="33" t="s">
        <v>65</v>
      </c>
      <c r="C1096" s="33" t="s">
        <v>182</v>
      </c>
      <c r="D1096" s="35"/>
      <c r="E1096" s="324" t="s">
        <v>179</v>
      </c>
      <c r="F1096" s="36">
        <v>200000</v>
      </c>
      <c r="G1096" s="37">
        <v>200000</v>
      </c>
      <c r="H1096" s="38"/>
      <c r="I1096" s="39">
        <v>200000</v>
      </c>
      <c r="J1096" s="40">
        <v>0</v>
      </c>
      <c r="K1096" s="40">
        <v>0</v>
      </c>
      <c r="L1096" s="40">
        <v>0</v>
      </c>
      <c r="M1096" s="41">
        <v>0</v>
      </c>
      <c r="N1096" s="41">
        <v>0</v>
      </c>
      <c r="O1096" s="42"/>
      <c r="P1096" s="43"/>
      <c r="Q1096" s="44">
        <v>0</v>
      </c>
      <c r="R1096" s="45">
        <v>100000</v>
      </c>
      <c r="S1096" s="39">
        <v>100000</v>
      </c>
      <c r="T1096" s="46"/>
      <c r="U1096" s="39"/>
      <c r="V1096" s="46"/>
      <c r="W1096" s="39"/>
      <c r="X1096" s="23">
        <f t="shared" si="153"/>
        <v>0</v>
      </c>
      <c r="Y1096" s="23">
        <f t="shared" si="154"/>
        <v>0</v>
      </c>
      <c r="Z1096" s="20">
        <v>1</v>
      </c>
      <c r="AH1096" s="20">
        <f t="shared" si="146"/>
        <v>1</v>
      </c>
      <c r="AQ1096" s="1">
        <f t="shared" si="147"/>
        <v>0</v>
      </c>
      <c r="AR1096" s="1">
        <f t="shared" si="148"/>
        <v>1</v>
      </c>
    </row>
    <row r="1097" spans="1:44" ht="28.2" thickTop="1" thickBot="1">
      <c r="A1097" s="33" t="s">
        <v>65</v>
      </c>
      <c r="B1097" s="33" t="s">
        <v>65</v>
      </c>
      <c r="C1097" s="33" t="s">
        <v>150</v>
      </c>
      <c r="D1097" s="35"/>
      <c r="E1097" s="324" t="s">
        <v>1485</v>
      </c>
      <c r="F1097" s="36">
        <f>150000+350000</f>
        <v>500000</v>
      </c>
      <c r="G1097" s="37">
        <v>500000</v>
      </c>
      <c r="H1097" s="38"/>
      <c r="I1097" s="39">
        <f>150000+350000</f>
        <v>500000</v>
      </c>
      <c r="J1097" s="40">
        <v>0</v>
      </c>
      <c r="K1097" s="40">
        <v>0</v>
      </c>
      <c r="L1097" s="40">
        <v>0</v>
      </c>
      <c r="M1097" s="41">
        <v>0</v>
      </c>
      <c r="N1097" s="41">
        <v>0</v>
      </c>
      <c r="O1097" s="42"/>
      <c r="P1097" s="43"/>
      <c r="Q1097" s="44">
        <v>0</v>
      </c>
      <c r="R1097" s="45">
        <v>150000</v>
      </c>
      <c r="S1097" s="39">
        <f>G1097-R1097-Q1097</f>
        <v>350000</v>
      </c>
      <c r="T1097" s="46"/>
      <c r="U1097" s="39"/>
      <c r="V1097" s="46"/>
      <c r="W1097" s="39"/>
      <c r="X1097" s="23">
        <f t="shared" si="153"/>
        <v>0</v>
      </c>
      <c r="Y1097" s="23">
        <f t="shared" si="154"/>
        <v>0</v>
      </c>
      <c r="AH1097" s="20">
        <f t="shared" si="146"/>
        <v>0</v>
      </c>
      <c r="AI1097" s="20">
        <v>1</v>
      </c>
      <c r="AQ1097" s="1">
        <f t="shared" si="147"/>
        <v>1</v>
      </c>
      <c r="AR1097" s="1">
        <f t="shared" si="148"/>
        <v>1</v>
      </c>
    </row>
    <row r="1098" spans="1:44" ht="28.2" thickTop="1" thickBot="1">
      <c r="A1098" s="33" t="s">
        <v>65</v>
      </c>
      <c r="B1098" s="33" t="s">
        <v>65</v>
      </c>
      <c r="C1098" s="33" t="s">
        <v>183</v>
      </c>
      <c r="D1098" s="35"/>
      <c r="E1098" s="324" t="s">
        <v>179</v>
      </c>
      <c r="F1098" s="36">
        <v>303000</v>
      </c>
      <c r="G1098" s="37">
        <v>303000</v>
      </c>
      <c r="H1098" s="38"/>
      <c r="I1098" s="39">
        <v>303000</v>
      </c>
      <c r="J1098" s="40">
        <v>0</v>
      </c>
      <c r="K1098" s="40">
        <v>0</v>
      </c>
      <c r="L1098" s="40">
        <v>0</v>
      </c>
      <c r="M1098" s="41">
        <v>0</v>
      </c>
      <c r="N1098" s="41">
        <v>0</v>
      </c>
      <c r="O1098" s="42"/>
      <c r="P1098" s="43"/>
      <c r="Q1098" s="44">
        <v>0</v>
      </c>
      <c r="R1098" s="45">
        <v>150000</v>
      </c>
      <c r="S1098" s="39">
        <v>153000</v>
      </c>
      <c r="T1098" s="46"/>
      <c r="U1098" s="39"/>
      <c r="V1098" s="46"/>
      <c r="W1098" s="39"/>
      <c r="X1098" s="23">
        <f t="shared" si="153"/>
        <v>0</v>
      </c>
      <c r="Y1098" s="23">
        <f t="shared" si="154"/>
        <v>0</v>
      </c>
      <c r="Z1098" s="20">
        <v>1</v>
      </c>
      <c r="AH1098" s="20">
        <f t="shared" ref="AH1098:AH1161" si="155">SUM(Z1098:AG1098)</f>
        <v>1</v>
      </c>
      <c r="AQ1098" s="1">
        <f t="shared" ref="AQ1098:AQ1161" si="156">SUM(AI1098:AP1098)</f>
        <v>0</v>
      </c>
      <c r="AR1098" s="1">
        <f t="shared" ref="AR1098:AR1161" si="157">AQ1098+AH1098</f>
        <v>1</v>
      </c>
    </row>
    <row r="1099" spans="1:44" ht="28.2" thickTop="1" thickBot="1">
      <c r="A1099" s="33" t="s">
        <v>65</v>
      </c>
      <c r="B1099" s="33" t="s">
        <v>65</v>
      </c>
      <c r="C1099" s="33" t="s">
        <v>146</v>
      </c>
      <c r="D1099" s="35"/>
      <c r="E1099" s="324" t="s">
        <v>145</v>
      </c>
      <c r="F1099" s="36">
        <v>150000</v>
      </c>
      <c r="G1099" s="37">
        <v>150000</v>
      </c>
      <c r="H1099" s="38"/>
      <c r="I1099" s="39">
        <v>40000</v>
      </c>
      <c r="J1099" s="40">
        <v>0</v>
      </c>
      <c r="K1099" s="40">
        <v>0</v>
      </c>
      <c r="L1099" s="40">
        <v>110000</v>
      </c>
      <c r="M1099" s="41">
        <v>0</v>
      </c>
      <c r="N1099" s="41">
        <v>0</v>
      </c>
      <c r="O1099" s="42"/>
      <c r="P1099" s="43"/>
      <c r="Q1099" s="44">
        <v>0</v>
      </c>
      <c r="R1099" s="45">
        <v>75000</v>
      </c>
      <c r="S1099" s="39">
        <v>75000</v>
      </c>
      <c r="T1099" s="46"/>
      <c r="U1099" s="39"/>
      <c r="V1099" s="46"/>
      <c r="W1099" s="39"/>
      <c r="X1099" s="23">
        <f t="shared" si="153"/>
        <v>0</v>
      </c>
      <c r="Y1099" s="23">
        <f t="shared" si="154"/>
        <v>0</v>
      </c>
      <c r="AH1099" s="20">
        <f t="shared" si="155"/>
        <v>0</v>
      </c>
      <c r="AI1099" s="20">
        <v>1</v>
      </c>
      <c r="AQ1099" s="1">
        <f t="shared" si="156"/>
        <v>1</v>
      </c>
      <c r="AR1099" s="1">
        <f t="shared" si="157"/>
        <v>1</v>
      </c>
    </row>
    <row r="1100" spans="1:44" ht="28.2" thickTop="1" thickBot="1">
      <c r="A1100" s="33" t="s">
        <v>65</v>
      </c>
      <c r="B1100" s="33" t="s">
        <v>65</v>
      </c>
      <c r="C1100" s="33" t="s">
        <v>147</v>
      </c>
      <c r="D1100" s="35"/>
      <c r="E1100" s="324" t="s">
        <v>145</v>
      </c>
      <c r="F1100" s="39">
        <v>70000</v>
      </c>
      <c r="G1100" s="37">
        <v>116423</v>
      </c>
      <c r="H1100" s="38"/>
      <c r="I1100" s="39">
        <f>70000+46423</f>
        <v>116423</v>
      </c>
      <c r="J1100" s="40">
        <v>0</v>
      </c>
      <c r="K1100" s="40">
        <v>0</v>
      </c>
      <c r="L1100" s="40">
        <v>0</v>
      </c>
      <c r="M1100" s="41">
        <v>0</v>
      </c>
      <c r="N1100" s="41">
        <v>0</v>
      </c>
      <c r="O1100" s="42"/>
      <c r="P1100" s="43"/>
      <c r="Q1100" s="44">
        <v>0</v>
      </c>
      <c r="R1100" s="45">
        <v>104781</v>
      </c>
      <c r="S1100" s="39">
        <f>G1100-R1100</f>
        <v>11642</v>
      </c>
      <c r="T1100" s="46"/>
      <c r="U1100" s="39"/>
      <c r="V1100" s="46"/>
      <c r="W1100" s="39"/>
      <c r="X1100" s="23">
        <f t="shared" si="153"/>
        <v>0</v>
      </c>
      <c r="Y1100" s="23">
        <f t="shared" si="154"/>
        <v>0</v>
      </c>
      <c r="AH1100" s="20">
        <f t="shared" si="155"/>
        <v>0</v>
      </c>
      <c r="AI1100" s="20">
        <v>1</v>
      </c>
      <c r="AQ1100" s="1">
        <f t="shared" si="156"/>
        <v>1</v>
      </c>
      <c r="AR1100" s="1">
        <f t="shared" si="157"/>
        <v>1</v>
      </c>
    </row>
    <row r="1101" spans="1:44" ht="28.2" thickTop="1" thickBot="1">
      <c r="A1101" s="33" t="s">
        <v>65</v>
      </c>
      <c r="B1101" s="33" t="s">
        <v>65</v>
      </c>
      <c r="C1101" s="33" t="s">
        <v>148</v>
      </c>
      <c r="D1101" s="35"/>
      <c r="E1101" s="324" t="s">
        <v>145</v>
      </c>
      <c r="F1101" s="36">
        <v>50000</v>
      </c>
      <c r="G1101" s="37">
        <v>50000</v>
      </c>
      <c r="H1101" s="38"/>
      <c r="I1101" s="39">
        <v>0</v>
      </c>
      <c r="J1101" s="40">
        <v>0</v>
      </c>
      <c r="K1101" s="40">
        <v>0</v>
      </c>
      <c r="L1101" s="40">
        <v>50000</v>
      </c>
      <c r="M1101" s="41">
        <v>0</v>
      </c>
      <c r="N1101" s="41">
        <v>0</v>
      </c>
      <c r="O1101" s="42"/>
      <c r="P1101" s="43"/>
      <c r="Q1101" s="44">
        <v>0</v>
      </c>
      <c r="R1101" s="45">
        <v>50000</v>
      </c>
      <c r="S1101" s="39">
        <v>0</v>
      </c>
      <c r="T1101" s="46"/>
      <c r="U1101" s="39"/>
      <c r="V1101" s="46"/>
      <c r="W1101" s="39"/>
      <c r="X1101" s="23">
        <f t="shared" si="153"/>
        <v>0</v>
      </c>
      <c r="Y1101" s="23">
        <f t="shared" si="154"/>
        <v>0</v>
      </c>
      <c r="AH1101" s="20">
        <f t="shared" si="155"/>
        <v>0</v>
      </c>
      <c r="AI1101" s="20">
        <v>1</v>
      </c>
      <c r="AQ1101" s="1">
        <f t="shared" si="156"/>
        <v>1</v>
      </c>
      <c r="AR1101" s="1">
        <f t="shared" si="157"/>
        <v>1</v>
      </c>
    </row>
    <row r="1102" spans="1:44" ht="28.2" thickTop="1" thickBot="1">
      <c r="A1102" s="33" t="s">
        <v>65</v>
      </c>
      <c r="B1102" s="33" t="s">
        <v>65</v>
      </c>
      <c r="C1102" s="33" t="s">
        <v>41</v>
      </c>
      <c r="D1102" s="35"/>
      <c r="E1102" s="324" t="s">
        <v>145</v>
      </c>
      <c r="F1102" s="36">
        <v>980000</v>
      </c>
      <c r="G1102" s="37">
        <v>980000</v>
      </c>
      <c r="H1102" s="38"/>
      <c r="I1102" s="39">
        <v>410000</v>
      </c>
      <c r="J1102" s="40">
        <v>400000</v>
      </c>
      <c r="K1102" s="40">
        <v>0</v>
      </c>
      <c r="L1102" s="40">
        <v>170000</v>
      </c>
      <c r="M1102" s="41">
        <v>0</v>
      </c>
      <c r="N1102" s="41">
        <v>0</v>
      </c>
      <c r="O1102" s="42"/>
      <c r="P1102" s="43"/>
      <c r="Q1102" s="44">
        <v>0</v>
      </c>
      <c r="R1102" s="45">
        <f>0.5*G1102</f>
        <v>490000</v>
      </c>
      <c r="S1102" s="39">
        <f>G1102-R1102-Q1102</f>
        <v>490000</v>
      </c>
      <c r="T1102" s="46"/>
      <c r="U1102" s="39"/>
      <c r="V1102" s="46"/>
      <c r="W1102" s="39"/>
      <c r="X1102" s="23">
        <f t="shared" si="153"/>
        <v>0</v>
      </c>
      <c r="Y1102" s="23">
        <f t="shared" si="154"/>
        <v>0</v>
      </c>
      <c r="AH1102" s="20">
        <f t="shared" si="155"/>
        <v>0</v>
      </c>
      <c r="AI1102" s="20">
        <v>1</v>
      </c>
      <c r="AQ1102" s="1">
        <f t="shared" si="156"/>
        <v>1</v>
      </c>
      <c r="AR1102" s="1">
        <f t="shared" si="157"/>
        <v>1</v>
      </c>
    </row>
    <row r="1103" spans="1:44" ht="28.2" thickTop="1" thickBot="1">
      <c r="A1103" s="33" t="s">
        <v>65</v>
      </c>
      <c r="B1103" s="33" t="s">
        <v>65</v>
      </c>
      <c r="C1103" s="33" t="s">
        <v>58</v>
      </c>
      <c r="D1103" s="35"/>
      <c r="E1103" s="324" t="s">
        <v>145</v>
      </c>
      <c r="F1103" s="36">
        <v>240000</v>
      </c>
      <c r="G1103" s="37">
        <v>240000</v>
      </c>
      <c r="H1103" s="38"/>
      <c r="I1103" s="39">
        <v>140000</v>
      </c>
      <c r="J1103" s="40">
        <v>100000</v>
      </c>
      <c r="K1103" s="40">
        <v>0</v>
      </c>
      <c r="L1103" s="40">
        <v>0</v>
      </c>
      <c r="M1103" s="41">
        <v>0</v>
      </c>
      <c r="N1103" s="41">
        <v>0</v>
      </c>
      <c r="O1103" s="42"/>
      <c r="P1103" s="43"/>
      <c r="Q1103" s="44">
        <v>0</v>
      </c>
      <c r="R1103" s="45">
        <f>0.9*G1103</f>
        <v>216000</v>
      </c>
      <c r="S1103" s="39">
        <f>G1103-R1103-Q1103</f>
        <v>24000</v>
      </c>
      <c r="T1103" s="46"/>
      <c r="U1103" s="39"/>
      <c r="V1103" s="46"/>
      <c r="W1103" s="39"/>
      <c r="X1103" s="23">
        <f t="shared" si="153"/>
        <v>0</v>
      </c>
      <c r="Y1103" s="23">
        <f t="shared" si="154"/>
        <v>0</v>
      </c>
      <c r="AH1103" s="20">
        <f t="shared" si="155"/>
        <v>0</v>
      </c>
      <c r="AI1103" s="20">
        <v>1</v>
      </c>
      <c r="AQ1103" s="1">
        <f t="shared" si="156"/>
        <v>1</v>
      </c>
      <c r="AR1103" s="1">
        <f t="shared" si="157"/>
        <v>1</v>
      </c>
    </row>
    <row r="1104" spans="1:44" ht="28.2" thickTop="1" thickBot="1">
      <c r="A1104" s="33" t="s">
        <v>65</v>
      </c>
      <c r="B1104" s="33" t="s">
        <v>65</v>
      </c>
      <c r="C1104" s="33" t="s">
        <v>92</v>
      </c>
      <c r="D1104" s="35"/>
      <c r="E1104" s="324" t="s">
        <v>145</v>
      </c>
      <c r="F1104" s="36">
        <v>100000</v>
      </c>
      <c r="G1104" s="37">
        <v>100000</v>
      </c>
      <c r="H1104" s="38"/>
      <c r="I1104" s="39">
        <v>52000</v>
      </c>
      <c r="J1104" s="40">
        <v>0</v>
      </c>
      <c r="K1104" s="40">
        <v>0</v>
      </c>
      <c r="L1104" s="40">
        <v>48000</v>
      </c>
      <c r="M1104" s="41">
        <v>0</v>
      </c>
      <c r="N1104" s="41">
        <v>0</v>
      </c>
      <c r="O1104" s="42"/>
      <c r="P1104" s="43"/>
      <c r="Q1104" s="44">
        <v>0</v>
      </c>
      <c r="R1104" s="45">
        <v>100000</v>
      </c>
      <c r="S1104" s="39">
        <f>G1104-R1104-Q1104</f>
        <v>0</v>
      </c>
      <c r="T1104" s="46"/>
      <c r="U1104" s="39"/>
      <c r="V1104" s="46"/>
      <c r="W1104" s="39"/>
      <c r="X1104" s="23">
        <f t="shared" si="153"/>
        <v>0</v>
      </c>
      <c r="Y1104" s="23">
        <f t="shared" si="154"/>
        <v>0</v>
      </c>
      <c r="AH1104" s="20">
        <f t="shared" si="155"/>
        <v>0</v>
      </c>
      <c r="AI1104" s="20">
        <v>1</v>
      </c>
      <c r="AQ1104" s="1">
        <f t="shared" si="156"/>
        <v>1</v>
      </c>
      <c r="AR1104" s="1">
        <f t="shared" si="157"/>
        <v>1</v>
      </c>
    </row>
    <row r="1105" spans="1:44" ht="28.2" thickTop="1" thickBot="1">
      <c r="A1105" s="33" t="s">
        <v>65</v>
      </c>
      <c r="B1105" s="33" t="s">
        <v>65</v>
      </c>
      <c r="C1105" s="33" t="s">
        <v>184</v>
      </c>
      <c r="D1105" s="35"/>
      <c r="E1105" s="324" t="s">
        <v>145</v>
      </c>
      <c r="F1105" s="36">
        <v>40000</v>
      </c>
      <c r="G1105" s="37">
        <v>40000</v>
      </c>
      <c r="H1105" s="38"/>
      <c r="I1105" s="39">
        <v>40000</v>
      </c>
      <c r="J1105" s="40">
        <v>0</v>
      </c>
      <c r="K1105" s="40">
        <v>0</v>
      </c>
      <c r="L1105" s="40">
        <v>0</v>
      </c>
      <c r="M1105" s="41">
        <v>0</v>
      </c>
      <c r="N1105" s="41">
        <v>0</v>
      </c>
      <c r="O1105" s="42"/>
      <c r="P1105" s="43"/>
      <c r="Q1105" s="44">
        <v>0</v>
      </c>
      <c r="R1105" s="45">
        <f>0.4*G1105</f>
        <v>16000</v>
      </c>
      <c r="S1105" s="39">
        <f>G1105-R1105-Q1105</f>
        <v>24000</v>
      </c>
      <c r="T1105" s="46"/>
      <c r="U1105" s="39"/>
      <c r="V1105" s="46"/>
      <c r="W1105" s="39"/>
      <c r="X1105" s="23">
        <f t="shared" si="153"/>
        <v>0</v>
      </c>
      <c r="Y1105" s="23">
        <f t="shared" si="154"/>
        <v>0</v>
      </c>
      <c r="AH1105" s="20">
        <f t="shared" si="155"/>
        <v>0</v>
      </c>
      <c r="AI1105" s="20">
        <v>1</v>
      </c>
      <c r="AQ1105" s="1">
        <f t="shared" si="156"/>
        <v>1</v>
      </c>
      <c r="AR1105" s="1">
        <f t="shared" si="157"/>
        <v>1</v>
      </c>
    </row>
    <row r="1106" spans="1:44" ht="28.2" thickTop="1" thickBot="1">
      <c r="A1106" s="33" t="s">
        <v>65</v>
      </c>
      <c r="B1106" s="33" t="s">
        <v>65</v>
      </c>
      <c r="C1106" s="33" t="s">
        <v>101</v>
      </c>
      <c r="D1106" s="35"/>
      <c r="E1106" s="324" t="s">
        <v>53</v>
      </c>
      <c r="F1106" s="36">
        <v>95000</v>
      </c>
      <c r="G1106" s="37">
        <v>269950</v>
      </c>
      <c r="H1106" s="38"/>
      <c r="I1106" s="39">
        <v>219950</v>
      </c>
      <c r="J1106" s="40">
        <v>50000</v>
      </c>
      <c r="K1106" s="40">
        <v>0</v>
      </c>
      <c r="L1106" s="40">
        <v>0</v>
      </c>
      <c r="M1106" s="41">
        <v>0</v>
      </c>
      <c r="N1106" s="41">
        <v>0</v>
      </c>
      <c r="O1106" s="42"/>
      <c r="P1106" s="43"/>
      <c r="Q1106" s="44">
        <v>0</v>
      </c>
      <c r="R1106" s="45">
        <f>0.3*G1106</f>
        <v>80985</v>
      </c>
      <c r="S1106" s="39">
        <f>+G1106-Q1106-R1106</f>
        <v>188965</v>
      </c>
      <c r="T1106" s="46"/>
      <c r="U1106" s="39"/>
      <c r="V1106" s="46"/>
      <c r="W1106" s="39"/>
      <c r="X1106" s="23">
        <f t="shared" si="153"/>
        <v>0</v>
      </c>
      <c r="Y1106" s="23">
        <f t="shared" si="154"/>
        <v>0</v>
      </c>
      <c r="AH1106" s="20">
        <f t="shared" si="155"/>
        <v>0</v>
      </c>
      <c r="AI1106" s="20">
        <v>1</v>
      </c>
      <c r="AQ1106" s="1">
        <f t="shared" si="156"/>
        <v>1</v>
      </c>
      <c r="AR1106" s="1">
        <f t="shared" si="157"/>
        <v>1</v>
      </c>
    </row>
    <row r="1107" spans="1:44" ht="28.2" thickTop="1" thickBot="1">
      <c r="A1107" s="33" t="s">
        <v>65</v>
      </c>
      <c r="B1107" s="33" t="s">
        <v>65</v>
      </c>
      <c r="C1107" s="33" t="s">
        <v>102</v>
      </c>
      <c r="D1107" s="35"/>
      <c r="E1107" s="324" t="s">
        <v>53</v>
      </c>
      <c r="F1107" s="36">
        <v>95000</v>
      </c>
      <c r="G1107" s="37">
        <v>140093</v>
      </c>
      <c r="H1107" s="38"/>
      <c r="I1107" s="39">
        <v>90093</v>
      </c>
      <c r="J1107" s="40">
        <v>50000</v>
      </c>
      <c r="K1107" s="40">
        <v>0</v>
      </c>
      <c r="L1107" s="40">
        <v>0</v>
      </c>
      <c r="M1107" s="41">
        <v>0</v>
      </c>
      <c r="N1107" s="41">
        <v>0</v>
      </c>
      <c r="O1107" s="42"/>
      <c r="P1107" s="43"/>
      <c r="Q1107" s="44">
        <v>0</v>
      </c>
      <c r="R1107" s="45">
        <f>0.9*G1107</f>
        <v>126083.7</v>
      </c>
      <c r="S1107" s="39">
        <f>+G1107-Q1107-R1107</f>
        <v>14009.300000000003</v>
      </c>
      <c r="T1107" s="46"/>
      <c r="U1107" s="39"/>
      <c r="V1107" s="46"/>
      <c r="W1107" s="39"/>
      <c r="X1107" s="23">
        <f t="shared" si="153"/>
        <v>0</v>
      </c>
      <c r="Y1107" s="23">
        <f t="shared" si="154"/>
        <v>0</v>
      </c>
      <c r="AH1107" s="20">
        <f t="shared" si="155"/>
        <v>0</v>
      </c>
      <c r="AI1107" s="20">
        <v>1</v>
      </c>
      <c r="AQ1107" s="1">
        <f t="shared" si="156"/>
        <v>1</v>
      </c>
      <c r="AR1107" s="1">
        <f t="shared" si="157"/>
        <v>1</v>
      </c>
    </row>
    <row r="1108" spans="1:44" ht="28.2" thickTop="1" thickBot="1">
      <c r="A1108" s="33" t="s">
        <v>65</v>
      </c>
      <c r="B1108" s="33" t="s">
        <v>65</v>
      </c>
      <c r="C1108" s="33" t="s">
        <v>103</v>
      </c>
      <c r="D1108" s="35"/>
      <c r="E1108" s="324" t="s">
        <v>53</v>
      </c>
      <c r="F1108" s="36">
        <v>200000</v>
      </c>
      <c r="G1108" s="37">
        <v>165056</v>
      </c>
      <c r="H1108" s="38"/>
      <c r="I1108" s="39">
        <v>65056</v>
      </c>
      <c r="J1108" s="40">
        <v>100000</v>
      </c>
      <c r="K1108" s="40">
        <v>0</v>
      </c>
      <c r="L1108" s="40">
        <v>0</v>
      </c>
      <c r="M1108" s="41">
        <v>0</v>
      </c>
      <c r="N1108" s="41">
        <v>0</v>
      </c>
      <c r="O1108" s="42"/>
      <c r="P1108" s="43"/>
      <c r="Q1108" s="44">
        <v>0</v>
      </c>
      <c r="R1108" s="45">
        <f>0.9*G1108</f>
        <v>148550.39999999999</v>
      </c>
      <c r="S1108" s="39">
        <f>G1108-R1108</f>
        <v>16505.600000000006</v>
      </c>
      <c r="T1108" s="46"/>
      <c r="U1108" s="39"/>
      <c r="V1108" s="46"/>
      <c r="W1108" s="39"/>
      <c r="X1108" s="23">
        <f t="shared" si="153"/>
        <v>0</v>
      </c>
      <c r="Y1108" s="23">
        <f t="shared" si="154"/>
        <v>0</v>
      </c>
      <c r="AH1108" s="20">
        <f t="shared" si="155"/>
        <v>0</v>
      </c>
      <c r="AI1108" s="20">
        <v>1</v>
      </c>
      <c r="AQ1108" s="1">
        <f t="shared" si="156"/>
        <v>1</v>
      </c>
      <c r="AR1108" s="1">
        <f t="shared" si="157"/>
        <v>1</v>
      </c>
    </row>
    <row r="1109" spans="1:44" ht="28.2" thickTop="1" thickBot="1">
      <c r="A1109" s="33" t="s">
        <v>65</v>
      </c>
      <c r="B1109" s="33" t="s">
        <v>65</v>
      </c>
      <c r="C1109" s="33" t="s">
        <v>185</v>
      </c>
      <c r="D1109" s="35"/>
      <c r="E1109" s="324" t="s">
        <v>53</v>
      </c>
      <c r="F1109" s="36">
        <v>10000</v>
      </c>
      <c r="G1109" s="37">
        <v>40149</v>
      </c>
      <c r="H1109" s="38"/>
      <c r="I1109" s="39">
        <v>40149</v>
      </c>
      <c r="J1109" s="40">
        <v>0</v>
      </c>
      <c r="K1109" s="40">
        <v>0</v>
      </c>
      <c r="L1109" s="40">
        <v>0</v>
      </c>
      <c r="M1109" s="41">
        <v>0</v>
      </c>
      <c r="N1109" s="41">
        <v>0</v>
      </c>
      <c r="O1109" s="42"/>
      <c r="P1109" s="43"/>
      <c r="Q1109" s="44">
        <v>0</v>
      </c>
      <c r="R1109" s="45">
        <f>0.75*G1109</f>
        <v>30111.75</v>
      </c>
      <c r="S1109" s="39">
        <f>G1109-R1109</f>
        <v>10037.25</v>
      </c>
      <c r="T1109" s="46"/>
      <c r="U1109" s="39"/>
      <c r="V1109" s="46"/>
      <c r="W1109" s="39"/>
      <c r="X1109" s="23">
        <f t="shared" si="153"/>
        <v>0</v>
      </c>
      <c r="Y1109" s="23">
        <f t="shared" si="154"/>
        <v>0</v>
      </c>
      <c r="AH1109" s="20">
        <f t="shared" si="155"/>
        <v>0</v>
      </c>
      <c r="AI1109" s="20">
        <v>1</v>
      </c>
      <c r="AQ1109" s="1">
        <f t="shared" si="156"/>
        <v>1</v>
      </c>
      <c r="AR1109" s="1">
        <f t="shared" si="157"/>
        <v>1</v>
      </c>
    </row>
    <row r="1110" spans="1:44" ht="28.2" thickTop="1" thickBot="1">
      <c r="A1110" s="33" t="s">
        <v>65</v>
      </c>
      <c r="B1110" s="33" t="s">
        <v>65</v>
      </c>
      <c r="C1110" s="33" t="s">
        <v>93</v>
      </c>
      <c r="D1110" s="35"/>
      <c r="E1110" s="324" t="s">
        <v>10</v>
      </c>
      <c r="F1110" s="36">
        <v>100000</v>
      </c>
      <c r="G1110" s="37">
        <v>104300</v>
      </c>
      <c r="H1110" s="38"/>
      <c r="I1110" s="39">
        <v>104300</v>
      </c>
      <c r="J1110" s="40"/>
      <c r="K1110" s="40"/>
      <c r="L1110" s="40"/>
      <c r="M1110" s="41"/>
      <c r="N1110" s="41"/>
      <c r="O1110" s="42"/>
      <c r="P1110" s="43"/>
      <c r="Q1110" s="44">
        <v>78163</v>
      </c>
      <c r="R1110" s="45">
        <f>0.9*G1110-Q1110</f>
        <v>15707</v>
      </c>
      <c r="S1110" s="39">
        <f>+G1110-Q1110-R1110</f>
        <v>10430</v>
      </c>
      <c r="T1110" s="46"/>
      <c r="U1110" s="39"/>
      <c r="V1110" s="46"/>
      <c r="W1110" s="39"/>
      <c r="X1110" s="23">
        <f t="shared" si="153"/>
        <v>0</v>
      </c>
      <c r="Y1110" s="23">
        <f t="shared" si="154"/>
        <v>0</v>
      </c>
      <c r="AH1110" s="20">
        <f t="shared" si="155"/>
        <v>0</v>
      </c>
      <c r="AI1110" s="20">
        <v>1</v>
      </c>
      <c r="AQ1110" s="1">
        <f t="shared" si="156"/>
        <v>1</v>
      </c>
      <c r="AR1110" s="1">
        <f t="shared" si="157"/>
        <v>1</v>
      </c>
    </row>
    <row r="1111" spans="1:44" ht="28.2" thickTop="1" thickBot="1">
      <c r="A1111" s="33" t="s">
        <v>65</v>
      </c>
      <c r="B1111" s="33" t="s">
        <v>65</v>
      </c>
      <c r="C1111" s="33" t="s">
        <v>97</v>
      </c>
      <c r="D1111" s="35"/>
      <c r="E1111" s="324" t="s">
        <v>10</v>
      </c>
      <c r="F1111" s="36">
        <v>0</v>
      </c>
      <c r="G1111" s="37">
        <v>320165</v>
      </c>
      <c r="H1111" s="38"/>
      <c r="I1111" s="39">
        <v>320165</v>
      </c>
      <c r="J1111" s="40">
        <v>0</v>
      </c>
      <c r="K1111" s="40">
        <v>0</v>
      </c>
      <c r="L1111" s="40">
        <v>0</v>
      </c>
      <c r="M1111" s="41">
        <v>0</v>
      </c>
      <c r="N1111" s="41">
        <v>0</v>
      </c>
      <c r="O1111" s="42"/>
      <c r="P1111" s="43"/>
      <c r="Q1111" s="44">
        <v>0</v>
      </c>
      <c r="R1111" s="45">
        <f>0.9*G1111</f>
        <v>288148.5</v>
      </c>
      <c r="S1111" s="39">
        <f>G1111-R1111</f>
        <v>32016.5</v>
      </c>
      <c r="T1111" s="46"/>
      <c r="U1111" s="39"/>
      <c r="V1111" s="46"/>
      <c r="W1111" s="39"/>
      <c r="X1111" s="23">
        <f t="shared" si="153"/>
        <v>0</v>
      </c>
      <c r="Y1111" s="23">
        <f t="shared" si="154"/>
        <v>0</v>
      </c>
      <c r="AH1111" s="20">
        <f t="shared" si="155"/>
        <v>0</v>
      </c>
      <c r="AI1111" s="20">
        <v>1</v>
      </c>
      <c r="AQ1111" s="1">
        <f t="shared" si="156"/>
        <v>1</v>
      </c>
      <c r="AR1111" s="1">
        <f t="shared" si="157"/>
        <v>1</v>
      </c>
    </row>
    <row r="1112" spans="1:44" ht="28.2" thickTop="1" thickBot="1">
      <c r="A1112" s="33" t="s">
        <v>65</v>
      </c>
      <c r="B1112" s="33" t="s">
        <v>65</v>
      </c>
      <c r="C1112" s="33" t="s">
        <v>41</v>
      </c>
      <c r="D1112" s="35"/>
      <c r="E1112" s="324" t="s">
        <v>10</v>
      </c>
      <c r="F1112" s="36">
        <v>2000000</v>
      </c>
      <c r="G1112" s="37">
        <v>1439745</v>
      </c>
      <c r="H1112" s="38"/>
      <c r="I1112" s="50">
        <v>999745</v>
      </c>
      <c r="J1112" s="40">
        <v>300000</v>
      </c>
      <c r="K1112" s="40"/>
      <c r="L1112" s="40">
        <v>140000</v>
      </c>
      <c r="M1112" s="41"/>
      <c r="N1112" s="41"/>
      <c r="O1112" s="42"/>
      <c r="P1112" s="43"/>
      <c r="Q1112" s="44">
        <v>156656</v>
      </c>
      <c r="R1112" s="45">
        <f>0.6*G1112-Q1112</f>
        <v>707191</v>
      </c>
      <c r="S1112" s="39">
        <f>G1112-R1112-Q1112</f>
        <v>575898</v>
      </c>
      <c r="T1112" s="46"/>
      <c r="U1112" s="39"/>
      <c r="V1112" s="46"/>
      <c r="W1112" s="39"/>
      <c r="X1112" s="23">
        <f t="shared" si="153"/>
        <v>0</v>
      </c>
      <c r="Y1112" s="23">
        <f t="shared" si="154"/>
        <v>0</v>
      </c>
      <c r="AH1112" s="20">
        <f t="shared" si="155"/>
        <v>0</v>
      </c>
      <c r="AI1112" s="20">
        <v>1</v>
      </c>
      <c r="AQ1112" s="1">
        <f t="shared" si="156"/>
        <v>1</v>
      </c>
      <c r="AR1112" s="1">
        <f t="shared" si="157"/>
        <v>1</v>
      </c>
    </row>
    <row r="1113" spans="1:44" ht="28.2" thickTop="1" thickBot="1">
      <c r="A1113" s="33" t="s">
        <v>65</v>
      </c>
      <c r="B1113" s="33" t="s">
        <v>65</v>
      </c>
      <c r="C1113" s="33" t="s">
        <v>55</v>
      </c>
      <c r="D1113" s="35"/>
      <c r="E1113" s="324" t="s">
        <v>10</v>
      </c>
      <c r="F1113" s="36">
        <v>263831</v>
      </c>
      <c r="G1113" s="37">
        <v>248675</v>
      </c>
      <c r="H1113" s="38"/>
      <c r="I1113" s="39">
        <v>248675</v>
      </c>
      <c r="J1113" s="40">
        <v>0</v>
      </c>
      <c r="K1113" s="40">
        <v>0</v>
      </c>
      <c r="L1113" s="40">
        <v>0</v>
      </c>
      <c r="M1113" s="41">
        <v>0</v>
      </c>
      <c r="N1113" s="41">
        <v>0</v>
      </c>
      <c r="O1113" s="42"/>
      <c r="P1113" s="43"/>
      <c r="Q1113" s="44">
        <v>223808</v>
      </c>
      <c r="R1113" s="45">
        <f>+G1113-Q1113</f>
        <v>24867</v>
      </c>
      <c r="S1113" s="39">
        <f>+G1113-Q1113-R1113</f>
        <v>0</v>
      </c>
      <c r="T1113" s="46"/>
      <c r="U1113" s="39"/>
      <c r="V1113" s="46"/>
      <c r="W1113" s="39"/>
      <c r="X1113" s="23">
        <f t="shared" si="153"/>
        <v>0</v>
      </c>
      <c r="Y1113" s="23">
        <f t="shared" si="154"/>
        <v>0</v>
      </c>
      <c r="AH1113" s="20">
        <f t="shared" si="155"/>
        <v>0</v>
      </c>
      <c r="AI1113" s="20">
        <v>1</v>
      </c>
      <c r="AQ1113" s="1">
        <f t="shared" si="156"/>
        <v>1</v>
      </c>
      <c r="AR1113" s="1">
        <f t="shared" si="157"/>
        <v>1</v>
      </c>
    </row>
    <row r="1114" spans="1:44" ht="28.2" thickTop="1" thickBot="1">
      <c r="A1114" s="33" t="s">
        <v>65</v>
      </c>
      <c r="B1114" s="33" t="s">
        <v>65</v>
      </c>
      <c r="C1114" s="33" t="s">
        <v>186</v>
      </c>
      <c r="D1114" s="35"/>
      <c r="E1114" s="324" t="s">
        <v>49</v>
      </c>
      <c r="F1114" s="36">
        <v>185291</v>
      </c>
      <c r="G1114" s="37">
        <v>191614</v>
      </c>
      <c r="H1114" s="38"/>
      <c r="I1114" s="50">
        <v>88320</v>
      </c>
      <c r="J1114" s="40">
        <v>90370</v>
      </c>
      <c r="K1114" s="40">
        <v>12924</v>
      </c>
      <c r="L1114" s="40">
        <v>0</v>
      </c>
      <c r="M1114" s="41">
        <v>0</v>
      </c>
      <c r="N1114" s="41">
        <v>0</v>
      </c>
      <c r="O1114" s="42"/>
      <c r="P1114" s="43"/>
      <c r="Q1114" s="44">
        <v>0</v>
      </c>
      <c r="R1114" s="45">
        <f>0.9*G1114</f>
        <v>172452.6</v>
      </c>
      <c r="S1114" s="39">
        <f>G1114-R1114</f>
        <v>19161.399999999994</v>
      </c>
      <c r="T1114" s="46"/>
      <c r="U1114" s="39"/>
      <c r="V1114" s="46"/>
      <c r="W1114" s="39"/>
      <c r="X1114" s="23">
        <f t="shared" si="153"/>
        <v>0</v>
      </c>
      <c r="Y1114" s="23">
        <f t="shared" si="154"/>
        <v>0</v>
      </c>
      <c r="AH1114" s="20">
        <f t="shared" si="155"/>
        <v>0</v>
      </c>
      <c r="AI1114" s="20">
        <v>1</v>
      </c>
      <c r="AQ1114" s="1">
        <f t="shared" si="156"/>
        <v>1</v>
      </c>
      <c r="AR1114" s="1">
        <f t="shared" si="157"/>
        <v>1</v>
      </c>
    </row>
    <row r="1115" spans="1:44" ht="28.2" thickTop="1" thickBot="1">
      <c r="A1115" s="33" t="s">
        <v>65</v>
      </c>
      <c r="B1115" s="33" t="s">
        <v>65</v>
      </c>
      <c r="C1115" s="33" t="s">
        <v>105</v>
      </c>
      <c r="D1115" s="35"/>
      <c r="E1115" s="324" t="s">
        <v>10</v>
      </c>
      <c r="F1115" s="36">
        <v>102480</v>
      </c>
      <c r="G1115" s="37">
        <v>102480</v>
      </c>
      <c r="H1115" s="38"/>
      <c r="I1115" s="39">
        <v>20496</v>
      </c>
      <c r="J1115" s="40">
        <v>81984</v>
      </c>
      <c r="K1115" s="40">
        <v>0</v>
      </c>
      <c r="L1115" s="40">
        <v>0</v>
      </c>
      <c r="M1115" s="41">
        <v>0</v>
      </c>
      <c r="N1115" s="41">
        <v>0</v>
      </c>
      <c r="O1115" s="42"/>
      <c r="P1115" s="43"/>
      <c r="Q1115" s="44">
        <v>92232</v>
      </c>
      <c r="R1115" s="45">
        <v>10248</v>
      </c>
      <c r="S1115" s="39">
        <v>0</v>
      </c>
      <c r="T1115" s="46"/>
      <c r="U1115" s="39"/>
      <c r="V1115" s="46"/>
      <c r="W1115" s="39"/>
      <c r="X1115" s="23">
        <f t="shared" si="153"/>
        <v>0</v>
      </c>
      <c r="Y1115" s="23">
        <f t="shared" si="154"/>
        <v>0</v>
      </c>
      <c r="AH1115" s="20">
        <f t="shared" si="155"/>
        <v>0</v>
      </c>
      <c r="AI1115" s="20">
        <v>1</v>
      </c>
      <c r="AQ1115" s="1">
        <f t="shared" si="156"/>
        <v>1</v>
      </c>
      <c r="AR1115" s="1">
        <f t="shared" si="157"/>
        <v>1</v>
      </c>
    </row>
    <row r="1116" spans="1:44" ht="28.2" thickTop="1" thickBot="1">
      <c r="A1116" s="33" t="s">
        <v>65</v>
      </c>
      <c r="B1116" s="33" t="s">
        <v>65</v>
      </c>
      <c r="C1116" s="33" t="s">
        <v>104</v>
      </c>
      <c r="D1116" s="35"/>
      <c r="E1116" s="324" t="s">
        <v>49</v>
      </c>
      <c r="F1116" s="36">
        <v>105547</v>
      </c>
      <c r="G1116" s="37">
        <v>91897</v>
      </c>
      <c r="H1116" s="38"/>
      <c r="I1116" s="39">
        <v>10555</v>
      </c>
      <c r="J1116" s="40">
        <v>49607</v>
      </c>
      <c r="K1116" s="40">
        <v>31735</v>
      </c>
      <c r="L1116" s="40">
        <v>0</v>
      </c>
      <c r="M1116" s="41">
        <v>0</v>
      </c>
      <c r="N1116" s="41">
        <v>0</v>
      </c>
      <c r="O1116" s="42"/>
      <c r="P1116" s="43"/>
      <c r="Q1116" s="44">
        <v>38287</v>
      </c>
      <c r="R1116" s="45">
        <v>53610</v>
      </c>
      <c r="S1116" s="39">
        <v>0</v>
      </c>
      <c r="T1116" s="46"/>
      <c r="U1116" s="39"/>
      <c r="V1116" s="46"/>
      <c r="W1116" s="39"/>
      <c r="X1116" s="23">
        <f t="shared" si="153"/>
        <v>0</v>
      </c>
      <c r="Y1116" s="23">
        <f t="shared" si="154"/>
        <v>0</v>
      </c>
      <c r="AH1116" s="20">
        <f t="shared" si="155"/>
        <v>0</v>
      </c>
      <c r="AI1116" s="20">
        <v>1</v>
      </c>
      <c r="AQ1116" s="1">
        <f t="shared" si="156"/>
        <v>1</v>
      </c>
      <c r="AR1116" s="1">
        <f t="shared" si="157"/>
        <v>1</v>
      </c>
    </row>
    <row r="1117" spans="1:44" ht="28.2" thickTop="1" thickBot="1">
      <c r="A1117" s="33" t="s">
        <v>65</v>
      </c>
      <c r="B1117" s="33" t="s">
        <v>65</v>
      </c>
      <c r="C1117" s="33" t="s">
        <v>96</v>
      </c>
      <c r="D1117" s="35"/>
      <c r="E1117" s="324" t="s">
        <v>49</v>
      </c>
      <c r="F1117" s="36">
        <v>665204</v>
      </c>
      <c r="G1117" s="37">
        <v>665204</v>
      </c>
      <c r="H1117" s="38"/>
      <c r="I1117" s="39">
        <v>64069</v>
      </c>
      <c r="J1117" s="40">
        <v>151135</v>
      </c>
      <c r="K1117" s="40">
        <v>0</v>
      </c>
      <c r="L1117" s="40">
        <v>0</v>
      </c>
      <c r="M1117" s="41">
        <v>0</v>
      </c>
      <c r="N1117" s="41">
        <v>450000</v>
      </c>
      <c r="O1117" s="42"/>
      <c r="P1117" s="43"/>
      <c r="Q1117" s="44">
        <v>368846</v>
      </c>
      <c r="R1117" s="45">
        <v>229837.59999999998</v>
      </c>
      <c r="S1117" s="39">
        <v>66520.399999999994</v>
      </c>
      <c r="T1117" s="46"/>
      <c r="U1117" s="39"/>
      <c r="V1117" s="46"/>
      <c r="W1117" s="39"/>
      <c r="X1117" s="23">
        <f t="shared" si="153"/>
        <v>0</v>
      </c>
      <c r="Y1117" s="23">
        <f t="shared" si="154"/>
        <v>0</v>
      </c>
      <c r="AH1117" s="20">
        <f t="shared" si="155"/>
        <v>0</v>
      </c>
      <c r="AL1117" s="20">
        <v>1</v>
      </c>
      <c r="AQ1117" s="1">
        <f t="shared" si="156"/>
        <v>1</v>
      </c>
      <c r="AR1117" s="1">
        <f t="shared" si="157"/>
        <v>1</v>
      </c>
    </row>
    <row r="1118" spans="1:44" ht="28.2" thickTop="1" thickBot="1">
      <c r="A1118" s="33" t="s">
        <v>65</v>
      </c>
      <c r="B1118" s="33" t="s">
        <v>65</v>
      </c>
      <c r="C1118" s="33" t="s">
        <v>106</v>
      </c>
      <c r="D1118" s="35"/>
      <c r="E1118" s="324" t="s">
        <v>10</v>
      </c>
      <c r="F1118" s="36">
        <v>1750000</v>
      </c>
      <c r="G1118" s="37">
        <v>1750000</v>
      </c>
      <c r="H1118" s="38"/>
      <c r="I1118" s="39"/>
      <c r="J1118" s="40"/>
      <c r="K1118" s="40"/>
      <c r="L1118" s="40"/>
      <c r="M1118" s="41">
        <v>1750000</v>
      </c>
      <c r="N1118" s="41">
        <v>0</v>
      </c>
      <c r="O1118" s="42"/>
      <c r="P1118" s="43"/>
      <c r="Q1118" s="44">
        <v>529146</v>
      </c>
      <c r="R1118" s="49">
        <f>G1118-Q1118-S1118</f>
        <v>1045854</v>
      </c>
      <c r="S1118" s="39">
        <f>0.1*G1118</f>
        <v>175000</v>
      </c>
      <c r="T1118" s="46"/>
      <c r="U1118" s="39"/>
      <c r="V1118" s="46"/>
      <c r="W1118" s="39"/>
      <c r="X1118" s="23">
        <f t="shared" si="153"/>
        <v>0</v>
      </c>
      <c r="Y1118" s="23">
        <f t="shared" si="154"/>
        <v>0</v>
      </c>
      <c r="AH1118" s="20">
        <f t="shared" si="155"/>
        <v>0</v>
      </c>
      <c r="AO1118" s="20">
        <v>1</v>
      </c>
      <c r="AQ1118" s="1">
        <f t="shared" si="156"/>
        <v>1</v>
      </c>
      <c r="AR1118" s="1">
        <f t="shared" si="157"/>
        <v>1</v>
      </c>
    </row>
    <row r="1119" spans="1:44" ht="28.2" thickTop="1" thickBot="1">
      <c r="A1119" s="33" t="s">
        <v>65</v>
      </c>
      <c r="B1119" s="33" t="s">
        <v>66</v>
      </c>
      <c r="C1119" s="33" t="s">
        <v>187</v>
      </c>
      <c r="D1119" s="35"/>
      <c r="E1119" s="324" t="s">
        <v>179</v>
      </c>
      <c r="F1119" s="36">
        <v>1200000</v>
      </c>
      <c r="G1119" s="37">
        <v>1200000</v>
      </c>
      <c r="H1119" s="38"/>
      <c r="I1119" s="39">
        <v>577500</v>
      </c>
      <c r="J1119" s="40">
        <v>300000</v>
      </c>
      <c r="K1119" s="40">
        <v>0</v>
      </c>
      <c r="L1119" s="40">
        <v>322500</v>
      </c>
      <c r="M1119" s="41">
        <v>0</v>
      </c>
      <c r="N1119" s="41">
        <v>0</v>
      </c>
      <c r="O1119" s="42"/>
      <c r="P1119" s="43"/>
      <c r="Q1119" s="44">
        <v>0</v>
      </c>
      <c r="R1119" s="45">
        <v>0</v>
      </c>
      <c r="S1119" s="39">
        <f t="shared" ref="S1119:S1126" si="158">F1119-Q1119-R1119</f>
        <v>1200000</v>
      </c>
      <c r="T1119" s="46"/>
      <c r="U1119" s="39"/>
      <c r="V1119" s="46"/>
      <c r="W1119" s="39"/>
      <c r="X1119" s="23">
        <f t="shared" si="153"/>
        <v>0</v>
      </c>
      <c r="Y1119" s="23">
        <f t="shared" si="154"/>
        <v>0</v>
      </c>
      <c r="Z1119" s="20">
        <v>1</v>
      </c>
      <c r="AH1119" s="20">
        <f t="shared" si="155"/>
        <v>1</v>
      </c>
      <c r="AQ1119" s="1">
        <f t="shared" si="156"/>
        <v>0</v>
      </c>
      <c r="AR1119" s="1">
        <f t="shared" si="157"/>
        <v>1</v>
      </c>
    </row>
    <row r="1120" spans="1:44" ht="28.2" thickTop="1" thickBot="1">
      <c r="A1120" s="33" t="s">
        <v>65</v>
      </c>
      <c r="B1120" s="33" t="s">
        <v>66</v>
      </c>
      <c r="C1120" s="33" t="s">
        <v>188</v>
      </c>
      <c r="D1120" s="35"/>
      <c r="E1120" s="324" t="s">
        <v>179</v>
      </c>
      <c r="F1120" s="36">
        <v>120000</v>
      </c>
      <c r="G1120" s="37">
        <v>120000</v>
      </c>
      <c r="H1120" s="38"/>
      <c r="I1120" s="39">
        <v>120000</v>
      </c>
      <c r="J1120" s="40">
        <v>0</v>
      </c>
      <c r="K1120" s="40">
        <v>0</v>
      </c>
      <c r="L1120" s="40">
        <v>0</v>
      </c>
      <c r="M1120" s="41">
        <v>0</v>
      </c>
      <c r="N1120" s="41">
        <v>0</v>
      </c>
      <c r="O1120" s="42"/>
      <c r="P1120" s="43"/>
      <c r="Q1120" s="44">
        <v>0</v>
      </c>
      <c r="R1120" s="45">
        <f>0.6*G1120</f>
        <v>72000</v>
      </c>
      <c r="S1120" s="39">
        <f t="shared" si="158"/>
        <v>48000</v>
      </c>
      <c r="T1120" s="46"/>
      <c r="U1120" s="39"/>
      <c r="V1120" s="46"/>
      <c r="W1120" s="39"/>
      <c r="X1120" s="23">
        <f t="shared" si="153"/>
        <v>0</v>
      </c>
      <c r="Y1120" s="23">
        <f t="shared" si="154"/>
        <v>0</v>
      </c>
      <c r="Z1120" s="20">
        <v>1</v>
      </c>
      <c r="AH1120" s="20">
        <f t="shared" si="155"/>
        <v>1</v>
      </c>
      <c r="AQ1120" s="1">
        <f t="shared" si="156"/>
        <v>0</v>
      </c>
      <c r="AR1120" s="1">
        <f t="shared" si="157"/>
        <v>1</v>
      </c>
    </row>
    <row r="1121" spans="1:44" ht="28.2" thickTop="1" thickBot="1">
      <c r="A1121" s="33" t="s">
        <v>65</v>
      </c>
      <c r="B1121" s="33" t="s">
        <v>66</v>
      </c>
      <c r="C1121" s="33" t="s">
        <v>151</v>
      </c>
      <c r="D1121" s="35"/>
      <c r="E1121" s="324" t="s">
        <v>179</v>
      </c>
      <c r="F1121" s="36">
        <v>14000</v>
      </c>
      <c r="G1121" s="37">
        <v>14000</v>
      </c>
      <c r="H1121" s="38"/>
      <c r="I1121" s="39">
        <v>14000</v>
      </c>
      <c r="J1121" s="40">
        <v>0</v>
      </c>
      <c r="K1121" s="40">
        <v>0</v>
      </c>
      <c r="L1121" s="40">
        <v>0</v>
      </c>
      <c r="M1121" s="41">
        <v>0</v>
      </c>
      <c r="N1121" s="41">
        <v>0</v>
      </c>
      <c r="O1121" s="42"/>
      <c r="P1121" s="43"/>
      <c r="Q1121" s="44">
        <v>0</v>
      </c>
      <c r="R1121" s="45">
        <f>1*G1121</f>
        <v>14000</v>
      </c>
      <c r="S1121" s="39">
        <f t="shared" si="158"/>
        <v>0</v>
      </c>
      <c r="T1121" s="46"/>
      <c r="U1121" s="39"/>
      <c r="V1121" s="46"/>
      <c r="W1121" s="39"/>
      <c r="X1121" s="23">
        <f t="shared" si="153"/>
        <v>0</v>
      </c>
      <c r="Y1121" s="23">
        <f t="shared" si="154"/>
        <v>0</v>
      </c>
      <c r="Z1121" s="20">
        <v>1</v>
      </c>
      <c r="AH1121" s="20">
        <f t="shared" si="155"/>
        <v>1</v>
      </c>
      <c r="AQ1121" s="1">
        <f t="shared" si="156"/>
        <v>0</v>
      </c>
      <c r="AR1121" s="1">
        <f t="shared" si="157"/>
        <v>1</v>
      </c>
    </row>
    <row r="1122" spans="1:44" ht="28.2" thickTop="1" thickBot="1">
      <c r="A1122" s="33" t="s">
        <v>65</v>
      </c>
      <c r="B1122" s="33" t="s">
        <v>66</v>
      </c>
      <c r="C1122" s="33" t="s">
        <v>189</v>
      </c>
      <c r="D1122" s="35"/>
      <c r="E1122" s="324" t="s">
        <v>179</v>
      </c>
      <c r="F1122" s="36">
        <v>300000</v>
      </c>
      <c r="G1122" s="37">
        <v>300000</v>
      </c>
      <c r="H1122" s="38"/>
      <c r="I1122" s="39">
        <v>300000</v>
      </c>
      <c r="J1122" s="40">
        <v>0</v>
      </c>
      <c r="K1122" s="40">
        <v>0</v>
      </c>
      <c r="L1122" s="40">
        <v>0</v>
      </c>
      <c r="M1122" s="41">
        <v>0</v>
      </c>
      <c r="N1122" s="41">
        <v>0</v>
      </c>
      <c r="O1122" s="42"/>
      <c r="P1122" s="43"/>
      <c r="Q1122" s="44">
        <v>0</v>
      </c>
      <c r="R1122" s="45">
        <f>0.9*G1122</f>
        <v>270000</v>
      </c>
      <c r="S1122" s="39">
        <f t="shared" si="158"/>
        <v>30000</v>
      </c>
      <c r="T1122" s="46"/>
      <c r="U1122" s="39"/>
      <c r="V1122" s="46"/>
      <c r="W1122" s="39"/>
      <c r="X1122" s="23">
        <f t="shared" si="153"/>
        <v>0</v>
      </c>
      <c r="Y1122" s="23">
        <f t="shared" si="154"/>
        <v>0</v>
      </c>
      <c r="Z1122" s="20">
        <v>1</v>
      </c>
      <c r="AH1122" s="20">
        <f t="shared" si="155"/>
        <v>1</v>
      </c>
      <c r="AQ1122" s="1">
        <f t="shared" si="156"/>
        <v>0</v>
      </c>
      <c r="AR1122" s="1">
        <f t="shared" si="157"/>
        <v>1</v>
      </c>
    </row>
    <row r="1123" spans="1:44" ht="28.2" thickTop="1" thickBot="1">
      <c r="A1123" s="33" t="s">
        <v>65</v>
      </c>
      <c r="B1123" s="33" t="s">
        <v>66</v>
      </c>
      <c r="C1123" s="51" t="s">
        <v>172</v>
      </c>
      <c r="D1123" s="35"/>
      <c r="E1123" s="324" t="s">
        <v>179</v>
      </c>
      <c r="F1123" s="36">
        <v>250000</v>
      </c>
      <c r="G1123" s="37">
        <v>250000</v>
      </c>
      <c r="H1123" s="38"/>
      <c r="I1123" s="39">
        <v>250000</v>
      </c>
      <c r="J1123" s="40">
        <v>0</v>
      </c>
      <c r="K1123" s="40">
        <v>0</v>
      </c>
      <c r="L1123" s="40">
        <v>0</v>
      </c>
      <c r="M1123" s="41">
        <v>0</v>
      </c>
      <c r="N1123" s="41">
        <v>0</v>
      </c>
      <c r="O1123" s="42"/>
      <c r="P1123" s="43"/>
      <c r="Q1123" s="44">
        <v>0</v>
      </c>
      <c r="R1123" s="45">
        <f>0.9*G1123</f>
        <v>225000</v>
      </c>
      <c r="S1123" s="39">
        <f t="shared" si="158"/>
        <v>25000</v>
      </c>
      <c r="T1123" s="46"/>
      <c r="U1123" s="39"/>
      <c r="V1123" s="46"/>
      <c r="W1123" s="39"/>
      <c r="X1123" s="23">
        <f t="shared" si="153"/>
        <v>0</v>
      </c>
      <c r="Y1123" s="23">
        <f t="shared" si="154"/>
        <v>0</v>
      </c>
      <c r="Z1123" s="20">
        <v>1</v>
      </c>
      <c r="AH1123" s="20">
        <f t="shared" si="155"/>
        <v>1</v>
      </c>
      <c r="AQ1123" s="1">
        <f t="shared" si="156"/>
        <v>0</v>
      </c>
      <c r="AR1123" s="1">
        <f t="shared" si="157"/>
        <v>1</v>
      </c>
    </row>
    <row r="1124" spans="1:44" ht="28.2" thickTop="1" thickBot="1">
      <c r="A1124" s="33" t="s">
        <v>65</v>
      </c>
      <c r="B1124" s="33" t="s">
        <v>66</v>
      </c>
      <c r="C1124" s="33" t="s">
        <v>149</v>
      </c>
      <c r="D1124" s="35"/>
      <c r="E1124" s="324" t="s">
        <v>179</v>
      </c>
      <c r="F1124" s="36">
        <v>180000</v>
      </c>
      <c r="G1124" s="37">
        <v>180000</v>
      </c>
      <c r="H1124" s="38"/>
      <c r="I1124" s="39">
        <v>180000</v>
      </c>
      <c r="J1124" s="40">
        <v>0</v>
      </c>
      <c r="K1124" s="40">
        <v>0</v>
      </c>
      <c r="L1124" s="40">
        <v>0</v>
      </c>
      <c r="M1124" s="41">
        <v>0</v>
      </c>
      <c r="N1124" s="41">
        <v>0</v>
      </c>
      <c r="O1124" s="42"/>
      <c r="P1124" s="43"/>
      <c r="Q1124" s="44">
        <v>0</v>
      </c>
      <c r="R1124" s="45">
        <f>1*G1124</f>
        <v>180000</v>
      </c>
      <c r="S1124" s="39">
        <f t="shared" si="158"/>
        <v>0</v>
      </c>
      <c r="T1124" s="46"/>
      <c r="U1124" s="39"/>
      <c r="V1124" s="46"/>
      <c r="W1124" s="39"/>
      <c r="X1124" s="23">
        <f t="shared" si="153"/>
        <v>0</v>
      </c>
      <c r="Y1124" s="23">
        <f t="shared" si="154"/>
        <v>0</v>
      </c>
      <c r="Z1124" s="20">
        <v>1</v>
      </c>
      <c r="AH1124" s="20">
        <f t="shared" si="155"/>
        <v>1</v>
      </c>
      <c r="AQ1124" s="1">
        <f t="shared" si="156"/>
        <v>0</v>
      </c>
      <c r="AR1124" s="1">
        <f t="shared" si="157"/>
        <v>1</v>
      </c>
    </row>
    <row r="1125" spans="1:44" ht="28.2" thickTop="1" thickBot="1">
      <c r="A1125" s="33" t="s">
        <v>65</v>
      </c>
      <c r="B1125" s="33" t="s">
        <v>66</v>
      </c>
      <c r="C1125" s="33" t="s">
        <v>57</v>
      </c>
      <c r="D1125" s="35"/>
      <c r="E1125" s="324" t="s">
        <v>145</v>
      </c>
      <c r="F1125" s="36">
        <v>600000</v>
      </c>
      <c r="G1125" s="37">
        <v>600000</v>
      </c>
      <c r="H1125" s="38"/>
      <c r="I1125" s="39">
        <v>275000</v>
      </c>
      <c r="J1125" s="40">
        <f>200000+125000</f>
        <v>325000</v>
      </c>
      <c r="K1125" s="40">
        <v>0</v>
      </c>
      <c r="L1125" s="40">
        <f>125000-125000</f>
        <v>0</v>
      </c>
      <c r="M1125" s="41">
        <v>0</v>
      </c>
      <c r="N1125" s="41">
        <v>0</v>
      </c>
      <c r="O1125" s="42"/>
      <c r="P1125" s="43"/>
      <c r="Q1125" s="44">
        <v>0</v>
      </c>
      <c r="R1125" s="45">
        <f>0.9*F1125</f>
        <v>540000</v>
      </c>
      <c r="S1125" s="39">
        <f t="shared" si="158"/>
        <v>60000</v>
      </c>
      <c r="T1125" s="46"/>
      <c r="U1125" s="39"/>
      <c r="V1125" s="46"/>
      <c r="W1125" s="39"/>
      <c r="X1125" s="23">
        <f t="shared" si="153"/>
        <v>0</v>
      </c>
      <c r="Y1125" s="23">
        <f t="shared" si="154"/>
        <v>0</v>
      </c>
      <c r="AH1125" s="20">
        <f t="shared" si="155"/>
        <v>0</v>
      </c>
      <c r="AI1125" s="20">
        <v>1</v>
      </c>
      <c r="AQ1125" s="1">
        <f t="shared" si="156"/>
        <v>1</v>
      </c>
      <c r="AR1125" s="1">
        <f t="shared" si="157"/>
        <v>1</v>
      </c>
    </row>
    <row r="1126" spans="1:44" ht="28.2" thickTop="1" thickBot="1">
      <c r="A1126" s="33" t="s">
        <v>65</v>
      </c>
      <c r="B1126" s="33" t="s">
        <v>66</v>
      </c>
      <c r="C1126" s="33" t="s">
        <v>58</v>
      </c>
      <c r="D1126" s="35"/>
      <c r="E1126" s="324" t="s">
        <v>53</v>
      </c>
      <c r="F1126" s="36">
        <v>400000</v>
      </c>
      <c r="G1126" s="37">
        <v>400000</v>
      </c>
      <c r="H1126" s="38"/>
      <c r="I1126" s="39">
        <v>150000</v>
      </c>
      <c r="J1126" s="40">
        <v>125000</v>
      </c>
      <c r="K1126" s="40">
        <v>0</v>
      </c>
      <c r="L1126" s="40">
        <v>125000</v>
      </c>
      <c r="M1126" s="41">
        <v>0</v>
      </c>
      <c r="N1126" s="41">
        <v>0</v>
      </c>
      <c r="O1126" s="42"/>
      <c r="P1126" s="43"/>
      <c r="Q1126" s="44">
        <v>0</v>
      </c>
      <c r="R1126" s="45">
        <f>0.9*F1126</f>
        <v>360000</v>
      </c>
      <c r="S1126" s="39">
        <f t="shared" si="158"/>
        <v>40000</v>
      </c>
      <c r="T1126" s="46"/>
      <c r="U1126" s="39"/>
      <c r="V1126" s="46"/>
      <c r="W1126" s="39"/>
      <c r="X1126" s="23">
        <f t="shared" si="153"/>
        <v>0</v>
      </c>
      <c r="Y1126" s="23">
        <f t="shared" si="154"/>
        <v>0</v>
      </c>
      <c r="AH1126" s="20">
        <f t="shared" si="155"/>
        <v>0</v>
      </c>
      <c r="AI1126" s="20">
        <v>1</v>
      </c>
      <c r="AQ1126" s="1">
        <f t="shared" si="156"/>
        <v>1</v>
      </c>
      <c r="AR1126" s="1">
        <f t="shared" si="157"/>
        <v>1</v>
      </c>
    </row>
    <row r="1127" spans="1:44" ht="28.2" thickTop="1" thickBot="1">
      <c r="A1127" s="33" t="s">
        <v>65</v>
      </c>
      <c r="B1127" s="33" t="s">
        <v>66</v>
      </c>
      <c r="C1127" s="33" t="s">
        <v>107</v>
      </c>
      <c r="D1127" s="35"/>
      <c r="E1127" s="324" t="s">
        <v>53</v>
      </c>
      <c r="F1127" s="36">
        <v>6000</v>
      </c>
      <c r="G1127" s="37">
        <v>6000</v>
      </c>
      <c r="H1127" s="38"/>
      <c r="I1127" s="39">
        <v>6000</v>
      </c>
      <c r="J1127" s="40">
        <v>0</v>
      </c>
      <c r="K1127" s="40">
        <v>0</v>
      </c>
      <c r="L1127" s="40">
        <v>0</v>
      </c>
      <c r="M1127" s="41">
        <v>0</v>
      </c>
      <c r="N1127" s="41">
        <v>0</v>
      </c>
      <c r="O1127" s="42"/>
      <c r="P1127" s="43"/>
      <c r="Q1127" s="44">
        <v>0</v>
      </c>
      <c r="R1127" s="45">
        <v>6000</v>
      </c>
      <c r="S1127" s="39">
        <v>0</v>
      </c>
      <c r="T1127" s="46"/>
      <c r="U1127" s="39"/>
      <c r="V1127" s="46"/>
      <c r="W1127" s="39"/>
      <c r="X1127" s="23">
        <f t="shared" si="153"/>
        <v>0</v>
      </c>
      <c r="Y1127" s="23">
        <f t="shared" si="154"/>
        <v>0</v>
      </c>
      <c r="AH1127" s="20">
        <f t="shared" si="155"/>
        <v>0</v>
      </c>
      <c r="AI1127" s="20">
        <v>1</v>
      </c>
      <c r="AQ1127" s="1">
        <f t="shared" si="156"/>
        <v>1</v>
      </c>
      <c r="AR1127" s="1">
        <f t="shared" si="157"/>
        <v>1</v>
      </c>
    </row>
    <row r="1128" spans="1:44" ht="28.2" thickTop="1" thickBot="1">
      <c r="A1128" s="33" t="s">
        <v>65</v>
      </c>
      <c r="B1128" s="33" t="s">
        <v>66</v>
      </c>
      <c r="C1128" s="33" t="s">
        <v>67</v>
      </c>
      <c r="D1128" s="35"/>
      <c r="E1128" s="324" t="s">
        <v>10</v>
      </c>
      <c r="F1128" s="36">
        <v>14000</v>
      </c>
      <c r="G1128" s="37">
        <v>14000</v>
      </c>
      <c r="H1128" s="38"/>
      <c r="I1128" s="39">
        <v>14000</v>
      </c>
      <c r="J1128" s="40">
        <v>0</v>
      </c>
      <c r="K1128" s="40">
        <v>0</v>
      </c>
      <c r="L1128" s="40">
        <v>0</v>
      </c>
      <c r="M1128" s="41">
        <v>0</v>
      </c>
      <c r="N1128" s="41">
        <v>0</v>
      </c>
      <c r="O1128" s="42"/>
      <c r="P1128" s="43"/>
      <c r="Q1128" s="44">
        <v>0</v>
      </c>
      <c r="R1128" s="45">
        <f>1*G1128</f>
        <v>14000</v>
      </c>
      <c r="S1128" s="39">
        <f>G1128-Q1128-R1128</f>
        <v>0</v>
      </c>
      <c r="T1128" s="46"/>
      <c r="U1128" s="39"/>
      <c r="V1128" s="46"/>
      <c r="W1128" s="39"/>
      <c r="X1128" s="23">
        <f t="shared" si="153"/>
        <v>0</v>
      </c>
      <c r="Y1128" s="23">
        <f t="shared" si="154"/>
        <v>0</v>
      </c>
      <c r="AH1128" s="20">
        <f t="shared" si="155"/>
        <v>0</v>
      </c>
      <c r="AI1128" s="20">
        <v>1</v>
      </c>
      <c r="AQ1128" s="1">
        <f t="shared" si="156"/>
        <v>1</v>
      </c>
      <c r="AR1128" s="1">
        <f t="shared" si="157"/>
        <v>1</v>
      </c>
    </row>
    <row r="1129" spans="1:44" ht="28.2" thickTop="1" thickBot="1">
      <c r="A1129" s="33" t="s">
        <v>65</v>
      </c>
      <c r="B1129" s="33" t="s">
        <v>66</v>
      </c>
      <c r="C1129" s="33" t="s">
        <v>51</v>
      </c>
      <c r="D1129" s="35"/>
      <c r="E1129" s="324" t="s">
        <v>10</v>
      </c>
      <c r="F1129" s="36">
        <v>335000</v>
      </c>
      <c r="G1129" s="37">
        <v>345076</v>
      </c>
      <c r="H1129" s="38"/>
      <c r="I1129" s="39">
        <f>60455+59621</f>
        <v>120076</v>
      </c>
      <c r="J1129" s="40">
        <v>100000</v>
      </c>
      <c r="K1129" s="40">
        <v>0</v>
      </c>
      <c r="L1129" s="40">
        <v>125000</v>
      </c>
      <c r="M1129" s="41">
        <v>0</v>
      </c>
      <c r="N1129" s="41">
        <v>0</v>
      </c>
      <c r="O1129" s="42"/>
      <c r="P1129" s="43"/>
      <c r="Q1129" s="44">
        <v>0</v>
      </c>
      <c r="R1129" s="45">
        <f>0.9*G1129</f>
        <v>310568.40000000002</v>
      </c>
      <c r="S1129" s="39">
        <f>G1129-Q1129-R1129</f>
        <v>34507.599999999977</v>
      </c>
      <c r="T1129" s="46"/>
      <c r="U1129" s="39"/>
      <c r="V1129" s="46"/>
      <c r="W1129" s="39"/>
      <c r="X1129" s="23">
        <f t="shared" si="153"/>
        <v>0</v>
      </c>
      <c r="Y1129" s="23">
        <f t="shared" si="154"/>
        <v>0</v>
      </c>
      <c r="AH1129" s="20">
        <f t="shared" si="155"/>
        <v>0</v>
      </c>
      <c r="AI1129" s="20">
        <v>1</v>
      </c>
      <c r="AQ1129" s="1">
        <f t="shared" si="156"/>
        <v>1</v>
      </c>
      <c r="AR1129" s="1">
        <f t="shared" si="157"/>
        <v>1</v>
      </c>
    </row>
    <row r="1130" spans="1:44" ht="28.2" thickTop="1" thickBot="1">
      <c r="A1130" s="33" t="s">
        <v>65</v>
      </c>
      <c r="B1130" s="33" t="s">
        <v>66</v>
      </c>
      <c r="C1130" s="33" t="s">
        <v>69</v>
      </c>
      <c r="D1130" s="35"/>
      <c r="E1130" s="324" t="s">
        <v>12</v>
      </c>
      <c r="F1130" s="36">
        <v>1913000</v>
      </c>
      <c r="G1130" s="37">
        <v>1913000</v>
      </c>
      <c r="H1130" s="38"/>
      <c r="I1130" s="39">
        <v>728000</v>
      </c>
      <c r="J1130" s="40">
        <v>74000</v>
      </c>
      <c r="K1130" s="40">
        <v>1018000</v>
      </c>
      <c r="L1130" s="40"/>
      <c r="M1130" s="41"/>
      <c r="N1130" s="41">
        <v>93000</v>
      </c>
      <c r="O1130" s="42" t="s">
        <v>70</v>
      </c>
      <c r="P1130" s="43"/>
      <c r="Q1130" s="44">
        <v>923341</v>
      </c>
      <c r="R1130" s="45">
        <f>0.9*G1130-Q1130</f>
        <v>798359</v>
      </c>
      <c r="S1130" s="39">
        <f t="shared" ref="S1130:S1138" si="159">G1130-R1130-Q1130</f>
        <v>191300</v>
      </c>
      <c r="T1130" s="46"/>
      <c r="U1130" s="39"/>
      <c r="V1130" s="46"/>
      <c r="W1130" s="39"/>
      <c r="X1130" s="23">
        <f t="shared" si="153"/>
        <v>0</v>
      </c>
      <c r="Y1130" s="23">
        <f t="shared" si="154"/>
        <v>0</v>
      </c>
      <c r="AH1130" s="20">
        <f t="shared" si="155"/>
        <v>0</v>
      </c>
      <c r="AI1130" s="20">
        <v>1</v>
      </c>
      <c r="AQ1130" s="1">
        <f t="shared" si="156"/>
        <v>1</v>
      </c>
      <c r="AR1130" s="1">
        <f t="shared" si="157"/>
        <v>1</v>
      </c>
    </row>
    <row r="1131" spans="1:44" ht="28.2" thickTop="1" thickBot="1">
      <c r="A1131" s="33" t="s">
        <v>65</v>
      </c>
      <c r="B1131" s="33" t="s">
        <v>66</v>
      </c>
      <c r="C1131" s="33" t="s">
        <v>71</v>
      </c>
      <c r="D1131" s="35"/>
      <c r="E1131" s="324" t="s">
        <v>11</v>
      </c>
      <c r="F1131" s="36">
        <v>200000</v>
      </c>
      <c r="G1131" s="37">
        <v>407975</v>
      </c>
      <c r="H1131" s="38"/>
      <c r="I1131" s="39">
        <f>41023+52000</f>
        <v>93023</v>
      </c>
      <c r="J1131" s="40">
        <v>60000</v>
      </c>
      <c r="K1131" s="40"/>
      <c r="L1131" s="40"/>
      <c r="M1131" s="41"/>
      <c r="N1131" s="41">
        <v>254952</v>
      </c>
      <c r="O1131" s="42" t="s">
        <v>72</v>
      </c>
      <c r="P1131" s="43"/>
      <c r="Q1131" s="44">
        <v>367177</v>
      </c>
      <c r="R1131" s="45">
        <f>G1131-Q1131</f>
        <v>40798</v>
      </c>
      <c r="S1131" s="39">
        <f t="shared" si="159"/>
        <v>0</v>
      </c>
      <c r="T1131" s="46"/>
      <c r="U1131" s="39"/>
      <c r="V1131" s="46"/>
      <c r="W1131" s="39"/>
      <c r="X1131" s="23">
        <f t="shared" ref="X1131:X1192" si="160">G1131-I1131-J1131-K1131-L1131-M1131-N1131</f>
        <v>0</v>
      </c>
      <c r="Y1131" s="23">
        <f t="shared" ref="Y1131:Y1192" si="161">G1131-Q1131-R1131-S1131</f>
        <v>0</v>
      </c>
      <c r="AH1131" s="20">
        <f t="shared" si="155"/>
        <v>0</v>
      </c>
      <c r="AL1131" s="20">
        <v>1</v>
      </c>
      <c r="AQ1131" s="1">
        <f t="shared" si="156"/>
        <v>1</v>
      </c>
      <c r="AR1131" s="1">
        <f t="shared" si="157"/>
        <v>1</v>
      </c>
    </row>
    <row r="1132" spans="1:44" ht="28.2" thickTop="1" thickBot="1">
      <c r="A1132" s="33" t="s">
        <v>65</v>
      </c>
      <c r="B1132" s="33" t="s">
        <v>68</v>
      </c>
      <c r="C1132" s="33" t="s">
        <v>190</v>
      </c>
      <c r="D1132" s="35"/>
      <c r="E1132" s="324" t="s">
        <v>179</v>
      </c>
      <c r="F1132" s="36">
        <v>123000</v>
      </c>
      <c r="G1132" s="37">
        <v>123000</v>
      </c>
      <c r="H1132" s="38"/>
      <c r="I1132" s="39">
        <v>0</v>
      </c>
      <c r="J1132" s="40">
        <v>0</v>
      </c>
      <c r="K1132" s="40">
        <v>0</v>
      </c>
      <c r="L1132" s="40">
        <v>123000</v>
      </c>
      <c r="M1132" s="41">
        <v>0</v>
      </c>
      <c r="N1132" s="41">
        <v>0</v>
      </c>
      <c r="O1132" s="42"/>
      <c r="P1132" s="43"/>
      <c r="Q1132" s="44">
        <v>0</v>
      </c>
      <c r="R1132" s="45">
        <f>0.6*F1132</f>
        <v>73800</v>
      </c>
      <c r="S1132" s="39">
        <f t="shared" si="159"/>
        <v>49200</v>
      </c>
      <c r="T1132" s="46"/>
      <c r="U1132" s="39"/>
      <c r="V1132" s="46"/>
      <c r="W1132" s="39"/>
      <c r="X1132" s="23">
        <f t="shared" si="160"/>
        <v>0</v>
      </c>
      <c r="Y1132" s="23">
        <f t="shared" si="161"/>
        <v>0</v>
      </c>
      <c r="Z1132" s="20">
        <v>1</v>
      </c>
      <c r="AH1132" s="20">
        <f t="shared" si="155"/>
        <v>1</v>
      </c>
      <c r="AQ1132" s="1">
        <f t="shared" si="156"/>
        <v>0</v>
      </c>
      <c r="AR1132" s="1">
        <f t="shared" si="157"/>
        <v>1</v>
      </c>
    </row>
    <row r="1133" spans="1:44" ht="28.2" thickTop="1" thickBot="1">
      <c r="A1133" s="33" t="s">
        <v>65</v>
      </c>
      <c r="B1133" s="33" t="s">
        <v>68</v>
      </c>
      <c r="C1133" s="33" t="s">
        <v>191</v>
      </c>
      <c r="D1133" s="35"/>
      <c r="E1133" s="324" t="s">
        <v>179</v>
      </c>
      <c r="F1133" s="36">
        <v>300000</v>
      </c>
      <c r="G1133" s="37">
        <v>300000</v>
      </c>
      <c r="H1133" s="38"/>
      <c r="I1133" s="39">
        <v>0</v>
      </c>
      <c r="J1133" s="40">
        <v>0</v>
      </c>
      <c r="K1133" s="40">
        <v>0</v>
      </c>
      <c r="L1133" s="40">
        <v>300000</v>
      </c>
      <c r="M1133" s="41">
        <v>0</v>
      </c>
      <c r="N1133" s="41">
        <v>0</v>
      </c>
      <c r="O1133" s="42"/>
      <c r="P1133" s="43"/>
      <c r="Q1133" s="44">
        <v>0</v>
      </c>
      <c r="R1133" s="45">
        <f>0.9*F1133</f>
        <v>270000</v>
      </c>
      <c r="S1133" s="39">
        <f t="shared" si="159"/>
        <v>30000</v>
      </c>
      <c r="T1133" s="46"/>
      <c r="U1133" s="39"/>
      <c r="V1133" s="46"/>
      <c r="W1133" s="39"/>
      <c r="X1133" s="23">
        <f t="shared" si="160"/>
        <v>0</v>
      </c>
      <c r="Y1133" s="23">
        <f t="shared" si="161"/>
        <v>0</v>
      </c>
      <c r="Z1133" s="20">
        <v>1</v>
      </c>
      <c r="AH1133" s="20">
        <f t="shared" si="155"/>
        <v>1</v>
      </c>
      <c r="AQ1133" s="1">
        <f t="shared" si="156"/>
        <v>0</v>
      </c>
      <c r="AR1133" s="1">
        <f t="shared" si="157"/>
        <v>1</v>
      </c>
    </row>
    <row r="1134" spans="1:44" ht="28.2" thickTop="1" thickBot="1">
      <c r="A1134" s="33" t="s">
        <v>65</v>
      </c>
      <c r="B1134" s="33" t="s">
        <v>68</v>
      </c>
      <c r="C1134" s="33" t="s">
        <v>149</v>
      </c>
      <c r="D1134" s="35"/>
      <c r="E1134" s="324" t="s">
        <v>179</v>
      </c>
      <c r="F1134" s="36">
        <v>110000</v>
      </c>
      <c r="G1134" s="37">
        <v>110000</v>
      </c>
      <c r="H1134" s="38"/>
      <c r="I1134" s="39">
        <v>110000</v>
      </c>
      <c r="J1134" s="40">
        <v>0</v>
      </c>
      <c r="K1134" s="40">
        <v>0</v>
      </c>
      <c r="L1134" s="40">
        <v>0</v>
      </c>
      <c r="M1134" s="41">
        <v>0</v>
      </c>
      <c r="N1134" s="41">
        <v>0</v>
      </c>
      <c r="O1134" s="42"/>
      <c r="P1134" s="43"/>
      <c r="Q1134" s="44">
        <v>0</v>
      </c>
      <c r="R1134" s="45">
        <f>0.9*F1134</f>
        <v>99000</v>
      </c>
      <c r="S1134" s="39">
        <f t="shared" si="159"/>
        <v>11000</v>
      </c>
      <c r="T1134" s="46"/>
      <c r="U1134" s="39"/>
      <c r="V1134" s="46"/>
      <c r="W1134" s="39"/>
      <c r="X1134" s="23">
        <f t="shared" si="160"/>
        <v>0</v>
      </c>
      <c r="Y1134" s="23">
        <f t="shared" si="161"/>
        <v>0</v>
      </c>
      <c r="Z1134" s="20">
        <v>1</v>
      </c>
      <c r="AH1134" s="20">
        <f t="shared" si="155"/>
        <v>1</v>
      </c>
      <c r="AQ1134" s="1">
        <f t="shared" si="156"/>
        <v>0</v>
      </c>
      <c r="AR1134" s="1">
        <f t="shared" si="157"/>
        <v>1</v>
      </c>
    </row>
    <row r="1135" spans="1:44" ht="28.2" thickTop="1" thickBot="1">
      <c r="A1135" s="33" t="s">
        <v>65</v>
      </c>
      <c r="B1135" s="33" t="s">
        <v>68</v>
      </c>
      <c r="C1135" s="33" t="s">
        <v>36</v>
      </c>
      <c r="D1135" s="35"/>
      <c r="E1135" s="324" t="s">
        <v>179</v>
      </c>
      <c r="F1135" s="36">
        <v>11000</v>
      </c>
      <c r="G1135" s="37">
        <v>11000</v>
      </c>
      <c r="H1135" s="38"/>
      <c r="I1135" s="39">
        <v>11000</v>
      </c>
      <c r="J1135" s="40">
        <v>0</v>
      </c>
      <c r="K1135" s="40">
        <v>0</v>
      </c>
      <c r="L1135" s="40">
        <v>0</v>
      </c>
      <c r="M1135" s="41">
        <v>0</v>
      </c>
      <c r="N1135" s="41">
        <v>0</v>
      </c>
      <c r="O1135" s="42"/>
      <c r="P1135" s="43"/>
      <c r="Q1135" s="44">
        <v>0</v>
      </c>
      <c r="R1135" s="45">
        <f>1*F1135</f>
        <v>11000</v>
      </c>
      <c r="S1135" s="39">
        <f t="shared" si="159"/>
        <v>0</v>
      </c>
      <c r="T1135" s="46"/>
      <c r="U1135" s="39"/>
      <c r="V1135" s="46"/>
      <c r="W1135" s="39"/>
      <c r="X1135" s="23">
        <f t="shared" si="160"/>
        <v>0</v>
      </c>
      <c r="Y1135" s="23">
        <f t="shared" si="161"/>
        <v>0</v>
      </c>
      <c r="Z1135" s="20">
        <v>1</v>
      </c>
      <c r="AH1135" s="20">
        <f t="shared" si="155"/>
        <v>1</v>
      </c>
      <c r="AQ1135" s="1">
        <f t="shared" si="156"/>
        <v>0</v>
      </c>
      <c r="AR1135" s="1">
        <f t="shared" si="157"/>
        <v>1</v>
      </c>
    </row>
    <row r="1136" spans="1:44" ht="28.2" thickTop="1" thickBot="1">
      <c r="A1136" s="33" t="s">
        <v>65</v>
      </c>
      <c r="B1136" s="33" t="s">
        <v>68</v>
      </c>
      <c r="C1136" s="33" t="s">
        <v>41</v>
      </c>
      <c r="D1136" s="35"/>
      <c r="E1136" s="324" t="s">
        <v>145</v>
      </c>
      <c r="F1136" s="36">
        <v>146000</v>
      </c>
      <c r="G1136" s="37">
        <v>146000</v>
      </c>
      <c r="H1136" s="38"/>
      <c r="I1136" s="39">
        <v>10000</v>
      </c>
      <c r="J1136" s="40">
        <v>0</v>
      </c>
      <c r="K1136" s="40">
        <v>0</v>
      </c>
      <c r="L1136" s="40">
        <v>136000</v>
      </c>
      <c r="M1136" s="41">
        <v>0</v>
      </c>
      <c r="N1136" s="41">
        <v>0</v>
      </c>
      <c r="O1136" s="42"/>
      <c r="P1136" s="43"/>
      <c r="Q1136" s="44">
        <v>0</v>
      </c>
      <c r="R1136" s="45">
        <f>0.9*F1136</f>
        <v>131400</v>
      </c>
      <c r="S1136" s="39">
        <f t="shared" si="159"/>
        <v>14600</v>
      </c>
      <c r="T1136" s="46"/>
      <c r="U1136" s="39"/>
      <c r="V1136" s="46"/>
      <c r="W1136" s="39"/>
      <c r="X1136" s="23">
        <f t="shared" si="160"/>
        <v>0</v>
      </c>
      <c r="Y1136" s="23">
        <f t="shared" si="161"/>
        <v>0</v>
      </c>
      <c r="AH1136" s="20">
        <f t="shared" si="155"/>
        <v>0</v>
      </c>
      <c r="AI1136" s="20">
        <v>1</v>
      </c>
      <c r="AQ1136" s="1">
        <f t="shared" si="156"/>
        <v>1</v>
      </c>
      <c r="AR1136" s="1">
        <f t="shared" si="157"/>
        <v>1</v>
      </c>
    </row>
    <row r="1137" spans="1:44" ht="28.2" thickTop="1" thickBot="1">
      <c r="A1137" s="33" t="s">
        <v>65</v>
      </c>
      <c r="B1137" s="33" t="s">
        <v>68</v>
      </c>
      <c r="C1137" s="33" t="s">
        <v>152</v>
      </c>
      <c r="D1137" s="35"/>
      <c r="E1137" s="324" t="s">
        <v>1566</v>
      </c>
      <c r="F1137" s="36">
        <v>170000</v>
      </c>
      <c r="G1137" s="37">
        <v>170000</v>
      </c>
      <c r="H1137" s="38"/>
      <c r="I1137" s="39">
        <v>0</v>
      </c>
      <c r="J1137" s="40">
        <v>0</v>
      </c>
      <c r="K1137" s="40">
        <v>0</v>
      </c>
      <c r="L1137" s="40">
        <f>40000+130000</f>
        <v>170000</v>
      </c>
      <c r="M1137" s="41">
        <v>0</v>
      </c>
      <c r="N1137" s="41">
        <v>0</v>
      </c>
      <c r="O1137" s="42"/>
      <c r="P1137" s="43"/>
      <c r="Q1137" s="44">
        <v>0</v>
      </c>
      <c r="R1137" s="45">
        <f>0.9*F1137</f>
        <v>153000</v>
      </c>
      <c r="S1137" s="39">
        <f t="shared" si="159"/>
        <v>17000</v>
      </c>
      <c r="T1137" s="46"/>
      <c r="U1137" s="39"/>
      <c r="V1137" s="46"/>
      <c r="W1137" s="39"/>
      <c r="X1137" s="23">
        <f t="shared" si="160"/>
        <v>0</v>
      </c>
      <c r="Y1137" s="23">
        <f t="shared" si="161"/>
        <v>0</v>
      </c>
      <c r="AH1137" s="20">
        <f t="shared" si="155"/>
        <v>0</v>
      </c>
      <c r="AI1137" s="20">
        <v>1</v>
      </c>
      <c r="AQ1137" s="1">
        <f t="shared" si="156"/>
        <v>1</v>
      </c>
      <c r="AR1137" s="1">
        <f t="shared" si="157"/>
        <v>1</v>
      </c>
    </row>
    <row r="1138" spans="1:44" ht="28.2" thickTop="1" thickBot="1">
      <c r="A1138" s="33" t="s">
        <v>65</v>
      </c>
      <c r="B1138" s="33" t="s">
        <v>68</v>
      </c>
      <c r="C1138" s="33" t="s">
        <v>36</v>
      </c>
      <c r="D1138" s="35"/>
      <c r="E1138" s="324" t="s">
        <v>145</v>
      </c>
      <c r="F1138" s="36">
        <v>10000</v>
      </c>
      <c r="G1138" s="37">
        <v>10000</v>
      </c>
      <c r="H1138" s="38"/>
      <c r="I1138" s="39">
        <v>10000</v>
      </c>
      <c r="J1138" s="40">
        <v>0</v>
      </c>
      <c r="K1138" s="40">
        <v>0</v>
      </c>
      <c r="L1138" s="40">
        <v>0</v>
      </c>
      <c r="M1138" s="41">
        <v>0</v>
      </c>
      <c r="N1138" s="41">
        <v>0</v>
      </c>
      <c r="O1138" s="42"/>
      <c r="P1138" s="43"/>
      <c r="Q1138" s="44">
        <v>0</v>
      </c>
      <c r="R1138" s="45">
        <f>1*F1138</f>
        <v>10000</v>
      </c>
      <c r="S1138" s="39">
        <f t="shared" si="159"/>
        <v>0</v>
      </c>
      <c r="T1138" s="46"/>
      <c r="U1138" s="39"/>
      <c r="V1138" s="46"/>
      <c r="W1138" s="39"/>
      <c r="X1138" s="23">
        <f t="shared" si="160"/>
        <v>0</v>
      </c>
      <c r="Y1138" s="23">
        <f t="shared" si="161"/>
        <v>0</v>
      </c>
      <c r="AH1138" s="20">
        <f t="shared" si="155"/>
        <v>0</v>
      </c>
      <c r="AI1138" s="20">
        <v>1</v>
      </c>
      <c r="AQ1138" s="1">
        <f t="shared" si="156"/>
        <v>1</v>
      </c>
      <c r="AR1138" s="1">
        <f t="shared" si="157"/>
        <v>1</v>
      </c>
    </row>
    <row r="1139" spans="1:44" ht="28.2" thickTop="1" thickBot="1">
      <c r="A1139" s="33" t="s">
        <v>65</v>
      </c>
      <c r="B1139" s="33" t="s">
        <v>68</v>
      </c>
      <c r="C1139" s="33" t="s">
        <v>192</v>
      </c>
      <c r="D1139" s="35"/>
      <c r="E1139" s="324" t="s">
        <v>53</v>
      </c>
      <c r="F1139" s="36">
        <v>133000</v>
      </c>
      <c r="G1139" s="37">
        <v>133000</v>
      </c>
      <c r="H1139" s="38"/>
      <c r="I1139" s="39">
        <v>0</v>
      </c>
      <c r="J1139" s="40">
        <v>0</v>
      </c>
      <c r="K1139" s="40">
        <v>0</v>
      </c>
      <c r="L1139" s="40">
        <v>133000</v>
      </c>
      <c r="M1139" s="41">
        <v>0</v>
      </c>
      <c r="N1139" s="41">
        <v>0</v>
      </c>
      <c r="O1139" s="42"/>
      <c r="P1139" s="43"/>
      <c r="Q1139" s="44">
        <v>0</v>
      </c>
      <c r="R1139" s="45">
        <f>0.9*G1139</f>
        <v>119700</v>
      </c>
      <c r="S1139" s="39">
        <v>13300</v>
      </c>
      <c r="T1139" s="46"/>
      <c r="U1139" s="39"/>
      <c r="V1139" s="46"/>
      <c r="W1139" s="39"/>
      <c r="X1139" s="23">
        <f t="shared" si="160"/>
        <v>0</v>
      </c>
      <c r="Y1139" s="23">
        <f t="shared" si="161"/>
        <v>0</v>
      </c>
      <c r="AH1139" s="20">
        <f t="shared" si="155"/>
        <v>0</v>
      </c>
      <c r="AI1139" s="20">
        <v>1</v>
      </c>
      <c r="AQ1139" s="1">
        <f t="shared" si="156"/>
        <v>1</v>
      </c>
      <c r="AR1139" s="1">
        <f t="shared" si="157"/>
        <v>1</v>
      </c>
    </row>
    <row r="1140" spans="1:44" ht="28.2" thickTop="1" thickBot="1">
      <c r="A1140" s="33" t="s">
        <v>65</v>
      </c>
      <c r="B1140" s="33" t="s">
        <v>68</v>
      </c>
      <c r="C1140" s="33" t="s">
        <v>44</v>
      </c>
      <c r="D1140" s="35"/>
      <c r="E1140" s="324" t="s">
        <v>53</v>
      </c>
      <c r="F1140" s="36">
        <v>10000</v>
      </c>
      <c r="G1140" s="37">
        <v>4000</v>
      </c>
      <c r="H1140" s="38"/>
      <c r="I1140" s="39">
        <v>4000</v>
      </c>
      <c r="J1140" s="40">
        <v>0</v>
      </c>
      <c r="K1140" s="40">
        <v>0</v>
      </c>
      <c r="L1140" s="40">
        <v>0</v>
      </c>
      <c r="M1140" s="41">
        <v>0</v>
      </c>
      <c r="N1140" s="41">
        <v>0</v>
      </c>
      <c r="O1140" s="42"/>
      <c r="P1140" s="43"/>
      <c r="Q1140" s="44">
        <v>0</v>
      </c>
      <c r="R1140" s="45">
        <f>G1140</f>
        <v>4000</v>
      </c>
      <c r="S1140" s="39">
        <v>0</v>
      </c>
      <c r="T1140" s="46"/>
      <c r="U1140" s="39"/>
      <c r="V1140" s="46"/>
      <c r="W1140" s="39"/>
      <c r="X1140" s="23">
        <f t="shared" si="160"/>
        <v>0</v>
      </c>
      <c r="Y1140" s="23">
        <f t="shared" si="161"/>
        <v>0</v>
      </c>
      <c r="AH1140" s="20">
        <f t="shared" si="155"/>
        <v>0</v>
      </c>
      <c r="AI1140" s="20">
        <v>1</v>
      </c>
      <c r="AQ1140" s="1">
        <f t="shared" si="156"/>
        <v>1</v>
      </c>
      <c r="AR1140" s="1">
        <f t="shared" si="157"/>
        <v>1</v>
      </c>
    </row>
    <row r="1141" spans="1:44" ht="28.2" thickTop="1" thickBot="1">
      <c r="A1141" s="33" t="s">
        <v>65</v>
      </c>
      <c r="B1141" s="33" t="s">
        <v>68</v>
      </c>
      <c r="C1141" s="33" t="s">
        <v>108</v>
      </c>
      <c r="D1141" s="35"/>
      <c r="E1141" s="324" t="s">
        <v>53</v>
      </c>
      <c r="F1141" s="36">
        <v>6000</v>
      </c>
      <c r="G1141" s="37">
        <v>6000</v>
      </c>
      <c r="H1141" s="38"/>
      <c r="I1141" s="39">
        <v>6000</v>
      </c>
      <c r="J1141" s="40">
        <v>0</v>
      </c>
      <c r="K1141" s="40">
        <v>0</v>
      </c>
      <c r="L1141" s="40">
        <v>0</v>
      </c>
      <c r="M1141" s="41">
        <v>0</v>
      </c>
      <c r="N1141" s="41">
        <v>0</v>
      </c>
      <c r="O1141" s="42"/>
      <c r="P1141" s="43"/>
      <c r="Q1141" s="44">
        <v>0</v>
      </c>
      <c r="R1141" s="45">
        <f>G1141</f>
        <v>6000</v>
      </c>
      <c r="S1141" s="39">
        <v>0</v>
      </c>
      <c r="T1141" s="46"/>
      <c r="U1141" s="39"/>
      <c r="V1141" s="46"/>
      <c r="W1141" s="39"/>
      <c r="X1141" s="23">
        <f t="shared" si="160"/>
        <v>0</v>
      </c>
      <c r="Y1141" s="23">
        <f t="shared" si="161"/>
        <v>0</v>
      </c>
      <c r="AH1141" s="20">
        <f t="shared" si="155"/>
        <v>0</v>
      </c>
      <c r="AI1141" s="20">
        <v>1</v>
      </c>
      <c r="AQ1141" s="1">
        <f t="shared" si="156"/>
        <v>1</v>
      </c>
      <c r="AR1141" s="1">
        <f t="shared" si="157"/>
        <v>1</v>
      </c>
    </row>
    <row r="1142" spans="1:44" ht="28.2" thickTop="1" thickBot="1">
      <c r="A1142" s="33" t="s">
        <v>65</v>
      </c>
      <c r="B1142" s="33" t="s">
        <v>68</v>
      </c>
      <c r="C1142" s="33" t="s">
        <v>48</v>
      </c>
      <c r="D1142" s="35"/>
      <c r="E1142" s="324" t="s">
        <v>53</v>
      </c>
      <c r="F1142" s="36">
        <v>20000</v>
      </c>
      <c r="G1142" s="37">
        <v>50000</v>
      </c>
      <c r="H1142" s="38"/>
      <c r="I1142" s="39">
        <f>20000+30000</f>
        <v>50000</v>
      </c>
      <c r="J1142" s="40">
        <v>0</v>
      </c>
      <c r="K1142" s="40">
        <v>0</v>
      </c>
      <c r="L1142" s="40">
        <v>0</v>
      </c>
      <c r="M1142" s="41">
        <v>0</v>
      </c>
      <c r="N1142" s="41">
        <v>0</v>
      </c>
      <c r="O1142" s="42"/>
      <c r="P1142" s="43"/>
      <c r="Q1142" s="44">
        <v>0</v>
      </c>
      <c r="R1142" s="45">
        <f>1*G1142</f>
        <v>50000</v>
      </c>
      <c r="S1142" s="39">
        <f>+G1142-R1142-Q1142</f>
        <v>0</v>
      </c>
      <c r="T1142" s="46"/>
      <c r="U1142" s="39"/>
      <c r="V1142" s="46"/>
      <c r="W1142" s="39"/>
      <c r="X1142" s="23">
        <f t="shared" si="160"/>
        <v>0</v>
      </c>
      <c r="Y1142" s="23">
        <f t="shared" si="161"/>
        <v>0</v>
      </c>
      <c r="AH1142" s="20">
        <f t="shared" si="155"/>
        <v>0</v>
      </c>
      <c r="AI1142" s="20">
        <v>1</v>
      </c>
      <c r="AQ1142" s="1">
        <f t="shared" si="156"/>
        <v>1</v>
      </c>
      <c r="AR1142" s="1">
        <f t="shared" si="157"/>
        <v>1</v>
      </c>
    </row>
    <row r="1143" spans="1:44" ht="28.2" thickTop="1" thickBot="1">
      <c r="A1143" s="33" t="s">
        <v>65</v>
      </c>
      <c r="B1143" s="33" t="s">
        <v>68</v>
      </c>
      <c r="C1143" s="33" t="s">
        <v>45</v>
      </c>
      <c r="D1143" s="35"/>
      <c r="E1143" s="324" t="s">
        <v>10</v>
      </c>
      <c r="F1143" s="36">
        <v>87000</v>
      </c>
      <c r="G1143" s="37">
        <v>87000</v>
      </c>
      <c r="H1143" s="38"/>
      <c r="I1143" s="39"/>
      <c r="J1143" s="40">
        <v>0</v>
      </c>
      <c r="K1143" s="40">
        <v>0</v>
      </c>
      <c r="L1143" s="40">
        <v>87000</v>
      </c>
      <c r="M1143" s="40">
        <v>0</v>
      </c>
      <c r="N1143" s="40">
        <v>0</v>
      </c>
      <c r="O1143" s="42"/>
      <c r="P1143" s="43"/>
      <c r="Q1143" s="44">
        <v>0</v>
      </c>
      <c r="R1143" s="45">
        <f>0.9*G1143</f>
        <v>78300</v>
      </c>
      <c r="S1143" s="39">
        <f>+G1143-R1143-Q1143</f>
        <v>8700</v>
      </c>
      <c r="T1143" s="46"/>
      <c r="U1143" s="39"/>
      <c r="V1143" s="46"/>
      <c r="W1143" s="39"/>
      <c r="X1143" s="23">
        <f t="shared" si="160"/>
        <v>0</v>
      </c>
      <c r="Y1143" s="23">
        <f t="shared" si="161"/>
        <v>0</v>
      </c>
      <c r="AH1143" s="20">
        <f t="shared" si="155"/>
        <v>0</v>
      </c>
      <c r="AI1143" s="20">
        <v>1</v>
      </c>
      <c r="AQ1143" s="1">
        <f t="shared" si="156"/>
        <v>1</v>
      </c>
      <c r="AR1143" s="1">
        <f t="shared" si="157"/>
        <v>1</v>
      </c>
    </row>
    <row r="1144" spans="1:44" ht="28.2" thickTop="1" thickBot="1">
      <c r="A1144" s="33" t="s">
        <v>65</v>
      </c>
      <c r="B1144" s="33" t="s">
        <v>68</v>
      </c>
      <c r="C1144" s="33" t="s">
        <v>36</v>
      </c>
      <c r="D1144" s="35"/>
      <c r="E1144" s="324" t="s">
        <v>10</v>
      </c>
      <c r="F1144" s="36">
        <v>6000</v>
      </c>
      <c r="G1144" s="37">
        <v>20000</v>
      </c>
      <c r="H1144" s="38"/>
      <c r="I1144" s="39">
        <v>14000</v>
      </c>
      <c r="J1144" s="40">
        <v>0</v>
      </c>
      <c r="K1144" s="40">
        <v>0</v>
      </c>
      <c r="L1144" s="40">
        <v>6000</v>
      </c>
      <c r="M1144" s="40">
        <v>0</v>
      </c>
      <c r="N1144" s="40">
        <v>0</v>
      </c>
      <c r="O1144" s="42"/>
      <c r="P1144" s="43"/>
      <c r="Q1144" s="44">
        <v>0</v>
      </c>
      <c r="R1144" s="45">
        <f>+G1144</f>
        <v>20000</v>
      </c>
      <c r="S1144" s="39">
        <v>0</v>
      </c>
      <c r="T1144" s="46"/>
      <c r="U1144" s="39"/>
      <c r="V1144" s="46"/>
      <c r="W1144" s="39"/>
      <c r="X1144" s="23">
        <f t="shared" si="160"/>
        <v>0</v>
      </c>
      <c r="Y1144" s="23">
        <f t="shared" si="161"/>
        <v>0</v>
      </c>
      <c r="AH1144" s="20">
        <f t="shared" si="155"/>
        <v>0</v>
      </c>
      <c r="AI1144" s="20">
        <v>1</v>
      </c>
      <c r="AQ1144" s="1">
        <f t="shared" si="156"/>
        <v>1</v>
      </c>
      <c r="AR1144" s="1">
        <f t="shared" si="157"/>
        <v>1</v>
      </c>
    </row>
    <row r="1145" spans="1:44" ht="28.2" thickTop="1" thickBot="1">
      <c r="A1145" s="33" t="s">
        <v>65</v>
      </c>
      <c r="B1145" s="33" t="s">
        <v>73</v>
      </c>
      <c r="C1145" s="63" t="s">
        <v>222</v>
      </c>
      <c r="D1145" s="35"/>
      <c r="E1145" s="324" t="s">
        <v>179</v>
      </c>
      <c r="F1145" s="36">
        <v>206368</v>
      </c>
      <c r="G1145" s="37">
        <v>206368</v>
      </c>
      <c r="H1145" s="38"/>
      <c r="I1145" s="39" t="s">
        <v>56</v>
      </c>
      <c r="J1145" s="40">
        <v>206368</v>
      </c>
      <c r="K1145" s="40">
        <v>0</v>
      </c>
      <c r="L1145" s="40">
        <v>0</v>
      </c>
      <c r="M1145" s="40">
        <v>0</v>
      </c>
      <c r="N1145" s="40">
        <v>0</v>
      </c>
      <c r="O1145" s="42"/>
      <c r="P1145" s="43"/>
      <c r="Q1145" s="44">
        <v>0</v>
      </c>
      <c r="R1145" s="45">
        <v>206368</v>
      </c>
      <c r="S1145" s="39">
        <f t="shared" ref="S1145:S1153" si="162">F1145-R1145-Q1145</f>
        <v>0</v>
      </c>
      <c r="T1145" s="46"/>
      <c r="U1145" s="39"/>
      <c r="V1145" s="46"/>
      <c r="W1145" s="39"/>
      <c r="X1145" s="23">
        <f t="shared" si="160"/>
        <v>0</v>
      </c>
      <c r="Y1145" s="23">
        <f t="shared" si="161"/>
        <v>0</v>
      </c>
      <c r="Z1145" s="20">
        <v>1</v>
      </c>
      <c r="AH1145" s="20">
        <f t="shared" si="155"/>
        <v>1</v>
      </c>
      <c r="AQ1145" s="1">
        <f t="shared" si="156"/>
        <v>0</v>
      </c>
      <c r="AR1145" s="1">
        <f t="shared" si="157"/>
        <v>1</v>
      </c>
    </row>
    <row r="1146" spans="1:44" ht="28.2" thickTop="1" thickBot="1">
      <c r="A1146" s="33" t="s">
        <v>65</v>
      </c>
      <c r="B1146" s="33" t="s">
        <v>73</v>
      </c>
      <c r="C1146" s="33" t="s">
        <v>193</v>
      </c>
      <c r="D1146" s="35"/>
      <c r="E1146" s="324" t="s">
        <v>179</v>
      </c>
      <c r="F1146" s="36">
        <v>190000</v>
      </c>
      <c r="G1146" s="37">
        <v>190000</v>
      </c>
      <c r="H1146" s="38"/>
      <c r="I1146" s="39" t="s">
        <v>56</v>
      </c>
      <c r="J1146" s="40">
        <v>0</v>
      </c>
      <c r="K1146" s="40">
        <v>0</v>
      </c>
      <c r="L1146" s="40">
        <v>190000</v>
      </c>
      <c r="M1146" s="40">
        <v>0</v>
      </c>
      <c r="N1146" s="40">
        <v>0</v>
      </c>
      <c r="O1146" s="42"/>
      <c r="P1146" s="43"/>
      <c r="Q1146" s="44">
        <v>0</v>
      </c>
      <c r="R1146" s="45">
        <v>90000</v>
      </c>
      <c r="S1146" s="39">
        <f>F1146-R1146-Q1146</f>
        <v>100000</v>
      </c>
      <c r="T1146" s="46"/>
      <c r="U1146" s="39"/>
      <c r="V1146" s="46"/>
      <c r="W1146" s="39"/>
      <c r="X1146" s="23">
        <f t="shared" si="160"/>
        <v>0</v>
      </c>
      <c r="Y1146" s="23">
        <f t="shared" si="161"/>
        <v>0</v>
      </c>
      <c r="Z1146" s="20">
        <v>1</v>
      </c>
      <c r="AH1146" s="20">
        <f t="shared" si="155"/>
        <v>1</v>
      </c>
      <c r="AQ1146" s="1">
        <f t="shared" si="156"/>
        <v>0</v>
      </c>
      <c r="AR1146" s="1">
        <f t="shared" si="157"/>
        <v>1</v>
      </c>
    </row>
    <row r="1147" spans="1:44" ht="28.2" thickTop="1" thickBot="1">
      <c r="A1147" s="33" t="s">
        <v>65</v>
      </c>
      <c r="B1147" s="33" t="s">
        <v>73</v>
      </c>
      <c r="C1147" s="33" t="s">
        <v>194</v>
      </c>
      <c r="D1147" s="35"/>
      <c r="E1147" s="324" t="s">
        <v>179</v>
      </c>
      <c r="F1147" s="36">
        <v>10000</v>
      </c>
      <c r="G1147" s="37">
        <v>10000</v>
      </c>
      <c r="H1147" s="38"/>
      <c r="I1147" s="39" t="s">
        <v>56</v>
      </c>
      <c r="J1147" s="40">
        <v>0</v>
      </c>
      <c r="K1147" s="40">
        <v>0</v>
      </c>
      <c r="L1147" s="40">
        <v>10000</v>
      </c>
      <c r="M1147" s="40">
        <v>0</v>
      </c>
      <c r="N1147" s="40">
        <v>0</v>
      </c>
      <c r="O1147" s="42"/>
      <c r="P1147" s="43"/>
      <c r="Q1147" s="44">
        <v>0</v>
      </c>
      <c r="R1147" s="45">
        <v>7000</v>
      </c>
      <c r="S1147" s="39">
        <f t="shared" si="162"/>
        <v>3000</v>
      </c>
      <c r="T1147" s="46"/>
      <c r="U1147" s="39"/>
      <c r="V1147" s="46"/>
      <c r="W1147" s="39"/>
      <c r="X1147" s="23">
        <f t="shared" si="160"/>
        <v>0</v>
      </c>
      <c r="Y1147" s="23">
        <f t="shared" si="161"/>
        <v>0</v>
      </c>
      <c r="Z1147" s="20">
        <v>1</v>
      </c>
      <c r="AH1147" s="20">
        <f t="shared" si="155"/>
        <v>1</v>
      </c>
      <c r="AQ1147" s="1">
        <f t="shared" si="156"/>
        <v>0</v>
      </c>
      <c r="AR1147" s="1">
        <f t="shared" si="157"/>
        <v>1</v>
      </c>
    </row>
    <row r="1148" spans="1:44" ht="55.2" thickTop="1" thickBot="1">
      <c r="A1148" s="33" t="s">
        <v>65</v>
      </c>
      <c r="B1148" s="33" t="s">
        <v>73</v>
      </c>
      <c r="C1148" s="33" t="s">
        <v>195</v>
      </c>
      <c r="D1148" s="35"/>
      <c r="E1148" s="324" t="s">
        <v>179</v>
      </c>
      <c r="F1148" s="36">
        <v>260000</v>
      </c>
      <c r="G1148" s="37">
        <v>260000</v>
      </c>
      <c r="H1148" s="38"/>
      <c r="I1148" s="39" t="s">
        <v>56</v>
      </c>
      <c r="J1148" s="40">
        <v>0</v>
      </c>
      <c r="K1148" s="40">
        <v>0</v>
      </c>
      <c r="L1148" s="40">
        <v>160000</v>
      </c>
      <c r="M1148" s="40">
        <v>0</v>
      </c>
      <c r="N1148" s="40">
        <v>100000</v>
      </c>
      <c r="O1148" s="42" t="s">
        <v>196</v>
      </c>
      <c r="P1148" s="43"/>
      <c r="Q1148" s="44">
        <v>0</v>
      </c>
      <c r="R1148" s="45">
        <v>234000</v>
      </c>
      <c r="S1148" s="39">
        <f t="shared" si="162"/>
        <v>26000</v>
      </c>
      <c r="T1148" s="46"/>
      <c r="U1148" s="39"/>
      <c r="V1148" s="46"/>
      <c r="W1148" s="39"/>
      <c r="X1148" s="23">
        <f t="shared" si="160"/>
        <v>0</v>
      </c>
      <c r="Y1148" s="23">
        <f t="shared" si="161"/>
        <v>0</v>
      </c>
      <c r="Z1148" s="20">
        <v>1</v>
      </c>
      <c r="AH1148" s="20">
        <f t="shared" si="155"/>
        <v>1</v>
      </c>
      <c r="AQ1148" s="1">
        <f t="shared" si="156"/>
        <v>0</v>
      </c>
      <c r="AR1148" s="1">
        <f t="shared" si="157"/>
        <v>1</v>
      </c>
    </row>
    <row r="1149" spans="1:44" ht="28.2" thickTop="1" thickBot="1">
      <c r="A1149" s="33" t="s">
        <v>65</v>
      </c>
      <c r="B1149" s="33" t="s">
        <v>73</v>
      </c>
      <c r="C1149" s="33" t="s">
        <v>197</v>
      </c>
      <c r="D1149" s="35"/>
      <c r="E1149" s="324" t="s">
        <v>179</v>
      </c>
      <c r="F1149" s="36">
        <v>34000</v>
      </c>
      <c r="G1149" s="37">
        <v>34000</v>
      </c>
      <c r="H1149" s="38"/>
      <c r="I1149" s="39" t="s">
        <v>56</v>
      </c>
      <c r="J1149" s="40">
        <v>0</v>
      </c>
      <c r="K1149" s="40">
        <v>0</v>
      </c>
      <c r="L1149" s="40">
        <v>34000</v>
      </c>
      <c r="M1149" s="40">
        <v>0</v>
      </c>
      <c r="N1149" s="40">
        <v>0</v>
      </c>
      <c r="O1149" s="42"/>
      <c r="P1149" s="43"/>
      <c r="Q1149" s="44">
        <v>0</v>
      </c>
      <c r="R1149" s="45">
        <v>30600</v>
      </c>
      <c r="S1149" s="39">
        <f t="shared" si="162"/>
        <v>3400</v>
      </c>
      <c r="T1149" s="46"/>
      <c r="U1149" s="39"/>
      <c r="V1149" s="46"/>
      <c r="W1149" s="39"/>
      <c r="X1149" s="23">
        <f t="shared" si="160"/>
        <v>0</v>
      </c>
      <c r="Y1149" s="23">
        <f t="shared" si="161"/>
        <v>0</v>
      </c>
      <c r="Z1149" s="20">
        <v>1</v>
      </c>
      <c r="AH1149" s="20">
        <f t="shared" si="155"/>
        <v>1</v>
      </c>
      <c r="AQ1149" s="1">
        <f t="shared" si="156"/>
        <v>0</v>
      </c>
      <c r="AR1149" s="1">
        <f t="shared" si="157"/>
        <v>1</v>
      </c>
    </row>
    <row r="1150" spans="1:44" ht="28.2" thickTop="1" thickBot="1">
      <c r="A1150" s="33" t="s">
        <v>65</v>
      </c>
      <c r="B1150" s="33" t="s">
        <v>73</v>
      </c>
      <c r="C1150" s="33" t="s">
        <v>198</v>
      </c>
      <c r="D1150" s="35"/>
      <c r="E1150" s="324" t="s">
        <v>179</v>
      </c>
      <c r="F1150" s="36">
        <v>60000</v>
      </c>
      <c r="G1150" s="37">
        <v>60000</v>
      </c>
      <c r="H1150" s="38"/>
      <c r="I1150" s="39">
        <v>60000</v>
      </c>
      <c r="J1150" s="40">
        <v>0</v>
      </c>
      <c r="K1150" s="40">
        <v>0</v>
      </c>
      <c r="L1150" s="40">
        <v>0</v>
      </c>
      <c r="M1150" s="40">
        <v>0</v>
      </c>
      <c r="N1150" s="40">
        <v>0</v>
      </c>
      <c r="O1150" s="42"/>
      <c r="P1150" s="43"/>
      <c r="Q1150" s="44">
        <v>0</v>
      </c>
      <c r="R1150" s="45">
        <v>60000</v>
      </c>
      <c r="S1150" s="39">
        <f t="shared" si="162"/>
        <v>0</v>
      </c>
      <c r="T1150" s="46"/>
      <c r="U1150" s="39"/>
      <c r="V1150" s="46"/>
      <c r="W1150" s="39"/>
      <c r="X1150" s="23">
        <f t="shared" si="160"/>
        <v>0</v>
      </c>
      <c r="Y1150" s="23">
        <f t="shared" si="161"/>
        <v>0</v>
      </c>
      <c r="Z1150" s="20">
        <v>1</v>
      </c>
      <c r="AH1150" s="20">
        <f t="shared" si="155"/>
        <v>1</v>
      </c>
      <c r="AQ1150" s="1">
        <f t="shared" si="156"/>
        <v>0</v>
      </c>
      <c r="AR1150" s="1">
        <f t="shared" si="157"/>
        <v>1</v>
      </c>
    </row>
    <row r="1151" spans="1:44" ht="28.2" thickTop="1" thickBot="1">
      <c r="A1151" s="33" t="s">
        <v>65</v>
      </c>
      <c r="B1151" s="33" t="s">
        <v>73</v>
      </c>
      <c r="C1151" s="33" t="s">
        <v>199</v>
      </c>
      <c r="D1151" s="35"/>
      <c r="E1151" s="324" t="s">
        <v>179</v>
      </c>
      <c r="F1151" s="36">
        <v>11000</v>
      </c>
      <c r="G1151" s="37">
        <v>11000</v>
      </c>
      <c r="H1151" s="38"/>
      <c r="I1151" s="39">
        <v>11000</v>
      </c>
      <c r="J1151" s="40">
        <v>0</v>
      </c>
      <c r="K1151" s="40">
        <v>0</v>
      </c>
      <c r="L1151" s="40">
        <v>0</v>
      </c>
      <c r="M1151" s="40">
        <v>0</v>
      </c>
      <c r="N1151" s="40">
        <v>0</v>
      </c>
      <c r="O1151" s="42"/>
      <c r="P1151" s="43"/>
      <c r="Q1151" s="44">
        <v>0</v>
      </c>
      <c r="R1151" s="45">
        <v>11000</v>
      </c>
      <c r="S1151" s="39">
        <f t="shared" si="162"/>
        <v>0</v>
      </c>
      <c r="T1151" s="46"/>
      <c r="U1151" s="39"/>
      <c r="V1151" s="46"/>
      <c r="W1151" s="39"/>
      <c r="X1151" s="23">
        <f t="shared" si="160"/>
        <v>0</v>
      </c>
      <c r="Y1151" s="23">
        <f t="shared" si="161"/>
        <v>0</v>
      </c>
      <c r="Z1151" s="20">
        <v>1</v>
      </c>
      <c r="AH1151" s="20">
        <f t="shared" si="155"/>
        <v>1</v>
      </c>
      <c r="AQ1151" s="1">
        <f t="shared" si="156"/>
        <v>0</v>
      </c>
      <c r="AR1151" s="1">
        <f t="shared" si="157"/>
        <v>1</v>
      </c>
    </row>
    <row r="1152" spans="1:44" ht="28.2" thickTop="1" thickBot="1">
      <c r="A1152" s="33" t="s">
        <v>65</v>
      </c>
      <c r="B1152" s="33" t="s">
        <v>73</v>
      </c>
      <c r="C1152" s="33" t="s">
        <v>200</v>
      </c>
      <c r="D1152" s="35"/>
      <c r="E1152" s="324" t="s">
        <v>145</v>
      </c>
      <c r="F1152" s="36">
        <v>200000</v>
      </c>
      <c r="G1152" s="37">
        <v>200000</v>
      </c>
      <c r="H1152" s="38"/>
      <c r="I1152" s="39" t="s">
        <v>56</v>
      </c>
      <c r="J1152" s="40">
        <v>0</v>
      </c>
      <c r="K1152" s="40">
        <v>0</v>
      </c>
      <c r="L1152" s="40">
        <v>200000</v>
      </c>
      <c r="M1152" s="40">
        <v>0</v>
      </c>
      <c r="N1152" s="40">
        <v>0</v>
      </c>
      <c r="O1152" s="42"/>
      <c r="P1152" s="43"/>
      <c r="Q1152" s="44">
        <v>0</v>
      </c>
      <c r="R1152" s="45">
        <f>0.45*F1152</f>
        <v>90000</v>
      </c>
      <c r="S1152" s="39">
        <f t="shared" si="162"/>
        <v>110000</v>
      </c>
      <c r="T1152" s="46"/>
      <c r="U1152" s="39"/>
      <c r="V1152" s="46"/>
      <c r="W1152" s="39"/>
      <c r="X1152" s="23">
        <f t="shared" si="160"/>
        <v>0</v>
      </c>
      <c r="Y1152" s="23">
        <f t="shared" si="161"/>
        <v>0</v>
      </c>
      <c r="AH1152" s="20">
        <f t="shared" si="155"/>
        <v>0</v>
      </c>
      <c r="AI1152" s="20">
        <v>1</v>
      </c>
      <c r="AQ1152" s="1">
        <f t="shared" si="156"/>
        <v>1</v>
      </c>
      <c r="AR1152" s="1">
        <f t="shared" si="157"/>
        <v>1</v>
      </c>
    </row>
    <row r="1153" spans="1:44" ht="28.2" thickTop="1" thickBot="1">
      <c r="A1153" s="33" t="s">
        <v>65</v>
      </c>
      <c r="B1153" s="33" t="s">
        <v>73</v>
      </c>
      <c r="C1153" s="33" t="s">
        <v>58</v>
      </c>
      <c r="D1153" s="35"/>
      <c r="E1153" s="324" t="s">
        <v>145</v>
      </c>
      <c r="F1153" s="36">
        <v>46000</v>
      </c>
      <c r="G1153" s="37">
        <v>46000</v>
      </c>
      <c r="H1153" s="38"/>
      <c r="I1153" s="39" t="s">
        <v>56</v>
      </c>
      <c r="J1153" s="40">
        <v>0</v>
      </c>
      <c r="K1153" s="40">
        <v>0</v>
      </c>
      <c r="L1153" s="40">
        <v>46000</v>
      </c>
      <c r="M1153" s="40">
        <v>0</v>
      </c>
      <c r="N1153" s="40">
        <v>0</v>
      </c>
      <c r="O1153" s="42"/>
      <c r="P1153" s="43"/>
      <c r="Q1153" s="44">
        <v>0</v>
      </c>
      <c r="R1153" s="45">
        <f>0.9*F1153</f>
        <v>41400</v>
      </c>
      <c r="S1153" s="39">
        <f t="shared" si="162"/>
        <v>4600</v>
      </c>
      <c r="T1153" s="46"/>
      <c r="U1153" s="39"/>
      <c r="V1153" s="46"/>
      <c r="W1153" s="39"/>
      <c r="X1153" s="23">
        <f t="shared" si="160"/>
        <v>0</v>
      </c>
      <c r="Y1153" s="23">
        <f t="shared" si="161"/>
        <v>0</v>
      </c>
      <c r="AH1153" s="20">
        <f t="shared" si="155"/>
        <v>0</v>
      </c>
      <c r="AI1153" s="20">
        <v>1</v>
      </c>
      <c r="AQ1153" s="1">
        <f t="shared" si="156"/>
        <v>1</v>
      </c>
      <c r="AR1153" s="1">
        <f t="shared" si="157"/>
        <v>1</v>
      </c>
    </row>
    <row r="1154" spans="1:44" ht="28.2" thickTop="1" thickBot="1">
      <c r="A1154" s="33" t="s">
        <v>65</v>
      </c>
      <c r="B1154" s="33" t="s">
        <v>73</v>
      </c>
      <c r="C1154" s="33" t="s">
        <v>153</v>
      </c>
      <c r="D1154" s="35"/>
      <c r="E1154" s="324" t="s">
        <v>145</v>
      </c>
      <c r="F1154" s="36">
        <v>20000</v>
      </c>
      <c r="G1154" s="37">
        <v>25000</v>
      </c>
      <c r="H1154" s="38"/>
      <c r="I1154" s="39">
        <f>20000+5000</f>
        <v>25000</v>
      </c>
      <c r="J1154" s="40">
        <v>0</v>
      </c>
      <c r="K1154" s="40">
        <v>0</v>
      </c>
      <c r="L1154" s="40">
        <v>0</v>
      </c>
      <c r="M1154" s="40">
        <v>0</v>
      </c>
      <c r="N1154" s="40">
        <v>0</v>
      </c>
      <c r="O1154" s="42"/>
      <c r="P1154" s="43"/>
      <c r="Q1154" s="44">
        <v>0</v>
      </c>
      <c r="R1154" s="45">
        <v>25000</v>
      </c>
      <c r="S1154" s="39">
        <f>G1154-R1154-Q1154</f>
        <v>0</v>
      </c>
      <c r="T1154" s="46"/>
      <c r="U1154" s="39"/>
      <c r="V1154" s="46"/>
      <c r="W1154" s="39"/>
      <c r="X1154" s="23">
        <f t="shared" si="160"/>
        <v>0</v>
      </c>
      <c r="Y1154" s="23">
        <f t="shared" si="161"/>
        <v>0</v>
      </c>
      <c r="AH1154" s="20">
        <f t="shared" si="155"/>
        <v>0</v>
      </c>
      <c r="AI1154" s="20">
        <v>1</v>
      </c>
      <c r="AQ1154" s="1">
        <f t="shared" si="156"/>
        <v>1</v>
      </c>
      <c r="AR1154" s="1">
        <f t="shared" si="157"/>
        <v>1</v>
      </c>
    </row>
    <row r="1155" spans="1:44" ht="28.2" thickTop="1" thickBot="1">
      <c r="A1155" s="33" t="s">
        <v>65</v>
      </c>
      <c r="B1155" s="33" t="s">
        <v>73</v>
      </c>
      <c r="C1155" s="33" t="s">
        <v>154</v>
      </c>
      <c r="D1155" s="35"/>
      <c r="E1155" s="324" t="s">
        <v>145</v>
      </c>
      <c r="F1155" s="36">
        <v>10000</v>
      </c>
      <c r="G1155" s="37">
        <v>23508</v>
      </c>
      <c r="H1155" s="38"/>
      <c r="I1155" s="39">
        <f>10000+13508</f>
        <v>23508</v>
      </c>
      <c r="J1155" s="40">
        <v>0</v>
      </c>
      <c r="K1155" s="40">
        <v>0</v>
      </c>
      <c r="L1155" s="40">
        <v>0</v>
      </c>
      <c r="M1155" s="40">
        <v>0</v>
      </c>
      <c r="N1155" s="40">
        <v>0</v>
      </c>
      <c r="O1155" s="42"/>
      <c r="P1155" s="43"/>
      <c r="Q1155" s="44">
        <v>0</v>
      </c>
      <c r="R1155" s="45">
        <f>0.9*G1155</f>
        <v>21157.200000000001</v>
      </c>
      <c r="S1155" s="39">
        <f>G1155-R1155-Q1155</f>
        <v>2350.7999999999993</v>
      </c>
      <c r="T1155" s="46"/>
      <c r="U1155" s="39"/>
      <c r="V1155" s="46"/>
      <c r="W1155" s="39"/>
      <c r="X1155" s="23">
        <f t="shared" si="160"/>
        <v>0</v>
      </c>
      <c r="Y1155" s="23">
        <f t="shared" si="161"/>
        <v>0</v>
      </c>
      <c r="AH1155" s="20">
        <f t="shared" si="155"/>
        <v>0</v>
      </c>
      <c r="AI1155" s="20">
        <v>1</v>
      </c>
      <c r="AQ1155" s="1">
        <f t="shared" si="156"/>
        <v>1</v>
      </c>
      <c r="AR1155" s="1">
        <f t="shared" si="157"/>
        <v>1</v>
      </c>
    </row>
    <row r="1156" spans="1:44" ht="28.2" thickTop="1" thickBot="1">
      <c r="A1156" s="33" t="s">
        <v>65</v>
      </c>
      <c r="B1156" s="33" t="s">
        <v>73</v>
      </c>
      <c r="C1156" s="33" t="s">
        <v>155</v>
      </c>
      <c r="D1156" s="35"/>
      <c r="E1156" s="324" t="s">
        <v>145</v>
      </c>
      <c r="F1156" s="36">
        <v>13500</v>
      </c>
      <c r="G1156" s="37">
        <v>27996</v>
      </c>
      <c r="H1156" s="38"/>
      <c r="I1156" s="39">
        <f>3277+24719</f>
        <v>27996</v>
      </c>
      <c r="J1156" s="40">
        <v>0</v>
      </c>
      <c r="K1156" s="40">
        <v>0</v>
      </c>
      <c r="L1156" s="40">
        <v>0</v>
      </c>
      <c r="M1156" s="40">
        <v>0</v>
      </c>
      <c r="N1156" s="40">
        <v>0</v>
      </c>
      <c r="O1156" s="42"/>
      <c r="P1156" s="43"/>
      <c r="Q1156" s="44">
        <v>0</v>
      </c>
      <c r="R1156" s="45">
        <f>12719+2950</f>
        <v>15669</v>
      </c>
      <c r="S1156" s="39">
        <f>G1156-R1156-Q1156</f>
        <v>12327</v>
      </c>
      <c r="T1156" s="46"/>
      <c r="U1156" s="39"/>
      <c r="V1156" s="46"/>
      <c r="W1156" s="39"/>
      <c r="X1156" s="23">
        <f t="shared" si="160"/>
        <v>0</v>
      </c>
      <c r="Y1156" s="23">
        <f t="shared" si="161"/>
        <v>0</v>
      </c>
      <c r="AH1156" s="20">
        <f t="shared" si="155"/>
        <v>0</v>
      </c>
      <c r="AI1156" s="20">
        <v>1</v>
      </c>
      <c r="AQ1156" s="1">
        <f t="shared" si="156"/>
        <v>1</v>
      </c>
      <c r="AR1156" s="1">
        <f t="shared" si="157"/>
        <v>1</v>
      </c>
    </row>
    <row r="1157" spans="1:44" ht="28.2" thickTop="1" thickBot="1">
      <c r="A1157" s="33" t="s">
        <v>65</v>
      </c>
      <c r="B1157" s="33" t="s">
        <v>73</v>
      </c>
      <c r="C1157" s="33" t="s">
        <v>40</v>
      </c>
      <c r="D1157" s="35"/>
      <c r="E1157" s="324" t="s">
        <v>53</v>
      </c>
      <c r="F1157" s="36">
        <v>123000</v>
      </c>
      <c r="G1157" s="37">
        <v>122876</v>
      </c>
      <c r="H1157" s="38"/>
      <c r="I1157" s="39">
        <v>0</v>
      </c>
      <c r="J1157" s="40">
        <v>0</v>
      </c>
      <c r="K1157" s="40">
        <v>0</v>
      </c>
      <c r="L1157" s="40">
        <v>122876</v>
      </c>
      <c r="M1157" s="41">
        <v>0</v>
      </c>
      <c r="N1157" s="41">
        <v>0</v>
      </c>
      <c r="O1157" s="42"/>
      <c r="P1157" s="43"/>
      <c r="Q1157" s="44">
        <v>110589</v>
      </c>
      <c r="R1157" s="45">
        <f>G1157-Q1157</f>
        <v>12287</v>
      </c>
      <c r="S1157" s="39">
        <f>+G1157-R1157-Q1157</f>
        <v>0</v>
      </c>
      <c r="T1157" s="46"/>
      <c r="U1157" s="39"/>
      <c r="V1157" s="46"/>
      <c r="W1157" s="39"/>
      <c r="X1157" s="23">
        <f t="shared" si="160"/>
        <v>0</v>
      </c>
      <c r="Y1157" s="23">
        <f t="shared" si="161"/>
        <v>0</v>
      </c>
      <c r="AH1157" s="20">
        <f t="shared" si="155"/>
        <v>0</v>
      </c>
      <c r="AI1157" s="20">
        <v>1</v>
      </c>
      <c r="AQ1157" s="1">
        <f t="shared" si="156"/>
        <v>1</v>
      </c>
      <c r="AR1157" s="1">
        <f t="shared" si="157"/>
        <v>1</v>
      </c>
    </row>
    <row r="1158" spans="1:44" ht="28.2" thickTop="1" thickBot="1">
      <c r="A1158" s="33" t="s">
        <v>65</v>
      </c>
      <c r="B1158" s="33" t="s">
        <v>73</v>
      </c>
      <c r="C1158" s="33" t="s">
        <v>109</v>
      </c>
      <c r="D1158" s="35"/>
      <c r="E1158" s="324" t="s">
        <v>53</v>
      </c>
      <c r="F1158" s="36">
        <v>8569</v>
      </c>
      <c r="G1158" s="37">
        <v>7000</v>
      </c>
      <c r="H1158" s="38"/>
      <c r="I1158" s="39">
        <v>7000</v>
      </c>
      <c r="J1158" s="40">
        <v>0</v>
      </c>
      <c r="K1158" s="40">
        <v>0</v>
      </c>
      <c r="L1158" s="40">
        <v>0</v>
      </c>
      <c r="M1158" s="41">
        <v>0</v>
      </c>
      <c r="N1158" s="41">
        <v>0</v>
      </c>
      <c r="O1158" s="42"/>
      <c r="P1158" s="43"/>
      <c r="Q1158" s="44">
        <v>5000</v>
      </c>
      <c r="R1158" s="45">
        <f>+G1158-Q1158</f>
        <v>2000</v>
      </c>
      <c r="S1158" s="39">
        <v>0</v>
      </c>
      <c r="T1158" s="46"/>
      <c r="U1158" s="39"/>
      <c r="V1158" s="46"/>
      <c r="W1158" s="39"/>
      <c r="X1158" s="23">
        <f t="shared" si="160"/>
        <v>0</v>
      </c>
      <c r="Y1158" s="23">
        <f t="shared" si="161"/>
        <v>0</v>
      </c>
      <c r="AH1158" s="20">
        <f t="shared" si="155"/>
        <v>0</v>
      </c>
      <c r="AI1158" s="20">
        <v>1</v>
      </c>
      <c r="AQ1158" s="1">
        <f t="shared" si="156"/>
        <v>1</v>
      </c>
      <c r="AR1158" s="1">
        <f t="shared" si="157"/>
        <v>1</v>
      </c>
    </row>
    <row r="1159" spans="1:44" ht="28.2" thickTop="1" thickBot="1">
      <c r="A1159" s="33" t="s">
        <v>65</v>
      </c>
      <c r="B1159" s="33" t="s">
        <v>73</v>
      </c>
      <c r="C1159" s="33" t="s">
        <v>110</v>
      </c>
      <c r="D1159" s="35"/>
      <c r="E1159" s="324" t="s">
        <v>53</v>
      </c>
      <c r="F1159" s="36">
        <v>20000</v>
      </c>
      <c r="G1159" s="37">
        <v>17728</v>
      </c>
      <c r="H1159" s="38"/>
      <c r="I1159" s="39">
        <v>17728</v>
      </c>
      <c r="J1159" s="40">
        <v>0</v>
      </c>
      <c r="K1159" s="40">
        <v>0</v>
      </c>
      <c r="L1159" s="40">
        <v>0</v>
      </c>
      <c r="M1159" s="41">
        <v>0</v>
      </c>
      <c r="N1159" s="41">
        <v>0</v>
      </c>
      <c r="O1159" s="42"/>
      <c r="P1159" s="43"/>
      <c r="Q1159" s="44">
        <v>15954</v>
      </c>
      <c r="R1159" s="45">
        <f>+G1159-Q1159</f>
        <v>1774</v>
      </c>
      <c r="S1159" s="39">
        <v>0</v>
      </c>
      <c r="T1159" s="46"/>
      <c r="U1159" s="39"/>
      <c r="V1159" s="46"/>
      <c r="W1159" s="39"/>
      <c r="X1159" s="23">
        <f t="shared" si="160"/>
        <v>0</v>
      </c>
      <c r="Y1159" s="23">
        <f t="shared" si="161"/>
        <v>0</v>
      </c>
      <c r="AH1159" s="20">
        <f t="shared" si="155"/>
        <v>0</v>
      </c>
      <c r="AI1159" s="20">
        <v>1</v>
      </c>
      <c r="AQ1159" s="1">
        <f t="shared" si="156"/>
        <v>1</v>
      </c>
      <c r="AR1159" s="1">
        <f t="shared" si="157"/>
        <v>1</v>
      </c>
    </row>
    <row r="1160" spans="1:44" ht="28.2" thickTop="1" thickBot="1">
      <c r="A1160" s="33" t="s">
        <v>65</v>
      </c>
      <c r="B1160" s="33" t="s">
        <v>73</v>
      </c>
      <c r="C1160" s="33" t="s">
        <v>111</v>
      </c>
      <c r="D1160" s="35"/>
      <c r="E1160" s="324" t="s">
        <v>53</v>
      </c>
      <c r="F1160" s="36">
        <v>15000</v>
      </c>
      <c r="G1160" s="37">
        <v>17406</v>
      </c>
      <c r="H1160" s="38"/>
      <c r="I1160" s="39">
        <v>0</v>
      </c>
      <c r="J1160" s="40">
        <v>0</v>
      </c>
      <c r="K1160" s="40">
        <v>0</v>
      </c>
      <c r="L1160" s="40">
        <v>0</v>
      </c>
      <c r="M1160" s="41">
        <v>0</v>
      </c>
      <c r="N1160" s="41">
        <v>17406</v>
      </c>
      <c r="O1160" s="42" t="s">
        <v>156</v>
      </c>
      <c r="P1160" s="43"/>
      <c r="Q1160" s="44">
        <v>0</v>
      </c>
      <c r="R1160" s="45">
        <v>0</v>
      </c>
      <c r="S1160" s="39">
        <f>G1160-R1160-Q1160</f>
        <v>17406</v>
      </c>
      <c r="T1160" s="46"/>
      <c r="U1160" s="39"/>
      <c r="V1160" s="46"/>
      <c r="W1160" s="39"/>
      <c r="X1160" s="23">
        <f t="shared" si="160"/>
        <v>0</v>
      </c>
      <c r="Y1160" s="23">
        <f t="shared" si="161"/>
        <v>0</v>
      </c>
      <c r="AH1160" s="20">
        <f t="shared" si="155"/>
        <v>0</v>
      </c>
      <c r="AI1160" s="20">
        <v>1</v>
      </c>
      <c r="AQ1160" s="1">
        <f t="shared" si="156"/>
        <v>1</v>
      </c>
      <c r="AR1160" s="1">
        <f t="shared" si="157"/>
        <v>1</v>
      </c>
    </row>
    <row r="1161" spans="1:44" ht="28.2" thickTop="1" thickBot="1">
      <c r="A1161" s="33" t="s">
        <v>65</v>
      </c>
      <c r="B1161" s="33" t="s">
        <v>73</v>
      </c>
      <c r="C1161" s="33" t="s">
        <v>157</v>
      </c>
      <c r="D1161" s="35"/>
      <c r="E1161" s="324" t="s">
        <v>53</v>
      </c>
      <c r="F1161" s="36">
        <v>10000</v>
      </c>
      <c r="G1161" s="37">
        <v>8372</v>
      </c>
      <c r="H1161" s="38"/>
      <c r="I1161" s="39">
        <v>8372</v>
      </c>
      <c r="J1161" s="40">
        <v>0</v>
      </c>
      <c r="K1161" s="40">
        <v>0</v>
      </c>
      <c r="L1161" s="40">
        <v>0</v>
      </c>
      <c r="M1161" s="41">
        <v>0</v>
      </c>
      <c r="N1161" s="41">
        <v>0</v>
      </c>
      <c r="O1161" s="42"/>
      <c r="P1161" s="43"/>
      <c r="Q1161" s="44">
        <v>7535</v>
      </c>
      <c r="R1161" s="45">
        <f>+G1161-Q1161</f>
        <v>837</v>
      </c>
      <c r="S1161" s="39">
        <v>0</v>
      </c>
      <c r="T1161" s="46"/>
      <c r="U1161" s="39"/>
      <c r="V1161" s="46"/>
      <c r="W1161" s="39"/>
      <c r="X1161" s="23">
        <f t="shared" si="160"/>
        <v>0</v>
      </c>
      <c r="Y1161" s="23">
        <f t="shared" si="161"/>
        <v>0</v>
      </c>
      <c r="AH1161" s="20">
        <f t="shared" si="155"/>
        <v>0</v>
      </c>
      <c r="AI1161" s="20">
        <v>1</v>
      </c>
      <c r="AQ1161" s="1">
        <f t="shared" si="156"/>
        <v>1</v>
      </c>
      <c r="AR1161" s="1">
        <f t="shared" si="157"/>
        <v>1</v>
      </c>
    </row>
    <row r="1162" spans="1:44" ht="28.2" thickTop="1" thickBot="1">
      <c r="A1162" s="33" t="s">
        <v>65</v>
      </c>
      <c r="B1162" s="33" t="s">
        <v>73</v>
      </c>
      <c r="C1162" s="33" t="s">
        <v>95</v>
      </c>
      <c r="D1162" s="35"/>
      <c r="E1162" s="324" t="s">
        <v>42</v>
      </c>
      <c r="F1162" s="36">
        <v>142608</v>
      </c>
      <c r="G1162" s="37">
        <v>150608</v>
      </c>
      <c r="H1162" s="38"/>
      <c r="I1162" s="39">
        <f>14261+8000</f>
        <v>22261</v>
      </c>
      <c r="J1162" s="40">
        <v>128347</v>
      </c>
      <c r="K1162" s="40">
        <v>0</v>
      </c>
      <c r="L1162" s="40">
        <v>0</v>
      </c>
      <c r="M1162" s="41">
        <v>0</v>
      </c>
      <c r="N1162" s="41">
        <v>0</v>
      </c>
      <c r="O1162" s="42"/>
      <c r="P1162" s="43"/>
      <c r="Q1162" s="44">
        <v>128273</v>
      </c>
      <c r="R1162" s="45">
        <f>G1162-Q1162</f>
        <v>22335</v>
      </c>
      <c r="S1162" s="39">
        <v>0</v>
      </c>
      <c r="T1162" s="46"/>
      <c r="U1162" s="39"/>
      <c r="V1162" s="46"/>
      <c r="W1162" s="39"/>
      <c r="X1162" s="23">
        <f t="shared" si="160"/>
        <v>0</v>
      </c>
      <c r="Y1162" s="23">
        <f t="shared" si="161"/>
        <v>0</v>
      </c>
      <c r="AH1162" s="20">
        <f t="shared" ref="AH1162:AH1225" si="163">SUM(Z1162:AG1162)</f>
        <v>0</v>
      </c>
      <c r="AI1162" s="20">
        <v>1</v>
      </c>
      <c r="AQ1162" s="1">
        <f t="shared" ref="AQ1162:AQ1225" si="164">SUM(AI1162:AP1162)</f>
        <v>1</v>
      </c>
      <c r="AR1162" s="1">
        <f t="shared" ref="AR1162:AR1225" si="165">AQ1162+AH1162</f>
        <v>1</v>
      </c>
    </row>
    <row r="1163" spans="1:44" ht="28.2" thickTop="1" thickBot="1">
      <c r="A1163" s="33" t="s">
        <v>65</v>
      </c>
      <c r="B1163" s="33" t="s">
        <v>74</v>
      </c>
      <c r="C1163" s="33" t="s">
        <v>201</v>
      </c>
      <c r="D1163" s="35"/>
      <c r="E1163" s="324" t="s">
        <v>179</v>
      </c>
      <c r="F1163" s="36">
        <v>313000</v>
      </c>
      <c r="G1163" s="37">
        <v>313000</v>
      </c>
      <c r="H1163" s="38"/>
      <c r="I1163" s="39" t="s">
        <v>56</v>
      </c>
      <c r="J1163" s="40">
        <v>0</v>
      </c>
      <c r="K1163" s="40">
        <v>0</v>
      </c>
      <c r="L1163" s="40">
        <f>218000+95000</f>
        <v>313000</v>
      </c>
      <c r="M1163" s="41">
        <v>0</v>
      </c>
      <c r="N1163" s="41">
        <v>0</v>
      </c>
      <c r="O1163" s="42"/>
      <c r="P1163" s="43"/>
      <c r="Q1163" s="44">
        <v>0</v>
      </c>
      <c r="R1163" s="45">
        <f>0.4*G1163</f>
        <v>125200</v>
      </c>
      <c r="S1163" s="39">
        <f>F1163-R1163-Q1163</f>
        <v>187800</v>
      </c>
      <c r="T1163" s="46"/>
      <c r="U1163" s="39"/>
      <c r="V1163" s="46"/>
      <c r="W1163" s="39"/>
      <c r="X1163" s="23">
        <f t="shared" si="160"/>
        <v>0</v>
      </c>
      <c r="Y1163" s="23">
        <f t="shared" si="161"/>
        <v>0</v>
      </c>
      <c r="Z1163" s="20">
        <v>1</v>
      </c>
      <c r="AH1163" s="20">
        <f t="shared" si="163"/>
        <v>1</v>
      </c>
      <c r="AQ1163" s="1">
        <f t="shared" si="164"/>
        <v>0</v>
      </c>
      <c r="AR1163" s="1">
        <f t="shared" si="165"/>
        <v>1</v>
      </c>
    </row>
    <row r="1164" spans="1:44" ht="28.2" thickTop="1" thickBot="1">
      <c r="A1164" s="33" t="s">
        <v>65</v>
      </c>
      <c r="B1164" s="33" t="s">
        <v>74</v>
      </c>
      <c r="C1164" s="33" t="s">
        <v>202</v>
      </c>
      <c r="D1164" s="35"/>
      <c r="E1164" s="324" t="s">
        <v>179</v>
      </c>
      <c r="F1164" s="36">
        <v>250000</v>
      </c>
      <c r="G1164" s="37">
        <v>250000</v>
      </c>
      <c r="H1164" s="38"/>
      <c r="I1164" s="39" t="s">
        <v>56</v>
      </c>
      <c r="J1164" s="40">
        <v>0</v>
      </c>
      <c r="K1164" s="40">
        <v>0</v>
      </c>
      <c r="L1164" s="40">
        <v>250000</v>
      </c>
      <c r="M1164" s="41">
        <v>0</v>
      </c>
      <c r="N1164" s="41">
        <v>0</v>
      </c>
      <c r="O1164" s="42"/>
      <c r="P1164" s="43"/>
      <c r="Q1164" s="44">
        <v>0</v>
      </c>
      <c r="R1164" s="45">
        <f>0.2*G1164</f>
        <v>50000</v>
      </c>
      <c r="S1164" s="39">
        <f>F1164-R1164-Q1164</f>
        <v>200000</v>
      </c>
      <c r="T1164" s="46"/>
      <c r="U1164" s="39"/>
      <c r="V1164" s="46"/>
      <c r="W1164" s="39"/>
      <c r="X1164" s="23">
        <f t="shared" si="160"/>
        <v>0</v>
      </c>
      <c r="Y1164" s="23">
        <f t="shared" si="161"/>
        <v>0</v>
      </c>
      <c r="Z1164" s="20">
        <v>1</v>
      </c>
      <c r="AH1164" s="20">
        <f t="shared" si="163"/>
        <v>1</v>
      </c>
      <c r="AQ1164" s="1">
        <f t="shared" si="164"/>
        <v>0</v>
      </c>
      <c r="AR1164" s="1">
        <f t="shared" si="165"/>
        <v>1</v>
      </c>
    </row>
    <row r="1165" spans="1:44" ht="28.2" thickTop="1" thickBot="1">
      <c r="A1165" s="33" t="s">
        <v>65</v>
      </c>
      <c r="B1165" s="33" t="s">
        <v>74</v>
      </c>
      <c r="C1165" s="33" t="s">
        <v>198</v>
      </c>
      <c r="D1165" s="35"/>
      <c r="E1165" s="324" t="s">
        <v>179</v>
      </c>
      <c r="F1165" s="36">
        <v>60000</v>
      </c>
      <c r="G1165" s="37">
        <v>60000</v>
      </c>
      <c r="H1165" s="38"/>
      <c r="I1165" s="39">
        <v>60000</v>
      </c>
      <c r="J1165" s="40">
        <v>0</v>
      </c>
      <c r="K1165" s="40">
        <v>0</v>
      </c>
      <c r="L1165" s="40">
        <v>0</v>
      </c>
      <c r="M1165" s="40">
        <v>0</v>
      </c>
      <c r="N1165" s="40">
        <v>0</v>
      </c>
      <c r="O1165" s="42"/>
      <c r="P1165" s="43"/>
      <c r="Q1165" s="44">
        <v>0</v>
      </c>
      <c r="R1165" s="45">
        <v>60000</v>
      </c>
      <c r="S1165" s="39">
        <f>F1165-R1165-Q1165</f>
        <v>0</v>
      </c>
      <c r="T1165" s="46"/>
      <c r="U1165" s="39"/>
      <c r="V1165" s="46"/>
      <c r="W1165" s="39"/>
      <c r="X1165" s="23">
        <f t="shared" si="160"/>
        <v>0</v>
      </c>
      <c r="Y1165" s="23">
        <f t="shared" si="161"/>
        <v>0</v>
      </c>
      <c r="Z1165" s="20">
        <v>1</v>
      </c>
      <c r="AH1165" s="20">
        <f t="shared" si="163"/>
        <v>1</v>
      </c>
      <c r="AQ1165" s="1">
        <f t="shared" si="164"/>
        <v>0</v>
      </c>
      <c r="AR1165" s="1">
        <f t="shared" si="165"/>
        <v>1</v>
      </c>
    </row>
    <row r="1166" spans="1:44" ht="28.2" thickTop="1" thickBot="1">
      <c r="A1166" s="33" t="s">
        <v>65</v>
      </c>
      <c r="B1166" s="33" t="s">
        <v>74</v>
      </c>
      <c r="C1166" s="33" t="s">
        <v>36</v>
      </c>
      <c r="D1166" s="35"/>
      <c r="E1166" s="324" t="s">
        <v>179</v>
      </c>
      <c r="F1166" s="36">
        <v>15000</v>
      </c>
      <c r="G1166" s="37">
        <v>15000</v>
      </c>
      <c r="H1166" s="38"/>
      <c r="I1166" s="39">
        <v>15000</v>
      </c>
      <c r="J1166" s="40">
        <v>0</v>
      </c>
      <c r="K1166" s="40">
        <v>0</v>
      </c>
      <c r="L1166" s="40">
        <v>0</v>
      </c>
      <c r="M1166" s="41">
        <v>0</v>
      </c>
      <c r="N1166" s="41">
        <v>0</v>
      </c>
      <c r="O1166" s="42"/>
      <c r="P1166" s="43"/>
      <c r="Q1166" s="44">
        <v>0</v>
      </c>
      <c r="R1166" s="45">
        <v>7500</v>
      </c>
      <c r="S1166" s="39">
        <v>7500</v>
      </c>
      <c r="T1166" s="46"/>
      <c r="U1166" s="39"/>
      <c r="V1166" s="46"/>
      <c r="W1166" s="39"/>
      <c r="X1166" s="23">
        <f t="shared" si="160"/>
        <v>0</v>
      </c>
      <c r="Y1166" s="23">
        <f t="shared" si="161"/>
        <v>0</v>
      </c>
      <c r="Z1166" s="20">
        <v>1</v>
      </c>
      <c r="AH1166" s="20">
        <f t="shared" si="163"/>
        <v>1</v>
      </c>
      <c r="AQ1166" s="1">
        <f t="shared" si="164"/>
        <v>0</v>
      </c>
      <c r="AR1166" s="1">
        <f t="shared" si="165"/>
        <v>1</v>
      </c>
    </row>
    <row r="1167" spans="1:44" ht="28.2" thickTop="1" thickBot="1">
      <c r="A1167" s="33" t="s">
        <v>65</v>
      </c>
      <c r="B1167" s="33" t="s">
        <v>74</v>
      </c>
      <c r="C1167" s="33" t="s">
        <v>151</v>
      </c>
      <c r="D1167" s="35"/>
      <c r="E1167" s="324" t="s">
        <v>179</v>
      </c>
      <c r="F1167" s="36">
        <v>32000</v>
      </c>
      <c r="G1167" s="37">
        <v>32000</v>
      </c>
      <c r="H1167" s="38"/>
      <c r="I1167" s="39">
        <v>0</v>
      </c>
      <c r="J1167" s="40">
        <v>0</v>
      </c>
      <c r="K1167" s="40">
        <v>0</v>
      </c>
      <c r="L1167" s="40">
        <v>32000</v>
      </c>
      <c r="M1167" s="41">
        <v>0</v>
      </c>
      <c r="N1167" s="41">
        <v>0</v>
      </c>
      <c r="O1167" s="42"/>
      <c r="P1167" s="43"/>
      <c r="Q1167" s="44">
        <v>0</v>
      </c>
      <c r="R1167" s="45">
        <v>32000</v>
      </c>
      <c r="S1167" s="39">
        <v>0</v>
      </c>
      <c r="T1167" s="46"/>
      <c r="U1167" s="39"/>
      <c r="V1167" s="46"/>
      <c r="W1167" s="39"/>
      <c r="X1167" s="23">
        <f t="shared" si="160"/>
        <v>0</v>
      </c>
      <c r="Y1167" s="23">
        <f t="shared" si="161"/>
        <v>0</v>
      </c>
      <c r="Z1167" s="20">
        <v>1</v>
      </c>
      <c r="AH1167" s="20">
        <f t="shared" si="163"/>
        <v>1</v>
      </c>
      <c r="AQ1167" s="1">
        <f t="shared" si="164"/>
        <v>0</v>
      </c>
      <c r="AR1167" s="1">
        <f t="shared" si="165"/>
        <v>1</v>
      </c>
    </row>
    <row r="1168" spans="1:44" ht="28.2" thickTop="1" thickBot="1">
      <c r="A1168" s="33" t="s">
        <v>65</v>
      </c>
      <c r="B1168" s="33" t="s">
        <v>74</v>
      </c>
      <c r="C1168" s="33" t="s">
        <v>159</v>
      </c>
      <c r="D1168" s="35"/>
      <c r="E1168" s="324" t="s">
        <v>1485</v>
      </c>
      <c r="F1168" s="36">
        <v>6203</v>
      </c>
      <c r="G1168" s="37">
        <v>10000</v>
      </c>
      <c r="H1168" s="38"/>
      <c r="I1168" s="39">
        <f>3797+6203</f>
        <v>10000</v>
      </c>
      <c r="J1168" s="40">
        <v>0</v>
      </c>
      <c r="K1168" s="40">
        <v>0</v>
      </c>
      <c r="L1168" s="40">
        <v>0</v>
      </c>
      <c r="M1168" s="41">
        <v>0</v>
      </c>
      <c r="N1168" s="41">
        <v>0</v>
      </c>
      <c r="O1168" s="42"/>
      <c r="P1168" s="43"/>
      <c r="Q1168" s="44">
        <v>0</v>
      </c>
      <c r="R1168" s="45">
        <v>10000</v>
      </c>
      <c r="S1168" s="39">
        <v>0</v>
      </c>
      <c r="T1168" s="46"/>
      <c r="U1168" s="39"/>
      <c r="V1168" s="46"/>
      <c r="W1168" s="39"/>
      <c r="X1168" s="23">
        <f t="shared" si="160"/>
        <v>0</v>
      </c>
      <c r="Y1168" s="23">
        <f t="shared" si="161"/>
        <v>0</v>
      </c>
      <c r="AH1168" s="20">
        <f t="shared" si="163"/>
        <v>0</v>
      </c>
      <c r="AI1168" s="20">
        <v>1</v>
      </c>
      <c r="AQ1168" s="1">
        <f t="shared" si="164"/>
        <v>1</v>
      </c>
      <c r="AR1168" s="1">
        <f t="shared" si="165"/>
        <v>1</v>
      </c>
    </row>
    <row r="1169" spans="1:44" ht="28.2" thickTop="1" thickBot="1">
      <c r="A1169" s="33" t="s">
        <v>65</v>
      </c>
      <c r="B1169" s="33" t="s">
        <v>74</v>
      </c>
      <c r="C1169" s="33" t="s">
        <v>78</v>
      </c>
      <c r="D1169" s="35"/>
      <c r="E1169" s="324" t="s">
        <v>145</v>
      </c>
      <c r="F1169" s="36">
        <v>3500</v>
      </c>
      <c r="G1169" s="37">
        <v>3500</v>
      </c>
      <c r="H1169" s="38"/>
      <c r="I1169" s="39">
        <v>3500</v>
      </c>
      <c r="J1169" s="40">
        <v>0</v>
      </c>
      <c r="K1169" s="40">
        <v>0</v>
      </c>
      <c r="L1169" s="40">
        <v>0</v>
      </c>
      <c r="M1169" s="41">
        <v>0</v>
      </c>
      <c r="N1169" s="41">
        <v>0</v>
      </c>
      <c r="O1169" s="42"/>
      <c r="P1169" s="43"/>
      <c r="Q1169" s="44">
        <v>0</v>
      </c>
      <c r="R1169" s="45">
        <v>3500</v>
      </c>
      <c r="S1169" s="39">
        <v>0</v>
      </c>
      <c r="T1169" s="46"/>
      <c r="U1169" s="39"/>
      <c r="V1169" s="46"/>
      <c r="W1169" s="39"/>
      <c r="X1169" s="23">
        <f t="shared" si="160"/>
        <v>0</v>
      </c>
      <c r="Y1169" s="23">
        <f t="shared" si="161"/>
        <v>0</v>
      </c>
      <c r="AH1169" s="20">
        <f t="shared" si="163"/>
        <v>0</v>
      </c>
      <c r="AI1169" s="20">
        <v>1</v>
      </c>
      <c r="AQ1169" s="1">
        <f t="shared" si="164"/>
        <v>1</v>
      </c>
      <c r="AR1169" s="1">
        <f t="shared" si="165"/>
        <v>1</v>
      </c>
    </row>
    <row r="1170" spans="1:44" ht="28.2" thickTop="1" thickBot="1">
      <c r="A1170" s="33" t="s">
        <v>65</v>
      </c>
      <c r="B1170" s="33" t="s">
        <v>74</v>
      </c>
      <c r="C1170" s="33" t="s">
        <v>158</v>
      </c>
      <c r="D1170" s="35"/>
      <c r="E1170" s="324" t="s">
        <v>145</v>
      </c>
      <c r="F1170" s="36">
        <v>142000</v>
      </c>
      <c r="G1170" s="37">
        <v>142000</v>
      </c>
      <c r="H1170" s="38"/>
      <c r="I1170" s="39" t="s">
        <v>56</v>
      </c>
      <c r="J1170" s="40">
        <v>0</v>
      </c>
      <c r="K1170" s="40">
        <v>0</v>
      </c>
      <c r="L1170" s="40">
        <v>142000</v>
      </c>
      <c r="M1170" s="41">
        <v>0</v>
      </c>
      <c r="N1170" s="41">
        <v>0</v>
      </c>
      <c r="O1170" s="42"/>
      <c r="P1170" s="43"/>
      <c r="Q1170" s="44">
        <v>0</v>
      </c>
      <c r="R1170" s="45">
        <f>0.6*F1170</f>
        <v>85200</v>
      </c>
      <c r="S1170" s="39">
        <f>F1170-R1170-Q1170</f>
        <v>56800</v>
      </c>
      <c r="T1170" s="46"/>
      <c r="U1170" s="39"/>
      <c r="V1170" s="46"/>
      <c r="W1170" s="39"/>
      <c r="X1170" s="23">
        <f t="shared" si="160"/>
        <v>0</v>
      </c>
      <c r="Y1170" s="23">
        <f t="shared" si="161"/>
        <v>0</v>
      </c>
      <c r="AH1170" s="20">
        <f t="shared" si="163"/>
        <v>0</v>
      </c>
      <c r="AI1170" s="20">
        <v>1</v>
      </c>
      <c r="AQ1170" s="1">
        <f t="shared" si="164"/>
        <v>1</v>
      </c>
      <c r="AR1170" s="1">
        <f t="shared" si="165"/>
        <v>1</v>
      </c>
    </row>
    <row r="1171" spans="1:44" ht="28.2" thickTop="1" thickBot="1">
      <c r="A1171" s="33" t="s">
        <v>65</v>
      </c>
      <c r="B1171" s="33" t="s">
        <v>74</v>
      </c>
      <c r="C1171" s="33" t="s">
        <v>112</v>
      </c>
      <c r="D1171" s="35"/>
      <c r="E1171" s="324" t="s">
        <v>1573</v>
      </c>
      <c r="F1171" s="36">
        <v>142000</v>
      </c>
      <c r="G1171" s="37">
        <v>157000</v>
      </c>
      <c r="H1171" s="38"/>
      <c r="I1171" s="39">
        <v>15000</v>
      </c>
      <c r="J1171" s="40">
        <v>0</v>
      </c>
      <c r="K1171" s="40">
        <v>0</v>
      </c>
      <c r="L1171" s="40">
        <v>142000</v>
      </c>
      <c r="M1171" s="41">
        <v>0</v>
      </c>
      <c r="N1171" s="41">
        <v>0</v>
      </c>
      <c r="O1171" s="42"/>
      <c r="P1171" s="43"/>
      <c r="Q1171" s="44">
        <v>0</v>
      </c>
      <c r="R1171" s="45">
        <v>157000</v>
      </c>
      <c r="S1171" s="39">
        <v>0</v>
      </c>
      <c r="T1171" s="46"/>
      <c r="U1171" s="39"/>
      <c r="V1171" s="46"/>
      <c r="W1171" s="39"/>
      <c r="X1171" s="23">
        <f t="shared" si="160"/>
        <v>0</v>
      </c>
      <c r="Y1171" s="23">
        <f t="shared" si="161"/>
        <v>0</v>
      </c>
      <c r="AH1171" s="20">
        <f t="shared" si="163"/>
        <v>0</v>
      </c>
      <c r="AI1171" s="20">
        <v>1</v>
      </c>
      <c r="AQ1171" s="1">
        <f t="shared" si="164"/>
        <v>1</v>
      </c>
      <c r="AR1171" s="1">
        <f t="shared" si="165"/>
        <v>1</v>
      </c>
    </row>
    <row r="1172" spans="1:44" ht="28.2" thickTop="1" thickBot="1">
      <c r="A1172" s="33" t="s">
        <v>65</v>
      </c>
      <c r="B1172" s="33" t="s">
        <v>74</v>
      </c>
      <c r="C1172" s="33" t="s">
        <v>75</v>
      </c>
      <c r="D1172" s="35"/>
      <c r="E1172" s="324" t="s">
        <v>11</v>
      </c>
      <c r="F1172" s="36">
        <v>9936</v>
      </c>
      <c r="G1172" s="37">
        <v>19936</v>
      </c>
      <c r="H1172" s="38"/>
      <c r="I1172" s="39">
        <v>0</v>
      </c>
      <c r="J1172" s="40">
        <v>9936</v>
      </c>
      <c r="K1172" s="40">
        <v>0</v>
      </c>
      <c r="L1172" s="40">
        <v>0</v>
      </c>
      <c r="M1172" s="41">
        <v>0</v>
      </c>
      <c r="N1172" s="41">
        <v>10000</v>
      </c>
      <c r="O1172" s="42" t="s">
        <v>39</v>
      </c>
      <c r="P1172" s="43"/>
      <c r="Q1172" s="44">
        <v>0</v>
      </c>
      <c r="R1172" s="45">
        <f>0.5*G1172</f>
        <v>9968</v>
      </c>
      <c r="S1172" s="39">
        <f>G1172-R1172</f>
        <v>9968</v>
      </c>
      <c r="T1172" s="46"/>
      <c r="U1172" s="39"/>
      <c r="V1172" s="46"/>
      <c r="W1172" s="39"/>
      <c r="X1172" s="23">
        <f t="shared" si="160"/>
        <v>0</v>
      </c>
      <c r="Y1172" s="23">
        <f t="shared" si="161"/>
        <v>0</v>
      </c>
      <c r="AH1172" s="20">
        <f t="shared" si="163"/>
        <v>0</v>
      </c>
      <c r="AL1172" s="20">
        <v>1</v>
      </c>
      <c r="AQ1172" s="1">
        <f t="shared" si="164"/>
        <v>1</v>
      </c>
      <c r="AR1172" s="1">
        <f t="shared" si="165"/>
        <v>1</v>
      </c>
    </row>
    <row r="1173" spans="1:44" ht="28.2" thickTop="1" thickBot="1">
      <c r="A1173" s="33" t="s">
        <v>65</v>
      </c>
      <c r="B1173" s="33" t="s">
        <v>74</v>
      </c>
      <c r="C1173" s="33" t="s">
        <v>160</v>
      </c>
      <c r="D1173" s="35"/>
      <c r="E1173" s="324" t="s">
        <v>10</v>
      </c>
      <c r="F1173" s="36">
        <v>0</v>
      </c>
      <c r="G1173" s="37">
        <v>17528</v>
      </c>
      <c r="H1173" s="38"/>
      <c r="I1173" s="39">
        <v>0</v>
      </c>
      <c r="J1173" s="40">
        <v>0</v>
      </c>
      <c r="K1173" s="40">
        <v>0</v>
      </c>
      <c r="L1173" s="40">
        <v>0</v>
      </c>
      <c r="M1173" s="41">
        <f>5600+11928</f>
        <v>17528</v>
      </c>
      <c r="N1173" s="41">
        <v>0</v>
      </c>
      <c r="O1173" s="42"/>
      <c r="P1173" s="43"/>
      <c r="Q1173" s="44">
        <v>12000</v>
      </c>
      <c r="R1173" s="45">
        <f>G1173-Q1173</f>
        <v>5528</v>
      </c>
      <c r="S1173" s="39">
        <v>0</v>
      </c>
      <c r="T1173" s="46"/>
      <c r="U1173" s="39"/>
      <c r="V1173" s="46"/>
      <c r="W1173" s="39"/>
      <c r="X1173" s="23">
        <f t="shared" si="160"/>
        <v>0</v>
      </c>
      <c r="Y1173" s="23">
        <f t="shared" si="161"/>
        <v>0</v>
      </c>
      <c r="AH1173" s="20">
        <f t="shared" si="163"/>
        <v>0</v>
      </c>
      <c r="AO1173" s="20">
        <v>1</v>
      </c>
      <c r="AQ1173" s="1">
        <f t="shared" si="164"/>
        <v>1</v>
      </c>
      <c r="AR1173" s="1">
        <f t="shared" si="165"/>
        <v>1</v>
      </c>
    </row>
    <row r="1174" spans="1:44" ht="28.2" thickTop="1" thickBot="1">
      <c r="A1174" s="33" t="s">
        <v>65</v>
      </c>
      <c r="B1174" s="33" t="s">
        <v>74</v>
      </c>
      <c r="C1174" s="33" t="s">
        <v>132</v>
      </c>
      <c r="D1174" s="35"/>
      <c r="E1174" s="324" t="s">
        <v>10</v>
      </c>
      <c r="F1174" s="36">
        <v>500000</v>
      </c>
      <c r="G1174" s="37">
        <v>519941</v>
      </c>
      <c r="H1174" s="38"/>
      <c r="I1174" s="39">
        <v>0</v>
      </c>
      <c r="J1174" s="40">
        <v>0</v>
      </c>
      <c r="K1174" s="40">
        <v>0</v>
      </c>
      <c r="L1174" s="40">
        <v>0</v>
      </c>
      <c r="M1174" s="41">
        <v>519941</v>
      </c>
      <c r="N1174" s="41">
        <v>0</v>
      </c>
      <c r="O1174" s="42"/>
      <c r="P1174" s="43"/>
      <c r="Q1174" s="44">
        <f>0.9*G1174</f>
        <v>467946.9</v>
      </c>
      <c r="R1174" s="45">
        <f>G1174-Q1174</f>
        <v>51994.099999999977</v>
      </c>
      <c r="S1174" s="39">
        <f>G1174-R1174-Q1174</f>
        <v>0</v>
      </c>
      <c r="T1174" s="46"/>
      <c r="U1174" s="39"/>
      <c r="V1174" s="46"/>
      <c r="W1174" s="39"/>
      <c r="X1174" s="23">
        <f t="shared" si="160"/>
        <v>0</v>
      </c>
      <c r="Y1174" s="23">
        <f t="shared" si="161"/>
        <v>0</v>
      </c>
      <c r="AH1174" s="20">
        <f t="shared" si="163"/>
        <v>0</v>
      </c>
      <c r="AO1174" s="20">
        <v>1</v>
      </c>
      <c r="AQ1174" s="1">
        <f t="shared" si="164"/>
        <v>1</v>
      </c>
      <c r="AR1174" s="1">
        <f t="shared" si="165"/>
        <v>1</v>
      </c>
    </row>
    <row r="1175" spans="1:44" ht="28.2" thickTop="1" thickBot="1">
      <c r="A1175" s="33" t="s">
        <v>65</v>
      </c>
      <c r="B1175" s="33" t="s">
        <v>94</v>
      </c>
      <c r="C1175" s="33" t="s">
        <v>203</v>
      </c>
      <c r="D1175" s="35"/>
      <c r="E1175" s="324" t="s">
        <v>179</v>
      </c>
      <c r="F1175" s="36">
        <v>248000</v>
      </c>
      <c r="G1175" s="37">
        <v>248000</v>
      </c>
      <c r="H1175" s="38"/>
      <c r="I1175" s="39" t="s">
        <v>56</v>
      </c>
      <c r="J1175" s="40">
        <v>0</v>
      </c>
      <c r="K1175" s="40">
        <v>0</v>
      </c>
      <c r="L1175" s="40">
        <v>248000</v>
      </c>
      <c r="M1175" s="41">
        <v>0</v>
      </c>
      <c r="N1175" s="41">
        <v>0</v>
      </c>
      <c r="O1175" s="42"/>
      <c r="P1175" s="43"/>
      <c r="Q1175" s="44">
        <v>0</v>
      </c>
      <c r="R1175" s="45">
        <f>0.6*G1175</f>
        <v>148800</v>
      </c>
      <c r="S1175" s="39">
        <f>F1175-R1175-Q1175</f>
        <v>99200</v>
      </c>
      <c r="T1175" s="46"/>
      <c r="U1175" s="39"/>
      <c r="V1175" s="46"/>
      <c r="W1175" s="39"/>
      <c r="X1175" s="23">
        <f t="shared" si="160"/>
        <v>0</v>
      </c>
      <c r="Y1175" s="23">
        <f t="shared" si="161"/>
        <v>0</v>
      </c>
      <c r="Z1175" s="20">
        <v>1</v>
      </c>
      <c r="AH1175" s="20">
        <f t="shared" si="163"/>
        <v>1</v>
      </c>
      <c r="AQ1175" s="1">
        <f t="shared" si="164"/>
        <v>0</v>
      </c>
      <c r="AR1175" s="1">
        <f t="shared" si="165"/>
        <v>1</v>
      </c>
    </row>
    <row r="1176" spans="1:44" ht="28.2" thickTop="1" thickBot="1">
      <c r="A1176" s="33" t="s">
        <v>65</v>
      </c>
      <c r="B1176" s="33" t="s">
        <v>94</v>
      </c>
      <c r="C1176" s="33" t="s">
        <v>204</v>
      </c>
      <c r="D1176" s="35"/>
      <c r="E1176" s="324" t="s">
        <v>179</v>
      </c>
      <c r="F1176" s="36">
        <v>100000</v>
      </c>
      <c r="G1176" s="37">
        <v>100000</v>
      </c>
      <c r="H1176" s="38"/>
      <c r="I1176" s="39" t="s">
        <v>56</v>
      </c>
      <c r="J1176" s="40">
        <v>100000</v>
      </c>
      <c r="K1176" s="40">
        <v>0</v>
      </c>
      <c r="L1176" s="40">
        <v>0</v>
      </c>
      <c r="M1176" s="41">
        <v>0</v>
      </c>
      <c r="N1176" s="41">
        <v>0</v>
      </c>
      <c r="O1176" s="42"/>
      <c r="P1176" s="43"/>
      <c r="Q1176" s="44">
        <v>0</v>
      </c>
      <c r="R1176" s="45">
        <f>0.6*G1176</f>
        <v>60000</v>
      </c>
      <c r="S1176" s="39">
        <f>F1176-R1176-Q1176</f>
        <v>40000</v>
      </c>
      <c r="T1176" s="46"/>
      <c r="U1176" s="39"/>
      <c r="V1176" s="46"/>
      <c r="W1176" s="39"/>
      <c r="X1176" s="23">
        <f t="shared" si="160"/>
        <v>0</v>
      </c>
      <c r="Y1176" s="23">
        <f t="shared" si="161"/>
        <v>0</v>
      </c>
      <c r="Z1176" s="20">
        <v>1</v>
      </c>
      <c r="AH1176" s="20">
        <f t="shared" si="163"/>
        <v>1</v>
      </c>
      <c r="AQ1176" s="1">
        <f t="shared" si="164"/>
        <v>0</v>
      </c>
      <c r="AR1176" s="1">
        <f t="shared" si="165"/>
        <v>1</v>
      </c>
    </row>
    <row r="1177" spans="1:44" ht="28.2" thickTop="1" thickBot="1">
      <c r="A1177" s="33" t="s">
        <v>65</v>
      </c>
      <c r="B1177" s="33" t="s">
        <v>94</v>
      </c>
      <c r="C1177" s="33" t="s">
        <v>205</v>
      </c>
      <c r="D1177" s="35"/>
      <c r="E1177" s="324" t="s">
        <v>179</v>
      </c>
      <c r="F1177" s="36">
        <v>52000</v>
      </c>
      <c r="G1177" s="37">
        <v>52000</v>
      </c>
      <c r="H1177" s="38"/>
      <c r="I1177" s="39">
        <v>52000</v>
      </c>
      <c r="J1177" s="40">
        <v>0</v>
      </c>
      <c r="K1177" s="40">
        <v>0</v>
      </c>
      <c r="L1177" s="40">
        <v>0</v>
      </c>
      <c r="M1177" s="41">
        <v>0</v>
      </c>
      <c r="N1177" s="41">
        <v>0</v>
      </c>
      <c r="O1177" s="42"/>
      <c r="P1177" s="43"/>
      <c r="Q1177" s="44">
        <v>0</v>
      </c>
      <c r="R1177" s="45">
        <f>1*G1177</f>
        <v>52000</v>
      </c>
      <c r="S1177" s="39">
        <f>F1177-R1177-Q1177</f>
        <v>0</v>
      </c>
      <c r="T1177" s="46"/>
      <c r="U1177" s="39"/>
      <c r="V1177" s="46"/>
      <c r="W1177" s="39"/>
      <c r="X1177" s="23">
        <f t="shared" si="160"/>
        <v>0</v>
      </c>
      <c r="Y1177" s="23">
        <f t="shared" si="161"/>
        <v>0</v>
      </c>
      <c r="Z1177" s="20">
        <v>1</v>
      </c>
      <c r="AH1177" s="20">
        <f t="shared" si="163"/>
        <v>1</v>
      </c>
      <c r="AQ1177" s="1">
        <f t="shared" si="164"/>
        <v>0</v>
      </c>
      <c r="AR1177" s="1">
        <f t="shared" si="165"/>
        <v>1</v>
      </c>
    </row>
    <row r="1178" spans="1:44" ht="28.2" thickTop="1" thickBot="1">
      <c r="A1178" s="33" t="s">
        <v>65</v>
      </c>
      <c r="B1178" s="33" t="s">
        <v>94</v>
      </c>
      <c r="C1178" s="33" t="s">
        <v>161</v>
      </c>
      <c r="D1178" s="35"/>
      <c r="E1178" s="324" t="s">
        <v>145</v>
      </c>
      <c r="F1178" s="36">
        <v>154000</v>
      </c>
      <c r="G1178" s="37">
        <v>154000</v>
      </c>
      <c r="H1178" s="38"/>
      <c r="I1178" s="39" t="s">
        <v>56</v>
      </c>
      <c r="J1178" s="40">
        <v>0</v>
      </c>
      <c r="K1178" s="40">
        <v>0</v>
      </c>
      <c r="L1178" s="40">
        <v>154000</v>
      </c>
      <c r="M1178" s="41">
        <v>0</v>
      </c>
      <c r="N1178" s="41">
        <v>0</v>
      </c>
      <c r="O1178" s="42"/>
      <c r="P1178" s="43"/>
      <c r="Q1178" s="44">
        <v>0</v>
      </c>
      <c r="R1178" s="45">
        <f>0.6*F1178</f>
        <v>92400</v>
      </c>
      <c r="S1178" s="39">
        <f>F1178-R1178-Q1178</f>
        <v>61600</v>
      </c>
      <c r="T1178" s="46"/>
      <c r="U1178" s="39"/>
      <c r="V1178" s="46"/>
      <c r="W1178" s="39"/>
      <c r="X1178" s="23">
        <f t="shared" si="160"/>
        <v>0</v>
      </c>
      <c r="Y1178" s="23">
        <f t="shared" si="161"/>
        <v>0</v>
      </c>
      <c r="AH1178" s="20">
        <f t="shared" si="163"/>
        <v>0</v>
      </c>
      <c r="AI1178" s="20">
        <v>1</v>
      </c>
      <c r="AQ1178" s="1">
        <f t="shared" si="164"/>
        <v>1</v>
      </c>
      <c r="AR1178" s="1">
        <f t="shared" si="165"/>
        <v>1</v>
      </c>
    </row>
    <row r="1179" spans="1:44" ht="28.2" thickTop="1" thickBot="1">
      <c r="A1179" s="33" t="s">
        <v>65</v>
      </c>
      <c r="B1179" s="33" t="s">
        <v>94</v>
      </c>
      <c r="C1179" s="33" t="s">
        <v>47</v>
      </c>
      <c r="D1179" s="35"/>
      <c r="E1179" s="324" t="s">
        <v>145</v>
      </c>
      <c r="F1179" s="36">
        <v>100000</v>
      </c>
      <c r="G1179" s="37">
        <v>100000</v>
      </c>
      <c r="H1179" s="38"/>
      <c r="I1179" s="39">
        <v>100000</v>
      </c>
      <c r="J1179" s="40">
        <v>0</v>
      </c>
      <c r="K1179" s="40">
        <v>0</v>
      </c>
      <c r="L1179" s="40">
        <v>0</v>
      </c>
      <c r="M1179" s="41">
        <v>0</v>
      </c>
      <c r="N1179" s="41">
        <v>0</v>
      </c>
      <c r="O1179" s="42"/>
      <c r="P1179" s="43"/>
      <c r="Q1179" s="44">
        <v>0</v>
      </c>
      <c r="R1179" s="45">
        <f>0.2*F1179</f>
        <v>20000</v>
      </c>
      <c r="S1179" s="39">
        <f>F1179-R1179-Q1179</f>
        <v>80000</v>
      </c>
      <c r="T1179" s="46"/>
      <c r="U1179" s="39"/>
      <c r="V1179" s="46"/>
      <c r="W1179" s="39"/>
      <c r="X1179" s="23">
        <f t="shared" si="160"/>
        <v>0</v>
      </c>
      <c r="Y1179" s="23">
        <f t="shared" si="161"/>
        <v>0</v>
      </c>
      <c r="AH1179" s="20">
        <f t="shared" si="163"/>
        <v>0</v>
      </c>
      <c r="AI1179" s="20">
        <v>1</v>
      </c>
      <c r="AQ1179" s="1">
        <f t="shared" si="164"/>
        <v>1</v>
      </c>
      <c r="AR1179" s="1">
        <f t="shared" si="165"/>
        <v>1</v>
      </c>
    </row>
    <row r="1180" spans="1:44" ht="28.2" thickTop="1" thickBot="1">
      <c r="A1180" s="33" t="s">
        <v>65</v>
      </c>
      <c r="B1180" s="33" t="s">
        <v>94</v>
      </c>
      <c r="C1180" s="33" t="s">
        <v>58</v>
      </c>
      <c r="D1180" s="35"/>
      <c r="E1180" s="324" t="s">
        <v>145</v>
      </c>
      <c r="F1180" s="36">
        <v>100000</v>
      </c>
      <c r="G1180" s="37">
        <v>104000</v>
      </c>
      <c r="H1180" s="38"/>
      <c r="I1180" s="39">
        <v>4000</v>
      </c>
      <c r="J1180" s="40">
        <v>100000</v>
      </c>
      <c r="K1180" s="40">
        <v>0</v>
      </c>
      <c r="L1180" s="40">
        <v>0</v>
      </c>
      <c r="M1180" s="41">
        <v>0</v>
      </c>
      <c r="N1180" s="41">
        <v>0</v>
      </c>
      <c r="O1180" s="42"/>
      <c r="P1180" s="43"/>
      <c r="Q1180" s="44">
        <v>0</v>
      </c>
      <c r="R1180" s="45">
        <f>0.9*G1180</f>
        <v>93600</v>
      </c>
      <c r="S1180" s="39">
        <f>G1180-R1180-Q1180</f>
        <v>10400</v>
      </c>
      <c r="T1180" s="46"/>
      <c r="U1180" s="39"/>
      <c r="V1180" s="46"/>
      <c r="W1180" s="39"/>
      <c r="X1180" s="23">
        <f t="shared" si="160"/>
        <v>0</v>
      </c>
      <c r="Y1180" s="23">
        <f t="shared" si="161"/>
        <v>0</v>
      </c>
      <c r="AH1180" s="20">
        <f t="shared" si="163"/>
        <v>0</v>
      </c>
      <c r="AI1180" s="20">
        <v>1</v>
      </c>
      <c r="AQ1180" s="1">
        <f t="shared" si="164"/>
        <v>1</v>
      </c>
      <c r="AR1180" s="1">
        <f t="shared" si="165"/>
        <v>1</v>
      </c>
    </row>
    <row r="1181" spans="1:44" ht="28.2" thickTop="1" thickBot="1">
      <c r="A1181" s="33" t="s">
        <v>65</v>
      </c>
      <c r="B1181" s="33" t="s">
        <v>94</v>
      </c>
      <c r="C1181" s="33" t="s">
        <v>58</v>
      </c>
      <c r="D1181" s="35"/>
      <c r="E1181" s="324" t="s">
        <v>53</v>
      </c>
      <c r="F1181" s="36">
        <v>77000</v>
      </c>
      <c r="G1181" s="37">
        <v>80153</v>
      </c>
      <c r="H1181" s="38"/>
      <c r="I1181" s="39">
        <v>3153</v>
      </c>
      <c r="J1181" s="40">
        <v>0</v>
      </c>
      <c r="K1181" s="40">
        <v>0</v>
      </c>
      <c r="L1181" s="40">
        <v>77000</v>
      </c>
      <c r="M1181" s="41">
        <v>0</v>
      </c>
      <c r="N1181" s="41">
        <v>0</v>
      </c>
      <c r="O1181" s="42"/>
      <c r="P1181" s="43"/>
      <c r="Q1181" s="44">
        <v>58276</v>
      </c>
      <c r="R1181" s="45">
        <f>0.9*G1181-Q1181</f>
        <v>13861.699999999997</v>
      </c>
      <c r="S1181" s="39">
        <f>G1181-R1181-Q1181</f>
        <v>8015.3000000000029</v>
      </c>
      <c r="T1181" s="46"/>
      <c r="U1181" s="39"/>
      <c r="V1181" s="46"/>
      <c r="W1181" s="39"/>
      <c r="X1181" s="23">
        <f t="shared" si="160"/>
        <v>0</v>
      </c>
      <c r="Y1181" s="23">
        <f t="shared" si="161"/>
        <v>0</v>
      </c>
      <c r="AH1181" s="20">
        <f t="shared" si="163"/>
        <v>0</v>
      </c>
      <c r="AI1181" s="20">
        <v>1</v>
      </c>
      <c r="AQ1181" s="1">
        <f t="shared" si="164"/>
        <v>1</v>
      </c>
      <c r="AR1181" s="1">
        <f t="shared" si="165"/>
        <v>1</v>
      </c>
    </row>
    <row r="1182" spans="1:44" ht="28.2" thickTop="1" thickBot="1">
      <c r="A1182" s="33" t="s">
        <v>65</v>
      </c>
      <c r="B1182" s="33" t="s">
        <v>94</v>
      </c>
      <c r="C1182" s="33" t="s">
        <v>113</v>
      </c>
      <c r="D1182" s="35"/>
      <c r="E1182" s="324" t="s">
        <v>53</v>
      </c>
      <c r="F1182" s="36">
        <v>50000</v>
      </c>
      <c r="G1182" s="37">
        <v>68912</v>
      </c>
      <c r="H1182" s="38"/>
      <c r="I1182" s="39">
        <v>68912</v>
      </c>
      <c r="J1182" s="40">
        <v>0</v>
      </c>
      <c r="K1182" s="40">
        <v>0</v>
      </c>
      <c r="L1182" s="40">
        <v>0</v>
      </c>
      <c r="M1182" s="41">
        <v>0</v>
      </c>
      <c r="N1182" s="41">
        <v>0</v>
      </c>
      <c r="O1182" s="42"/>
      <c r="P1182" s="43"/>
      <c r="Q1182" s="44">
        <v>15592</v>
      </c>
      <c r="R1182" s="45">
        <f>0.9*G1182-Q1182</f>
        <v>46428.800000000003</v>
      </c>
      <c r="S1182" s="39">
        <f>G1182-R1182-Q1182</f>
        <v>6891.1999999999971</v>
      </c>
      <c r="T1182" s="46"/>
      <c r="U1182" s="39"/>
      <c r="V1182" s="46"/>
      <c r="W1182" s="39"/>
      <c r="X1182" s="23">
        <f t="shared" si="160"/>
        <v>0</v>
      </c>
      <c r="Y1182" s="23">
        <f t="shared" si="161"/>
        <v>0</v>
      </c>
      <c r="AH1182" s="20">
        <f t="shared" si="163"/>
        <v>0</v>
      </c>
      <c r="AI1182" s="20">
        <v>1</v>
      </c>
      <c r="AQ1182" s="1">
        <f t="shared" si="164"/>
        <v>1</v>
      </c>
      <c r="AR1182" s="1">
        <f t="shared" si="165"/>
        <v>1</v>
      </c>
    </row>
    <row r="1183" spans="1:44" ht="28.2" thickTop="1" thickBot="1">
      <c r="A1183" s="33" t="s">
        <v>65</v>
      </c>
      <c r="B1183" s="33" t="s">
        <v>94</v>
      </c>
      <c r="C1183" s="33" t="s">
        <v>118</v>
      </c>
      <c r="D1183" s="35"/>
      <c r="E1183" s="324" t="s">
        <v>10</v>
      </c>
      <c r="F1183" s="36">
        <v>80000</v>
      </c>
      <c r="G1183" s="37">
        <v>65797</v>
      </c>
      <c r="H1183" s="38"/>
      <c r="I1183" s="39">
        <v>65797</v>
      </c>
      <c r="J1183" s="40">
        <v>0</v>
      </c>
      <c r="K1183" s="40">
        <v>0</v>
      </c>
      <c r="L1183" s="40">
        <v>0</v>
      </c>
      <c r="M1183" s="41">
        <v>0</v>
      </c>
      <c r="N1183" s="41">
        <v>0</v>
      </c>
      <c r="O1183" s="42"/>
      <c r="P1183" s="43"/>
      <c r="Q1183" s="44">
        <v>25116</v>
      </c>
      <c r="R1183" s="45">
        <f>0.9*G1183-Q1183</f>
        <v>34101.300000000003</v>
      </c>
      <c r="S1183" s="39">
        <f>G1183-R1183-Q1183</f>
        <v>6579.6999999999971</v>
      </c>
      <c r="T1183" s="46"/>
      <c r="U1183" s="39"/>
      <c r="V1183" s="46"/>
      <c r="W1183" s="39"/>
      <c r="X1183" s="23">
        <f t="shared" si="160"/>
        <v>0</v>
      </c>
      <c r="Y1183" s="23">
        <f t="shared" si="161"/>
        <v>0</v>
      </c>
      <c r="AH1183" s="20">
        <f t="shared" si="163"/>
        <v>0</v>
      </c>
      <c r="AI1183" s="20">
        <v>1</v>
      </c>
      <c r="AQ1183" s="1">
        <f t="shared" si="164"/>
        <v>1</v>
      </c>
      <c r="AR1183" s="1">
        <f t="shared" si="165"/>
        <v>1</v>
      </c>
    </row>
    <row r="1184" spans="1:44" ht="28.2" thickTop="1" thickBot="1">
      <c r="A1184" s="33" t="s">
        <v>65</v>
      </c>
      <c r="B1184" s="33" t="s">
        <v>94</v>
      </c>
      <c r="C1184" s="33" t="s">
        <v>62</v>
      </c>
      <c r="D1184" s="35"/>
      <c r="E1184" s="324" t="s">
        <v>33</v>
      </c>
      <c r="F1184" s="36">
        <v>128000</v>
      </c>
      <c r="G1184" s="37">
        <v>277067</v>
      </c>
      <c r="H1184" s="38"/>
      <c r="I1184" s="39">
        <f>17500+967+600</f>
        <v>19067</v>
      </c>
      <c r="J1184" s="40">
        <v>17500</v>
      </c>
      <c r="K1184" s="40">
        <f>130000+17500</f>
        <v>147500</v>
      </c>
      <c r="L1184" s="40">
        <v>0</v>
      </c>
      <c r="M1184" s="41">
        <v>0</v>
      </c>
      <c r="N1184" s="41">
        <v>93000</v>
      </c>
      <c r="O1184" s="42" t="s">
        <v>72</v>
      </c>
      <c r="P1184" s="43"/>
      <c r="Q1184" s="44">
        <v>0</v>
      </c>
      <c r="R1184" s="45">
        <f>0.9*G1184</f>
        <v>249360.30000000002</v>
      </c>
      <c r="S1184" s="39">
        <f>+G1184-R1184-Q1184</f>
        <v>27706.699999999983</v>
      </c>
      <c r="T1184" s="46"/>
      <c r="U1184" s="39"/>
      <c r="V1184" s="46"/>
      <c r="W1184" s="39"/>
      <c r="X1184" s="23">
        <f t="shared" si="160"/>
        <v>0</v>
      </c>
      <c r="Y1184" s="23">
        <f t="shared" si="161"/>
        <v>0</v>
      </c>
      <c r="AH1184" s="20">
        <f t="shared" si="163"/>
        <v>0</v>
      </c>
      <c r="AL1184" s="20">
        <v>1</v>
      </c>
      <c r="AQ1184" s="1">
        <f t="shared" si="164"/>
        <v>1</v>
      </c>
      <c r="AR1184" s="1">
        <f t="shared" si="165"/>
        <v>1</v>
      </c>
    </row>
    <row r="1185" spans="1:44" ht="28.2" thickTop="1" thickBot="1">
      <c r="A1185" s="33" t="s">
        <v>65</v>
      </c>
      <c r="B1185" s="33" t="s">
        <v>94</v>
      </c>
      <c r="C1185" s="33" t="s">
        <v>54</v>
      </c>
      <c r="D1185" s="35"/>
      <c r="E1185" s="324" t="s">
        <v>43</v>
      </c>
      <c r="F1185" s="36">
        <v>95730</v>
      </c>
      <c r="G1185" s="37">
        <v>95730</v>
      </c>
      <c r="H1185" s="38"/>
      <c r="I1185" s="39"/>
      <c r="J1185" s="39">
        <v>35250</v>
      </c>
      <c r="K1185" s="40">
        <v>60480</v>
      </c>
      <c r="L1185" s="40">
        <v>0</v>
      </c>
      <c r="M1185" s="41">
        <v>0</v>
      </c>
      <c r="N1185" s="41">
        <v>0</v>
      </c>
      <c r="O1185" s="42"/>
      <c r="P1185" s="43"/>
      <c r="Q1185" s="44">
        <v>79746</v>
      </c>
      <c r="R1185" s="45">
        <v>15984</v>
      </c>
      <c r="S1185" s="39">
        <v>0</v>
      </c>
      <c r="T1185" s="46"/>
      <c r="U1185" s="39"/>
      <c r="V1185" s="46"/>
      <c r="W1185" s="39"/>
      <c r="X1185" s="23">
        <f t="shared" si="160"/>
        <v>0</v>
      </c>
      <c r="Y1185" s="23">
        <f t="shared" si="161"/>
        <v>0</v>
      </c>
      <c r="AH1185" s="20">
        <f t="shared" si="163"/>
        <v>0</v>
      </c>
      <c r="AI1185" s="20">
        <v>1</v>
      </c>
      <c r="AQ1185" s="1">
        <f t="shared" si="164"/>
        <v>1</v>
      </c>
      <c r="AR1185" s="1">
        <f t="shared" si="165"/>
        <v>1</v>
      </c>
    </row>
    <row r="1186" spans="1:44" ht="28.2" thickTop="1" thickBot="1">
      <c r="A1186" s="33" t="s">
        <v>65</v>
      </c>
      <c r="B1186" s="33" t="s">
        <v>76</v>
      </c>
      <c r="C1186" s="33" t="s">
        <v>41</v>
      </c>
      <c r="D1186" s="35"/>
      <c r="E1186" s="324" t="s">
        <v>179</v>
      </c>
      <c r="F1186" s="36">
        <v>481000</v>
      </c>
      <c r="G1186" s="37">
        <v>481000</v>
      </c>
      <c r="H1186" s="38"/>
      <c r="I1186" s="39">
        <v>0</v>
      </c>
      <c r="J1186" s="40">
        <v>0</v>
      </c>
      <c r="K1186" s="40">
        <v>0</v>
      </c>
      <c r="L1186" s="40">
        <v>481000</v>
      </c>
      <c r="M1186" s="41">
        <v>0</v>
      </c>
      <c r="N1186" s="41">
        <v>0</v>
      </c>
      <c r="O1186" s="42"/>
      <c r="P1186" s="43"/>
      <c r="Q1186" s="44">
        <v>0</v>
      </c>
      <c r="R1186" s="45">
        <f>0.9*G1186</f>
        <v>432900</v>
      </c>
      <c r="S1186" s="39">
        <f>G1186-R1186</f>
        <v>48100</v>
      </c>
      <c r="T1186" s="46"/>
      <c r="U1186" s="39"/>
      <c r="V1186" s="46"/>
      <c r="W1186" s="39"/>
      <c r="X1186" s="23">
        <f t="shared" si="160"/>
        <v>0</v>
      </c>
      <c r="Y1186" s="23">
        <f t="shared" si="161"/>
        <v>0</v>
      </c>
      <c r="Z1186" s="20">
        <v>1</v>
      </c>
      <c r="AH1186" s="20">
        <f t="shared" si="163"/>
        <v>1</v>
      </c>
      <c r="AQ1186" s="1">
        <f t="shared" si="164"/>
        <v>0</v>
      </c>
      <c r="AR1186" s="1">
        <f t="shared" si="165"/>
        <v>1</v>
      </c>
    </row>
    <row r="1187" spans="1:44" ht="28.2" thickTop="1" thickBot="1">
      <c r="A1187" s="33" t="s">
        <v>65</v>
      </c>
      <c r="B1187" s="33" t="s">
        <v>76</v>
      </c>
      <c r="C1187" s="33" t="s">
        <v>206</v>
      </c>
      <c r="D1187" s="35"/>
      <c r="E1187" s="324" t="s">
        <v>179</v>
      </c>
      <c r="F1187" s="36">
        <v>50000</v>
      </c>
      <c r="G1187" s="37">
        <v>50000</v>
      </c>
      <c r="H1187" s="38"/>
      <c r="I1187" s="39">
        <v>50000</v>
      </c>
      <c r="J1187" s="40">
        <v>0</v>
      </c>
      <c r="K1187" s="40">
        <v>0</v>
      </c>
      <c r="L1187" s="40">
        <v>0</v>
      </c>
      <c r="M1187" s="41">
        <v>0</v>
      </c>
      <c r="N1187" s="41">
        <v>0</v>
      </c>
      <c r="O1187" s="42"/>
      <c r="P1187" s="43"/>
      <c r="Q1187" s="44">
        <v>0</v>
      </c>
      <c r="R1187" s="45">
        <f>1*G1187</f>
        <v>50000</v>
      </c>
      <c r="S1187" s="39">
        <f>G1187-R1187</f>
        <v>0</v>
      </c>
      <c r="T1187" s="46"/>
      <c r="U1187" s="39"/>
      <c r="V1187" s="46"/>
      <c r="W1187" s="39"/>
      <c r="X1187" s="23">
        <f t="shared" si="160"/>
        <v>0</v>
      </c>
      <c r="Y1187" s="23">
        <f t="shared" si="161"/>
        <v>0</v>
      </c>
      <c r="Z1187" s="20">
        <v>1</v>
      </c>
      <c r="AH1187" s="20">
        <f t="shared" si="163"/>
        <v>1</v>
      </c>
      <c r="AQ1187" s="1">
        <f t="shared" si="164"/>
        <v>0</v>
      </c>
      <c r="AR1187" s="1">
        <f t="shared" si="165"/>
        <v>1</v>
      </c>
    </row>
    <row r="1188" spans="1:44" ht="28.2" thickTop="1" thickBot="1">
      <c r="A1188" s="33" t="s">
        <v>65</v>
      </c>
      <c r="B1188" s="33" t="s">
        <v>76</v>
      </c>
      <c r="C1188" s="33" t="s">
        <v>41</v>
      </c>
      <c r="D1188" s="35"/>
      <c r="E1188" s="324" t="s">
        <v>53</v>
      </c>
      <c r="F1188" s="36">
        <v>173000</v>
      </c>
      <c r="G1188" s="37">
        <v>191385</v>
      </c>
      <c r="H1188" s="38"/>
      <c r="I1188" s="39">
        <f>39385-2367</f>
        <v>37018</v>
      </c>
      <c r="J1188" s="40">
        <v>0</v>
      </c>
      <c r="K1188" s="40">
        <v>0</v>
      </c>
      <c r="L1188" s="40">
        <f>152000+2367</f>
        <v>154367</v>
      </c>
      <c r="M1188" s="41">
        <v>0</v>
      </c>
      <c r="N1188" s="41">
        <v>0</v>
      </c>
      <c r="O1188" s="42"/>
      <c r="P1188" s="43"/>
      <c r="Q1188" s="44">
        <v>172247</v>
      </c>
      <c r="R1188" s="45">
        <f>G1188-Q1188</f>
        <v>19138</v>
      </c>
      <c r="S1188" s="39">
        <f t="shared" ref="S1188:S1197" si="166">G1188-R1188-Q1188</f>
        <v>0</v>
      </c>
      <c r="T1188" s="46"/>
      <c r="U1188" s="39"/>
      <c r="V1188" s="46"/>
      <c r="W1188" s="39"/>
      <c r="X1188" s="23">
        <f t="shared" si="160"/>
        <v>0</v>
      </c>
      <c r="Y1188" s="23">
        <f t="shared" si="161"/>
        <v>0</v>
      </c>
      <c r="AH1188" s="20">
        <f t="shared" si="163"/>
        <v>0</v>
      </c>
      <c r="AI1188" s="20">
        <v>1</v>
      </c>
      <c r="AQ1188" s="1">
        <f t="shared" si="164"/>
        <v>1</v>
      </c>
      <c r="AR1188" s="1">
        <f t="shared" si="165"/>
        <v>1</v>
      </c>
    </row>
    <row r="1189" spans="1:44" ht="28.2" thickTop="1" thickBot="1">
      <c r="A1189" s="33" t="s">
        <v>65</v>
      </c>
      <c r="B1189" s="33" t="s">
        <v>77</v>
      </c>
      <c r="C1189" s="33" t="s">
        <v>207</v>
      </c>
      <c r="D1189" s="35"/>
      <c r="E1189" s="324" t="s">
        <v>179</v>
      </c>
      <c r="F1189" s="36">
        <v>15000</v>
      </c>
      <c r="G1189" s="37">
        <v>15000</v>
      </c>
      <c r="H1189" s="38"/>
      <c r="I1189" s="39">
        <v>15000</v>
      </c>
      <c r="J1189" s="40">
        <v>0</v>
      </c>
      <c r="K1189" s="40">
        <v>0</v>
      </c>
      <c r="L1189" s="40">
        <v>0</v>
      </c>
      <c r="M1189" s="41">
        <v>0</v>
      </c>
      <c r="N1189" s="41">
        <v>0</v>
      </c>
      <c r="O1189" s="42"/>
      <c r="P1189" s="43"/>
      <c r="Q1189" s="44">
        <v>0</v>
      </c>
      <c r="R1189" s="45">
        <f>1*G1189</f>
        <v>15000</v>
      </c>
      <c r="S1189" s="39">
        <f t="shared" si="166"/>
        <v>0</v>
      </c>
      <c r="T1189" s="46"/>
      <c r="U1189" s="39"/>
      <c r="V1189" s="46"/>
      <c r="W1189" s="39"/>
      <c r="X1189" s="23">
        <f t="shared" si="160"/>
        <v>0</v>
      </c>
      <c r="Y1189" s="23">
        <f t="shared" si="161"/>
        <v>0</v>
      </c>
      <c r="Z1189" s="20">
        <v>1</v>
      </c>
      <c r="AH1189" s="20">
        <f t="shared" si="163"/>
        <v>1</v>
      </c>
      <c r="AQ1189" s="1">
        <f t="shared" si="164"/>
        <v>0</v>
      </c>
      <c r="AR1189" s="1">
        <f t="shared" si="165"/>
        <v>1</v>
      </c>
    </row>
    <row r="1190" spans="1:44" ht="28.2" thickTop="1" thickBot="1">
      <c r="A1190" s="33" t="s">
        <v>65</v>
      </c>
      <c r="B1190" s="33" t="s">
        <v>77</v>
      </c>
      <c r="C1190" s="33" t="s">
        <v>44</v>
      </c>
      <c r="D1190" s="35"/>
      <c r="E1190" s="324" t="s">
        <v>179</v>
      </c>
      <c r="F1190" s="36">
        <v>15000</v>
      </c>
      <c r="G1190" s="37">
        <v>15000</v>
      </c>
      <c r="H1190" s="38"/>
      <c r="I1190" s="39">
        <v>15000</v>
      </c>
      <c r="J1190" s="40">
        <v>0</v>
      </c>
      <c r="K1190" s="40">
        <v>0</v>
      </c>
      <c r="L1190" s="40">
        <v>0</v>
      </c>
      <c r="M1190" s="41">
        <v>0</v>
      </c>
      <c r="N1190" s="41">
        <v>0</v>
      </c>
      <c r="O1190" s="42"/>
      <c r="P1190" s="43"/>
      <c r="Q1190" s="44">
        <v>0</v>
      </c>
      <c r="R1190" s="45">
        <f>1*G1190</f>
        <v>15000</v>
      </c>
      <c r="S1190" s="39">
        <f t="shared" si="166"/>
        <v>0</v>
      </c>
      <c r="T1190" s="46"/>
      <c r="U1190" s="39"/>
      <c r="V1190" s="46"/>
      <c r="W1190" s="39"/>
      <c r="X1190" s="23">
        <f t="shared" si="160"/>
        <v>0</v>
      </c>
      <c r="Y1190" s="23">
        <f t="shared" si="161"/>
        <v>0</v>
      </c>
      <c r="Z1190" s="20">
        <v>1</v>
      </c>
      <c r="AH1190" s="20">
        <f t="shared" si="163"/>
        <v>1</v>
      </c>
      <c r="AQ1190" s="1">
        <f t="shared" si="164"/>
        <v>0</v>
      </c>
      <c r="AR1190" s="1">
        <f t="shared" si="165"/>
        <v>1</v>
      </c>
    </row>
    <row r="1191" spans="1:44" ht="28.2" thickTop="1" thickBot="1">
      <c r="A1191" s="33" t="s">
        <v>65</v>
      </c>
      <c r="B1191" s="33" t="s">
        <v>77</v>
      </c>
      <c r="C1191" s="33" t="s">
        <v>198</v>
      </c>
      <c r="D1191" s="35"/>
      <c r="E1191" s="324" t="s">
        <v>179</v>
      </c>
      <c r="F1191" s="36">
        <v>60000</v>
      </c>
      <c r="G1191" s="37">
        <v>60000</v>
      </c>
      <c r="H1191" s="38"/>
      <c r="I1191" s="39">
        <v>60000</v>
      </c>
      <c r="J1191" s="40">
        <v>0</v>
      </c>
      <c r="K1191" s="40">
        <v>0</v>
      </c>
      <c r="L1191" s="40">
        <v>0</v>
      </c>
      <c r="M1191" s="41">
        <v>0</v>
      </c>
      <c r="N1191" s="41">
        <v>0</v>
      </c>
      <c r="O1191" s="42"/>
      <c r="P1191" s="43"/>
      <c r="Q1191" s="44">
        <v>0</v>
      </c>
      <c r="R1191" s="45">
        <f t="shared" ref="R1191:R1196" si="167">0.9*G1191</f>
        <v>54000</v>
      </c>
      <c r="S1191" s="39">
        <f t="shared" si="166"/>
        <v>6000</v>
      </c>
      <c r="T1191" s="46"/>
      <c r="U1191" s="39"/>
      <c r="V1191" s="46"/>
      <c r="W1191" s="39"/>
      <c r="X1191" s="23">
        <f t="shared" si="160"/>
        <v>0</v>
      </c>
      <c r="Y1191" s="23">
        <f t="shared" si="161"/>
        <v>0</v>
      </c>
      <c r="Z1191" s="20">
        <v>1</v>
      </c>
      <c r="AH1191" s="20">
        <f t="shared" si="163"/>
        <v>1</v>
      </c>
      <c r="AQ1191" s="1">
        <f t="shared" si="164"/>
        <v>0</v>
      </c>
      <c r="AR1191" s="1">
        <f t="shared" si="165"/>
        <v>1</v>
      </c>
    </row>
    <row r="1192" spans="1:44" ht="28.2" thickTop="1" thickBot="1">
      <c r="A1192" s="33" t="s">
        <v>65</v>
      </c>
      <c r="B1192" s="33" t="s">
        <v>77</v>
      </c>
      <c r="C1192" s="33" t="s">
        <v>191</v>
      </c>
      <c r="D1192" s="35"/>
      <c r="E1192" s="324" t="s">
        <v>179</v>
      </c>
      <c r="F1192" s="36">
        <v>400000</v>
      </c>
      <c r="G1192" s="37">
        <v>400000</v>
      </c>
      <c r="H1192" s="38"/>
      <c r="I1192" s="39">
        <v>0</v>
      </c>
      <c r="J1192" s="40">
        <v>200000</v>
      </c>
      <c r="K1192" s="40">
        <v>0</v>
      </c>
      <c r="L1192" s="40">
        <v>200000</v>
      </c>
      <c r="M1192" s="41">
        <v>0</v>
      </c>
      <c r="N1192" s="41">
        <v>0</v>
      </c>
      <c r="O1192" s="42"/>
      <c r="P1192" s="43"/>
      <c r="Q1192" s="44">
        <v>0</v>
      </c>
      <c r="R1192" s="45">
        <f t="shared" si="167"/>
        <v>360000</v>
      </c>
      <c r="S1192" s="39">
        <f t="shared" si="166"/>
        <v>40000</v>
      </c>
      <c r="T1192" s="46"/>
      <c r="U1192" s="39"/>
      <c r="V1192" s="46"/>
      <c r="W1192" s="39"/>
      <c r="X1192" s="23">
        <f t="shared" si="160"/>
        <v>0</v>
      </c>
      <c r="Y1192" s="23">
        <f t="shared" si="161"/>
        <v>0</v>
      </c>
      <c r="Z1192" s="20">
        <v>1</v>
      </c>
      <c r="AH1192" s="20">
        <f t="shared" si="163"/>
        <v>1</v>
      </c>
      <c r="AQ1192" s="1">
        <f t="shared" si="164"/>
        <v>0</v>
      </c>
      <c r="AR1192" s="1">
        <f t="shared" si="165"/>
        <v>1</v>
      </c>
    </row>
    <row r="1193" spans="1:44" ht="28.2" thickTop="1" thickBot="1">
      <c r="A1193" s="33" t="s">
        <v>65</v>
      </c>
      <c r="B1193" s="33" t="s">
        <v>77</v>
      </c>
      <c r="C1193" s="33" t="s">
        <v>51</v>
      </c>
      <c r="D1193" s="35"/>
      <c r="E1193" s="324" t="s">
        <v>1573</v>
      </c>
      <c r="F1193" s="36">
        <v>145000</v>
      </c>
      <c r="G1193" s="37">
        <v>363000</v>
      </c>
      <c r="H1193" s="38"/>
      <c r="I1193" s="39">
        <v>0</v>
      </c>
      <c r="J1193" s="40">
        <v>0</v>
      </c>
      <c r="K1193" s="40">
        <v>0</v>
      </c>
      <c r="L1193" s="40">
        <f>145000+218000</f>
        <v>363000</v>
      </c>
      <c r="M1193" s="41">
        <v>0</v>
      </c>
      <c r="N1193" s="41">
        <v>0</v>
      </c>
      <c r="O1193" s="42"/>
      <c r="P1193" s="43"/>
      <c r="Q1193" s="44">
        <v>0</v>
      </c>
      <c r="R1193" s="45">
        <f t="shared" si="167"/>
        <v>326700</v>
      </c>
      <c r="S1193" s="39">
        <f t="shared" si="166"/>
        <v>36300</v>
      </c>
      <c r="T1193" s="46"/>
      <c r="U1193" s="39"/>
      <c r="V1193" s="46"/>
      <c r="W1193" s="39"/>
      <c r="X1193" s="23">
        <f t="shared" ref="X1193:X1254" si="168">G1193-I1193-J1193-K1193-L1193-M1193-N1193</f>
        <v>0</v>
      </c>
      <c r="Y1193" s="23">
        <f t="shared" ref="Y1193:Y1254" si="169">G1193-Q1193-R1193-S1193</f>
        <v>0</v>
      </c>
      <c r="AH1193" s="20">
        <f t="shared" si="163"/>
        <v>0</v>
      </c>
      <c r="AI1193" s="20">
        <v>1</v>
      </c>
      <c r="AQ1193" s="1">
        <f t="shared" si="164"/>
        <v>1</v>
      </c>
      <c r="AR1193" s="1">
        <f t="shared" si="165"/>
        <v>1</v>
      </c>
    </row>
    <row r="1194" spans="1:44" ht="28.2" thickTop="1" thickBot="1">
      <c r="A1194" s="33" t="s">
        <v>65</v>
      </c>
      <c r="B1194" s="33" t="s">
        <v>77</v>
      </c>
      <c r="C1194" s="33" t="s">
        <v>45</v>
      </c>
      <c r="D1194" s="35"/>
      <c r="E1194" s="324" t="s">
        <v>1579</v>
      </c>
      <c r="F1194" s="36">
        <v>110000</v>
      </c>
      <c r="G1194" s="37">
        <v>150000</v>
      </c>
      <c r="H1194" s="38"/>
      <c r="I1194" s="39">
        <v>0</v>
      </c>
      <c r="J1194" s="40">
        <v>0</v>
      </c>
      <c r="K1194" s="40">
        <v>0</v>
      </c>
      <c r="L1194" s="40">
        <f>110000+40000</f>
        <v>150000</v>
      </c>
      <c r="M1194" s="41">
        <v>0</v>
      </c>
      <c r="N1194" s="41">
        <v>0</v>
      </c>
      <c r="O1194" s="42"/>
      <c r="P1194" s="43"/>
      <c r="Q1194" s="44">
        <v>0</v>
      </c>
      <c r="R1194" s="45">
        <f t="shared" si="167"/>
        <v>135000</v>
      </c>
      <c r="S1194" s="39">
        <f t="shared" si="166"/>
        <v>15000</v>
      </c>
      <c r="T1194" s="46"/>
      <c r="U1194" s="39"/>
      <c r="V1194" s="46"/>
      <c r="W1194" s="39"/>
      <c r="X1194" s="23">
        <f t="shared" si="168"/>
        <v>0</v>
      </c>
      <c r="Y1194" s="23">
        <f t="shared" si="169"/>
        <v>0</v>
      </c>
      <c r="AH1194" s="20">
        <f t="shared" si="163"/>
        <v>0</v>
      </c>
      <c r="AI1194" s="20">
        <v>1</v>
      </c>
      <c r="AQ1194" s="1">
        <f t="shared" si="164"/>
        <v>1</v>
      </c>
      <c r="AR1194" s="1">
        <f t="shared" si="165"/>
        <v>1</v>
      </c>
    </row>
    <row r="1195" spans="1:44" ht="28.2" thickTop="1" thickBot="1">
      <c r="A1195" s="33" t="s">
        <v>65</v>
      </c>
      <c r="B1195" s="33" t="s">
        <v>77</v>
      </c>
      <c r="C1195" s="33" t="s">
        <v>63</v>
      </c>
      <c r="D1195" s="35"/>
      <c r="E1195" s="324" t="s">
        <v>1566</v>
      </c>
      <c r="F1195" s="36">
        <v>17500</v>
      </c>
      <c r="G1195" s="37">
        <v>35000</v>
      </c>
      <c r="H1195" s="38"/>
      <c r="I1195" s="39">
        <v>27500</v>
      </c>
      <c r="J1195" s="40">
        <v>0</v>
      </c>
      <c r="K1195" s="40">
        <v>0</v>
      </c>
      <c r="L1195" s="40">
        <v>7500</v>
      </c>
      <c r="M1195" s="41">
        <v>0</v>
      </c>
      <c r="N1195" s="41">
        <v>0</v>
      </c>
      <c r="O1195" s="42"/>
      <c r="P1195" s="43"/>
      <c r="Q1195" s="44">
        <v>0</v>
      </c>
      <c r="R1195" s="45">
        <f t="shared" si="167"/>
        <v>31500</v>
      </c>
      <c r="S1195" s="39">
        <f t="shared" si="166"/>
        <v>3500</v>
      </c>
      <c r="T1195" s="46"/>
      <c r="U1195" s="39"/>
      <c r="V1195" s="46"/>
      <c r="W1195" s="39"/>
      <c r="X1195" s="23">
        <f t="shared" si="168"/>
        <v>0</v>
      </c>
      <c r="Y1195" s="23">
        <f t="shared" si="169"/>
        <v>0</v>
      </c>
      <c r="AH1195" s="20">
        <f t="shared" si="163"/>
        <v>0</v>
      </c>
      <c r="AI1195" s="20">
        <v>1</v>
      </c>
      <c r="AQ1195" s="1">
        <f t="shared" si="164"/>
        <v>1</v>
      </c>
      <c r="AR1195" s="1">
        <f t="shared" si="165"/>
        <v>1</v>
      </c>
    </row>
    <row r="1196" spans="1:44" ht="28.2" thickTop="1" thickBot="1">
      <c r="A1196" s="33" t="s">
        <v>65</v>
      </c>
      <c r="B1196" s="33" t="s">
        <v>77</v>
      </c>
      <c r="C1196" s="33" t="s">
        <v>57</v>
      </c>
      <c r="D1196" s="35"/>
      <c r="E1196" s="324" t="s">
        <v>145</v>
      </c>
      <c r="F1196" s="36">
        <v>282500</v>
      </c>
      <c r="G1196" s="37">
        <v>282500</v>
      </c>
      <c r="H1196" s="38"/>
      <c r="I1196" s="39">
        <v>0</v>
      </c>
      <c r="J1196" s="40">
        <v>0</v>
      </c>
      <c r="K1196" s="40">
        <v>0</v>
      </c>
      <c r="L1196" s="40">
        <v>282500</v>
      </c>
      <c r="M1196" s="41">
        <v>0</v>
      </c>
      <c r="N1196" s="41">
        <v>0</v>
      </c>
      <c r="O1196" s="42"/>
      <c r="P1196" s="43"/>
      <c r="Q1196" s="44">
        <v>0</v>
      </c>
      <c r="R1196" s="45">
        <f t="shared" si="167"/>
        <v>254250</v>
      </c>
      <c r="S1196" s="39">
        <f t="shared" si="166"/>
        <v>28250</v>
      </c>
      <c r="T1196" s="46"/>
      <c r="U1196" s="39"/>
      <c r="V1196" s="46"/>
      <c r="W1196" s="39"/>
      <c r="X1196" s="23">
        <f t="shared" si="168"/>
        <v>0</v>
      </c>
      <c r="Y1196" s="23">
        <f t="shared" si="169"/>
        <v>0</v>
      </c>
      <c r="AH1196" s="20">
        <f t="shared" si="163"/>
        <v>0</v>
      </c>
      <c r="AI1196" s="20">
        <v>1</v>
      </c>
      <c r="AQ1196" s="1">
        <f t="shared" si="164"/>
        <v>1</v>
      </c>
      <c r="AR1196" s="1">
        <f t="shared" si="165"/>
        <v>1</v>
      </c>
    </row>
    <row r="1197" spans="1:44" ht="28.2" thickTop="1" thickBot="1">
      <c r="A1197" s="33" t="s">
        <v>65</v>
      </c>
      <c r="B1197" s="33" t="s">
        <v>77</v>
      </c>
      <c r="C1197" s="33" t="s">
        <v>36</v>
      </c>
      <c r="D1197" s="35"/>
      <c r="E1197" s="324" t="s">
        <v>1566</v>
      </c>
      <c r="F1197" s="36">
        <v>10000</v>
      </c>
      <c r="G1197" s="37">
        <v>15000</v>
      </c>
      <c r="H1197" s="38"/>
      <c r="I1197" s="39">
        <v>5000</v>
      </c>
      <c r="J1197" s="40">
        <v>0</v>
      </c>
      <c r="K1197" s="40">
        <v>0</v>
      </c>
      <c r="L1197" s="40">
        <v>10000</v>
      </c>
      <c r="M1197" s="41">
        <v>0</v>
      </c>
      <c r="N1197" s="41">
        <v>0</v>
      </c>
      <c r="O1197" s="42"/>
      <c r="P1197" s="43"/>
      <c r="Q1197" s="44">
        <v>8792</v>
      </c>
      <c r="R1197" s="45">
        <v>0</v>
      </c>
      <c r="S1197" s="39">
        <f t="shared" si="166"/>
        <v>6208</v>
      </c>
      <c r="T1197" s="46"/>
      <c r="U1197" s="39"/>
      <c r="V1197" s="46"/>
      <c r="W1197" s="39"/>
      <c r="X1197" s="23">
        <f t="shared" si="168"/>
        <v>0</v>
      </c>
      <c r="Y1197" s="23">
        <f t="shared" si="169"/>
        <v>0</v>
      </c>
      <c r="AH1197" s="20">
        <f t="shared" si="163"/>
        <v>0</v>
      </c>
      <c r="AI1197" s="20">
        <v>1</v>
      </c>
      <c r="AQ1197" s="1">
        <f t="shared" si="164"/>
        <v>1</v>
      </c>
      <c r="AR1197" s="1">
        <f t="shared" si="165"/>
        <v>1</v>
      </c>
    </row>
    <row r="1198" spans="1:44" ht="28.2" thickTop="1" thickBot="1">
      <c r="A1198" s="33" t="s">
        <v>65</v>
      </c>
      <c r="B1198" s="33" t="s">
        <v>77</v>
      </c>
      <c r="C1198" s="33" t="s">
        <v>79</v>
      </c>
      <c r="D1198" s="35"/>
      <c r="E1198" s="324" t="s">
        <v>10</v>
      </c>
      <c r="F1198" s="36">
        <v>251011</v>
      </c>
      <c r="G1198" s="37">
        <v>343442</v>
      </c>
      <c r="H1198" s="38"/>
      <c r="I1198" s="39">
        <v>23442</v>
      </c>
      <c r="J1198" s="40">
        <v>155000</v>
      </c>
      <c r="K1198" s="40">
        <v>80000</v>
      </c>
      <c r="L1198" s="40"/>
      <c r="M1198" s="41"/>
      <c r="N1198" s="41">
        <v>85000</v>
      </c>
      <c r="O1198" s="42" t="s">
        <v>34</v>
      </c>
      <c r="P1198" s="43"/>
      <c r="Q1198" s="44">
        <v>301425</v>
      </c>
      <c r="R1198" s="45">
        <v>38147</v>
      </c>
      <c r="S1198" s="39">
        <f>G1198-R1198-Q1198</f>
        <v>3870</v>
      </c>
      <c r="T1198" s="46"/>
      <c r="U1198" s="39"/>
      <c r="V1198" s="46"/>
      <c r="W1198" s="39"/>
      <c r="X1198" s="23">
        <f t="shared" si="168"/>
        <v>0</v>
      </c>
      <c r="Y1198" s="23">
        <f t="shared" si="169"/>
        <v>0</v>
      </c>
      <c r="AH1198" s="20">
        <f t="shared" si="163"/>
        <v>0</v>
      </c>
      <c r="AI1198" s="20">
        <v>1</v>
      </c>
      <c r="AQ1198" s="1">
        <f t="shared" si="164"/>
        <v>1</v>
      </c>
      <c r="AR1198" s="1">
        <f t="shared" si="165"/>
        <v>1</v>
      </c>
    </row>
    <row r="1199" spans="1:44" ht="28.2" thickTop="1" thickBot="1">
      <c r="A1199" s="33" t="s">
        <v>80</v>
      </c>
      <c r="B1199" s="33" t="s">
        <v>80</v>
      </c>
      <c r="C1199" s="63" t="s">
        <v>222</v>
      </c>
      <c r="D1199" s="35"/>
      <c r="E1199" s="324" t="s">
        <v>179</v>
      </c>
      <c r="F1199" s="36">
        <v>2361368</v>
      </c>
      <c r="G1199" s="37">
        <v>2361368</v>
      </c>
      <c r="H1199" s="38"/>
      <c r="I1199" s="39">
        <v>0</v>
      </c>
      <c r="J1199" s="40">
        <v>2361368</v>
      </c>
      <c r="K1199" s="40">
        <v>0</v>
      </c>
      <c r="L1199" s="40">
        <v>0</v>
      </c>
      <c r="M1199" s="41">
        <v>0</v>
      </c>
      <c r="N1199" s="41">
        <v>0</v>
      </c>
      <c r="O1199" s="42"/>
      <c r="P1199" s="43"/>
      <c r="Q1199" s="44">
        <v>0</v>
      </c>
      <c r="R1199" s="45">
        <v>2361368</v>
      </c>
      <c r="S1199" s="39">
        <f>F1199-R1199-Q1199</f>
        <v>0</v>
      </c>
      <c r="T1199" s="46"/>
      <c r="U1199" s="39"/>
      <c r="V1199" s="46"/>
      <c r="W1199" s="39"/>
      <c r="X1199" s="23">
        <f t="shared" si="168"/>
        <v>0</v>
      </c>
      <c r="Y1199" s="23">
        <f t="shared" si="169"/>
        <v>0</v>
      </c>
      <c r="Z1199" s="20">
        <v>1</v>
      </c>
      <c r="AH1199" s="20">
        <f t="shared" si="163"/>
        <v>1</v>
      </c>
      <c r="AQ1199" s="1">
        <f t="shared" si="164"/>
        <v>0</v>
      </c>
      <c r="AR1199" s="1">
        <f t="shared" si="165"/>
        <v>1</v>
      </c>
    </row>
    <row r="1200" spans="1:44" ht="28.2" thickTop="1" thickBot="1">
      <c r="A1200" s="33" t="s">
        <v>80</v>
      </c>
      <c r="B1200" s="33" t="s">
        <v>80</v>
      </c>
      <c r="C1200" s="33" t="s">
        <v>208</v>
      </c>
      <c r="D1200" s="35"/>
      <c r="E1200" s="324" t="s">
        <v>179</v>
      </c>
      <c r="F1200" s="36">
        <v>750000</v>
      </c>
      <c r="G1200" s="37">
        <v>750000</v>
      </c>
      <c r="H1200" s="38"/>
      <c r="I1200" s="39">
        <v>103000</v>
      </c>
      <c r="J1200" s="40">
        <v>0</v>
      </c>
      <c r="K1200" s="40">
        <v>0</v>
      </c>
      <c r="L1200" s="40">
        <v>647000</v>
      </c>
      <c r="M1200" s="41">
        <v>0</v>
      </c>
      <c r="N1200" s="41">
        <v>0</v>
      </c>
      <c r="O1200" s="42"/>
      <c r="P1200" s="43"/>
      <c r="Q1200" s="44">
        <v>0</v>
      </c>
      <c r="R1200" s="45">
        <v>150000</v>
      </c>
      <c r="S1200" s="39">
        <f>F1200-R1200-Q1200</f>
        <v>600000</v>
      </c>
      <c r="T1200" s="46"/>
      <c r="U1200" s="39"/>
      <c r="V1200" s="46"/>
      <c r="W1200" s="39"/>
      <c r="X1200" s="23">
        <f t="shared" si="168"/>
        <v>0</v>
      </c>
      <c r="Y1200" s="23">
        <f t="shared" si="169"/>
        <v>0</v>
      </c>
      <c r="Z1200" s="20">
        <v>1</v>
      </c>
      <c r="AH1200" s="20">
        <f t="shared" si="163"/>
        <v>1</v>
      </c>
      <c r="AQ1200" s="1">
        <f t="shared" si="164"/>
        <v>0</v>
      </c>
      <c r="AR1200" s="1">
        <f t="shared" si="165"/>
        <v>1</v>
      </c>
    </row>
    <row r="1201" spans="1:44" ht="28.2" thickTop="1" thickBot="1">
      <c r="A1201" s="33" t="s">
        <v>80</v>
      </c>
      <c r="B1201" s="33" t="s">
        <v>80</v>
      </c>
      <c r="C1201" s="33" t="s">
        <v>162</v>
      </c>
      <c r="D1201" s="35"/>
      <c r="E1201" s="324" t="s">
        <v>145</v>
      </c>
      <c r="F1201" s="36">
        <v>1335500</v>
      </c>
      <c r="G1201" s="37">
        <v>1335500</v>
      </c>
      <c r="H1201" s="38"/>
      <c r="I1201" s="39">
        <v>927500</v>
      </c>
      <c r="J1201" s="40">
        <v>0</v>
      </c>
      <c r="K1201" s="40">
        <v>0</v>
      </c>
      <c r="L1201" s="40">
        <v>408000</v>
      </c>
      <c r="M1201" s="41">
        <v>0</v>
      </c>
      <c r="N1201" s="41">
        <v>0</v>
      </c>
      <c r="O1201" s="42"/>
      <c r="P1201" s="43"/>
      <c r="Q1201" s="44">
        <v>0</v>
      </c>
      <c r="R1201" s="45">
        <f>0.1*G1201</f>
        <v>133550</v>
      </c>
      <c r="S1201" s="39">
        <f>F1201-R1201-Q1201</f>
        <v>1201950</v>
      </c>
      <c r="T1201" s="46"/>
      <c r="U1201" s="39"/>
      <c r="V1201" s="46"/>
      <c r="W1201" s="39"/>
      <c r="X1201" s="23">
        <f t="shared" si="168"/>
        <v>0</v>
      </c>
      <c r="Y1201" s="23">
        <f t="shared" si="169"/>
        <v>0</v>
      </c>
      <c r="AH1201" s="20">
        <f t="shared" si="163"/>
        <v>0</v>
      </c>
      <c r="AI1201" s="20">
        <v>1</v>
      </c>
      <c r="AQ1201" s="1">
        <f t="shared" si="164"/>
        <v>1</v>
      </c>
      <c r="AR1201" s="1">
        <f t="shared" si="165"/>
        <v>1</v>
      </c>
    </row>
    <row r="1202" spans="1:44" ht="28.2" thickTop="1" thickBot="1">
      <c r="A1202" s="33" t="s">
        <v>80</v>
      </c>
      <c r="B1202" s="33" t="s">
        <v>80</v>
      </c>
      <c r="C1202" s="33" t="s">
        <v>165</v>
      </c>
      <c r="D1202" s="35"/>
      <c r="E1202" s="324" t="s">
        <v>145</v>
      </c>
      <c r="F1202" s="36">
        <v>2500000</v>
      </c>
      <c r="G1202" s="37">
        <v>2500000</v>
      </c>
      <c r="H1202" s="38"/>
      <c r="I1202" s="39">
        <v>0</v>
      </c>
      <c r="J1202" s="40">
        <v>0</v>
      </c>
      <c r="K1202" s="40">
        <v>0</v>
      </c>
      <c r="L1202" s="40">
        <v>0</v>
      </c>
      <c r="M1202" s="41">
        <v>2500000</v>
      </c>
      <c r="N1202" s="41">
        <v>0</v>
      </c>
      <c r="O1202" s="42"/>
      <c r="P1202" s="43"/>
      <c r="Q1202" s="44">
        <v>0</v>
      </c>
      <c r="R1202" s="52">
        <v>760441</v>
      </c>
      <c r="S1202" s="39">
        <f>G1202-R1202</f>
        <v>1739559</v>
      </c>
      <c r="T1202" s="46"/>
      <c r="U1202" s="39"/>
      <c r="V1202" s="46"/>
      <c r="W1202" s="39"/>
      <c r="X1202" s="23">
        <f t="shared" si="168"/>
        <v>0</v>
      </c>
      <c r="Y1202" s="23">
        <f t="shared" si="169"/>
        <v>0</v>
      </c>
      <c r="AH1202" s="20">
        <f t="shared" si="163"/>
        <v>0</v>
      </c>
      <c r="AO1202" s="20">
        <v>1</v>
      </c>
      <c r="AQ1202" s="1">
        <f t="shared" si="164"/>
        <v>1</v>
      </c>
      <c r="AR1202" s="1">
        <f t="shared" si="165"/>
        <v>1</v>
      </c>
    </row>
    <row r="1203" spans="1:44" ht="28.2" thickTop="1" thickBot="1">
      <c r="A1203" s="33" t="s">
        <v>80</v>
      </c>
      <c r="B1203" s="33" t="s">
        <v>80</v>
      </c>
      <c r="C1203" s="33" t="s">
        <v>163</v>
      </c>
      <c r="D1203" s="35"/>
      <c r="E1203" s="324" t="s">
        <v>53</v>
      </c>
      <c r="F1203" s="36">
        <v>700000</v>
      </c>
      <c r="G1203" s="37">
        <v>700000</v>
      </c>
      <c r="H1203" s="38"/>
      <c r="I1203" s="39">
        <v>700000</v>
      </c>
      <c r="J1203" s="40">
        <v>0</v>
      </c>
      <c r="K1203" s="40">
        <v>0</v>
      </c>
      <c r="L1203" s="40">
        <v>0</v>
      </c>
      <c r="M1203" s="41">
        <v>0</v>
      </c>
      <c r="N1203" s="41">
        <v>0</v>
      </c>
      <c r="O1203" s="42"/>
      <c r="P1203" s="43"/>
      <c r="Q1203" s="44">
        <v>0</v>
      </c>
      <c r="R1203" s="45">
        <f>0.1*G1203</f>
        <v>70000</v>
      </c>
      <c r="S1203" s="39">
        <f>G1203-R1203</f>
        <v>630000</v>
      </c>
      <c r="T1203" s="46"/>
      <c r="U1203" s="39"/>
      <c r="V1203" s="46"/>
      <c r="W1203" s="39"/>
      <c r="X1203" s="23">
        <f t="shared" si="168"/>
        <v>0</v>
      </c>
      <c r="Y1203" s="23">
        <f t="shared" si="169"/>
        <v>0</v>
      </c>
      <c r="AH1203" s="20">
        <f t="shared" si="163"/>
        <v>0</v>
      </c>
      <c r="AI1203" s="20">
        <v>1</v>
      </c>
      <c r="AQ1203" s="1">
        <f t="shared" si="164"/>
        <v>1</v>
      </c>
      <c r="AR1203" s="1">
        <f t="shared" si="165"/>
        <v>1</v>
      </c>
    </row>
    <row r="1204" spans="1:44" ht="28.2" thickTop="1" thickBot="1">
      <c r="A1204" s="33" t="s">
        <v>80</v>
      </c>
      <c r="B1204" s="33" t="s">
        <v>80</v>
      </c>
      <c r="C1204" s="33" t="s">
        <v>81</v>
      </c>
      <c r="D1204" s="35"/>
      <c r="E1204" s="324" t="s">
        <v>1579</v>
      </c>
      <c r="F1204" s="36">
        <v>2904000</v>
      </c>
      <c r="G1204" s="37">
        <v>2904000</v>
      </c>
      <c r="H1204" s="38"/>
      <c r="I1204" s="39">
        <f>1700000+750000</f>
        <v>2450000</v>
      </c>
      <c r="J1204" s="40">
        <v>250000</v>
      </c>
      <c r="K1204" s="40">
        <v>0</v>
      </c>
      <c r="L1204" s="40">
        <v>204000</v>
      </c>
      <c r="M1204" s="41">
        <v>0</v>
      </c>
      <c r="N1204" s="41">
        <v>0</v>
      </c>
      <c r="O1204" s="42"/>
      <c r="P1204" s="43"/>
      <c r="Q1204" s="44">
        <v>0</v>
      </c>
      <c r="R1204" s="45">
        <f>0.3*G1204</f>
        <v>871200</v>
      </c>
      <c r="S1204" s="39">
        <f>G1204-R1204-Q1204</f>
        <v>2032800</v>
      </c>
      <c r="T1204" s="46"/>
      <c r="U1204" s="39"/>
      <c r="V1204" s="46"/>
      <c r="W1204" s="39"/>
      <c r="X1204" s="23">
        <f t="shared" si="168"/>
        <v>0</v>
      </c>
      <c r="Y1204" s="23">
        <f t="shared" si="169"/>
        <v>0</v>
      </c>
      <c r="AH1204" s="20">
        <f t="shared" si="163"/>
        <v>0</v>
      </c>
      <c r="AI1204" s="20">
        <v>1</v>
      </c>
      <c r="AQ1204" s="1">
        <f t="shared" si="164"/>
        <v>1</v>
      </c>
      <c r="AR1204" s="1">
        <f t="shared" si="165"/>
        <v>1</v>
      </c>
    </row>
    <row r="1205" spans="1:44" ht="28.2" thickTop="1" thickBot="1">
      <c r="A1205" s="33" t="s">
        <v>80</v>
      </c>
      <c r="B1205" s="33" t="s">
        <v>80</v>
      </c>
      <c r="C1205" s="33" t="s">
        <v>114</v>
      </c>
      <c r="D1205" s="35"/>
      <c r="E1205" s="324" t="s">
        <v>12</v>
      </c>
      <c r="F1205" s="36">
        <v>400000</v>
      </c>
      <c r="G1205" s="37">
        <v>398025.8</v>
      </c>
      <c r="H1205" s="38"/>
      <c r="I1205" s="39">
        <v>398025.8</v>
      </c>
      <c r="J1205" s="40">
        <v>0</v>
      </c>
      <c r="K1205" s="40">
        <v>0</v>
      </c>
      <c r="L1205" s="40">
        <v>0</v>
      </c>
      <c r="M1205" s="41">
        <v>0</v>
      </c>
      <c r="N1205" s="41">
        <v>0</v>
      </c>
      <c r="O1205" s="42"/>
      <c r="P1205" s="43"/>
      <c r="Q1205" s="44">
        <v>358223</v>
      </c>
      <c r="R1205" s="45">
        <f>G1205-Q1205</f>
        <v>39802.799999999988</v>
      </c>
      <c r="S1205" s="39">
        <f>G1205-R1205-Q1205</f>
        <v>0</v>
      </c>
      <c r="T1205" s="46"/>
      <c r="U1205" s="39"/>
      <c r="V1205" s="46"/>
      <c r="W1205" s="39"/>
      <c r="X1205" s="23">
        <f t="shared" si="168"/>
        <v>0</v>
      </c>
      <c r="Y1205" s="23">
        <f t="shared" si="169"/>
        <v>0</v>
      </c>
      <c r="AH1205" s="20">
        <f t="shared" si="163"/>
        <v>0</v>
      </c>
      <c r="AI1205" s="20">
        <v>1</v>
      </c>
      <c r="AQ1205" s="1">
        <f t="shared" si="164"/>
        <v>1</v>
      </c>
      <c r="AR1205" s="1">
        <f t="shared" si="165"/>
        <v>1</v>
      </c>
    </row>
    <row r="1206" spans="1:44" ht="28.2" thickTop="1" thickBot="1">
      <c r="A1206" s="33" t="s">
        <v>80</v>
      </c>
      <c r="B1206" s="33" t="s">
        <v>80</v>
      </c>
      <c r="C1206" s="33" t="s">
        <v>52</v>
      </c>
      <c r="D1206" s="35"/>
      <c r="E1206" s="324" t="s">
        <v>42</v>
      </c>
      <c r="F1206" s="36">
        <v>657134</v>
      </c>
      <c r="G1206" s="37">
        <v>714339</v>
      </c>
      <c r="H1206" s="38"/>
      <c r="I1206" s="39">
        <v>57205</v>
      </c>
      <c r="J1206" s="40">
        <v>322000</v>
      </c>
      <c r="K1206" s="40">
        <v>335134</v>
      </c>
      <c r="L1206" s="40">
        <v>0</v>
      </c>
      <c r="M1206" s="41">
        <v>0</v>
      </c>
      <c r="N1206" s="41">
        <v>0</v>
      </c>
      <c r="O1206" s="42" t="s">
        <v>84</v>
      </c>
      <c r="P1206" s="43"/>
      <c r="Q1206" s="44">
        <f>+G1206-R1206</f>
        <v>642905.1</v>
      </c>
      <c r="R1206" s="45">
        <f>0.1*G1206</f>
        <v>71433.900000000009</v>
      </c>
      <c r="S1206" s="39">
        <v>0</v>
      </c>
      <c r="T1206" s="46"/>
      <c r="U1206" s="39"/>
      <c r="V1206" s="46"/>
      <c r="W1206" s="39"/>
      <c r="X1206" s="23">
        <f t="shared" si="168"/>
        <v>0</v>
      </c>
      <c r="Y1206" s="23">
        <f t="shared" si="169"/>
        <v>1.4551915228366852E-11</v>
      </c>
      <c r="AH1206" s="20">
        <f t="shared" si="163"/>
        <v>0</v>
      </c>
      <c r="AI1206" s="20">
        <v>1</v>
      </c>
      <c r="AQ1206" s="1">
        <f t="shared" si="164"/>
        <v>1</v>
      </c>
      <c r="AR1206" s="1">
        <f t="shared" si="165"/>
        <v>1</v>
      </c>
    </row>
    <row r="1207" spans="1:44" ht="28.2" thickTop="1" thickBot="1">
      <c r="A1207" s="33" t="s">
        <v>80</v>
      </c>
      <c r="B1207" s="33" t="s">
        <v>80</v>
      </c>
      <c r="C1207" s="33" t="s">
        <v>82</v>
      </c>
      <c r="D1207" s="35"/>
      <c r="E1207" s="324" t="s">
        <v>46</v>
      </c>
      <c r="F1207" s="36">
        <v>307864</v>
      </c>
      <c r="G1207" s="37">
        <v>331276.89</v>
      </c>
      <c r="H1207" s="38"/>
      <c r="I1207" s="39">
        <f>199291.89-18015</f>
        <v>181276.89</v>
      </c>
      <c r="J1207" s="40">
        <v>150000</v>
      </c>
      <c r="K1207" s="40">
        <v>0</v>
      </c>
      <c r="L1207" s="40">
        <v>0</v>
      </c>
      <c r="M1207" s="41">
        <v>0</v>
      </c>
      <c r="N1207" s="41">
        <v>0</v>
      </c>
      <c r="O1207" s="42" t="s">
        <v>115</v>
      </c>
      <c r="P1207" s="43"/>
      <c r="Q1207" s="44">
        <f>+G1207-R1207</f>
        <v>298149.201</v>
      </c>
      <c r="R1207" s="45">
        <f>0.1*G1207</f>
        <v>33127.689000000006</v>
      </c>
      <c r="S1207" s="39">
        <v>0</v>
      </c>
      <c r="T1207" s="46"/>
      <c r="U1207" s="39"/>
      <c r="V1207" s="46"/>
      <c r="W1207" s="39"/>
      <c r="X1207" s="23">
        <f t="shared" si="168"/>
        <v>0</v>
      </c>
      <c r="Y1207" s="23">
        <f t="shared" si="169"/>
        <v>7.2759576141834259E-12</v>
      </c>
      <c r="AH1207" s="20">
        <f t="shared" si="163"/>
        <v>0</v>
      </c>
      <c r="AI1207" s="20">
        <v>1</v>
      </c>
      <c r="AQ1207" s="1">
        <f t="shared" si="164"/>
        <v>1</v>
      </c>
      <c r="AR1207" s="1">
        <f t="shared" si="165"/>
        <v>1</v>
      </c>
    </row>
    <row r="1208" spans="1:44" ht="28.2" thickTop="1" thickBot="1">
      <c r="A1208" s="33" t="s">
        <v>80</v>
      </c>
      <c r="B1208" s="33" t="s">
        <v>80</v>
      </c>
      <c r="C1208" s="33" t="s">
        <v>116</v>
      </c>
      <c r="D1208" s="35"/>
      <c r="E1208" s="324" t="s">
        <v>10</v>
      </c>
      <c r="F1208" s="36">
        <v>1500000</v>
      </c>
      <c r="G1208" s="37">
        <v>1500000</v>
      </c>
      <c r="H1208" s="38"/>
      <c r="I1208" s="39">
        <v>0</v>
      </c>
      <c r="J1208" s="40">
        <v>0</v>
      </c>
      <c r="K1208" s="40">
        <v>0</v>
      </c>
      <c r="L1208" s="40">
        <v>0</v>
      </c>
      <c r="M1208" s="41">
        <v>1500000</v>
      </c>
      <c r="N1208" s="41">
        <v>0</v>
      </c>
      <c r="O1208" s="42"/>
      <c r="P1208" s="43"/>
      <c r="Q1208" s="44">
        <v>615198</v>
      </c>
      <c r="R1208" s="45">
        <f>G1208-Q1208-S1208</f>
        <v>738330</v>
      </c>
      <c r="S1208" s="39">
        <f>0.1*1464720</f>
        <v>146472</v>
      </c>
      <c r="T1208" s="46"/>
      <c r="U1208" s="39"/>
      <c r="V1208" s="46"/>
      <c r="W1208" s="39"/>
      <c r="X1208" s="23">
        <f t="shared" si="168"/>
        <v>0</v>
      </c>
      <c r="Y1208" s="23">
        <f t="shared" si="169"/>
        <v>0</v>
      </c>
      <c r="AH1208" s="20">
        <f t="shared" si="163"/>
        <v>0</v>
      </c>
      <c r="AO1208" s="20">
        <v>1</v>
      </c>
      <c r="AQ1208" s="1">
        <f t="shared" si="164"/>
        <v>1</v>
      </c>
      <c r="AR1208" s="1">
        <f t="shared" si="165"/>
        <v>1</v>
      </c>
    </row>
    <row r="1209" spans="1:44" ht="28.2" thickTop="1" thickBot="1">
      <c r="A1209" s="33" t="s">
        <v>80</v>
      </c>
      <c r="B1209" s="33" t="s">
        <v>117</v>
      </c>
      <c r="C1209" s="33" t="s">
        <v>41</v>
      </c>
      <c r="D1209" s="35"/>
      <c r="E1209" s="324" t="s">
        <v>179</v>
      </c>
      <c r="F1209" s="36">
        <v>300000</v>
      </c>
      <c r="G1209" s="37">
        <v>300000</v>
      </c>
      <c r="H1209" s="38"/>
      <c r="I1209" s="39">
        <v>50000</v>
      </c>
      <c r="J1209" s="40">
        <v>0</v>
      </c>
      <c r="K1209" s="40">
        <v>0</v>
      </c>
      <c r="L1209" s="40">
        <v>250000</v>
      </c>
      <c r="M1209" s="41">
        <v>0</v>
      </c>
      <c r="N1209" s="41">
        <v>0</v>
      </c>
      <c r="O1209" s="42"/>
      <c r="P1209" s="43"/>
      <c r="Q1209" s="44">
        <v>0</v>
      </c>
      <c r="R1209" s="45">
        <f>0.3*G1209</f>
        <v>90000</v>
      </c>
      <c r="S1209" s="39">
        <f>G1209-R1209-Q1209</f>
        <v>210000</v>
      </c>
      <c r="T1209" s="46"/>
      <c r="U1209" s="39"/>
      <c r="V1209" s="46"/>
      <c r="W1209" s="39"/>
      <c r="X1209" s="23">
        <f t="shared" si="168"/>
        <v>0</v>
      </c>
      <c r="Y1209" s="23">
        <f t="shared" si="169"/>
        <v>0</v>
      </c>
      <c r="Z1209" s="20">
        <v>1</v>
      </c>
      <c r="AH1209" s="20">
        <f t="shared" si="163"/>
        <v>1</v>
      </c>
      <c r="AQ1209" s="1">
        <f t="shared" si="164"/>
        <v>0</v>
      </c>
      <c r="AR1209" s="1">
        <f t="shared" si="165"/>
        <v>1</v>
      </c>
    </row>
    <row r="1210" spans="1:44" ht="28.2" thickTop="1" thickBot="1">
      <c r="A1210" s="33" t="s">
        <v>80</v>
      </c>
      <c r="B1210" s="33" t="s">
        <v>117</v>
      </c>
      <c r="C1210" s="33" t="s">
        <v>209</v>
      </c>
      <c r="D1210" s="35"/>
      <c r="E1210" s="324" t="s">
        <v>179</v>
      </c>
      <c r="F1210" s="36">
        <v>353000</v>
      </c>
      <c r="G1210" s="37">
        <v>353000</v>
      </c>
      <c r="H1210" s="38"/>
      <c r="I1210" s="39">
        <v>50000</v>
      </c>
      <c r="J1210" s="40">
        <v>200000</v>
      </c>
      <c r="K1210" s="40">
        <v>0</v>
      </c>
      <c r="L1210" s="40">
        <v>103000</v>
      </c>
      <c r="M1210" s="41">
        <v>0</v>
      </c>
      <c r="N1210" s="41">
        <v>0</v>
      </c>
      <c r="O1210" s="42"/>
      <c r="P1210" s="43"/>
      <c r="Q1210" s="44">
        <v>0</v>
      </c>
      <c r="R1210" s="45">
        <f>0.3*G1210</f>
        <v>105900</v>
      </c>
      <c r="S1210" s="39">
        <f>G1210-R1210-Q1210</f>
        <v>247100</v>
      </c>
      <c r="T1210" s="46"/>
      <c r="U1210" s="39"/>
      <c r="V1210" s="46"/>
      <c r="W1210" s="39"/>
      <c r="X1210" s="23">
        <f t="shared" si="168"/>
        <v>0</v>
      </c>
      <c r="Y1210" s="23">
        <f t="shared" si="169"/>
        <v>0</v>
      </c>
      <c r="Z1210" s="20">
        <v>1</v>
      </c>
      <c r="AH1210" s="20">
        <f t="shared" si="163"/>
        <v>1</v>
      </c>
      <c r="AQ1210" s="1">
        <f t="shared" si="164"/>
        <v>0</v>
      </c>
      <c r="AR1210" s="1">
        <f t="shared" si="165"/>
        <v>1</v>
      </c>
    </row>
    <row r="1211" spans="1:44" ht="28.2" thickTop="1" thickBot="1">
      <c r="A1211" s="33" t="s">
        <v>80</v>
      </c>
      <c r="B1211" s="33" t="s">
        <v>117</v>
      </c>
      <c r="C1211" s="33" t="s">
        <v>58</v>
      </c>
      <c r="D1211" s="35"/>
      <c r="E1211" s="324" t="s">
        <v>179</v>
      </c>
      <c r="F1211" s="36">
        <v>90000</v>
      </c>
      <c r="G1211" s="37">
        <v>90000</v>
      </c>
      <c r="H1211" s="38"/>
      <c r="I1211" s="39">
        <v>0</v>
      </c>
      <c r="J1211" s="40">
        <v>0</v>
      </c>
      <c r="K1211" s="40">
        <v>0</v>
      </c>
      <c r="L1211" s="40">
        <v>90000</v>
      </c>
      <c r="M1211" s="41">
        <v>0</v>
      </c>
      <c r="N1211" s="41">
        <v>0</v>
      </c>
      <c r="O1211" s="42"/>
      <c r="P1211" s="43"/>
      <c r="Q1211" s="44">
        <v>0</v>
      </c>
      <c r="R1211" s="45">
        <f>0.9*G1211</f>
        <v>81000</v>
      </c>
      <c r="S1211" s="39">
        <f>G1211-R1211-Q1211</f>
        <v>9000</v>
      </c>
      <c r="T1211" s="46"/>
      <c r="U1211" s="39"/>
      <c r="V1211" s="46"/>
      <c r="W1211" s="39"/>
      <c r="X1211" s="23">
        <f t="shared" si="168"/>
        <v>0</v>
      </c>
      <c r="Y1211" s="23">
        <f t="shared" si="169"/>
        <v>0</v>
      </c>
      <c r="Z1211" s="20">
        <v>1</v>
      </c>
      <c r="AH1211" s="20">
        <f t="shared" si="163"/>
        <v>1</v>
      </c>
      <c r="AQ1211" s="1">
        <f t="shared" si="164"/>
        <v>0</v>
      </c>
      <c r="AR1211" s="1">
        <f t="shared" si="165"/>
        <v>1</v>
      </c>
    </row>
    <row r="1212" spans="1:44" ht="28.2" thickTop="1" thickBot="1">
      <c r="A1212" s="33" t="s">
        <v>80</v>
      </c>
      <c r="B1212" s="33" t="s">
        <v>117</v>
      </c>
      <c r="C1212" s="33" t="s">
        <v>210</v>
      </c>
      <c r="D1212" s="35"/>
      <c r="E1212" s="324" t="s">
        <v>179</v>
      </c>
      <c r="F1212" s="36">
        <v>2350000</v>
      </c>
      <c r="G1212" s="37">
        <v>2350000</v>
      </c>
      <c r="H1212" s="38"/>
      <c r="I1212" s="39">
        <v>70000</v>
      </c>
      <c r="J1212" s="40">
        <v>0</v>
      </c>
      <c r="K1212" s="40">
        <v>0</v>
      </c>
      <c r="L1212" s="40">
        <v>0</v>
      </c>
      <c r="M1212" s="41">
        <v>2280000</v>
      </c>
      <c r="N1212" s="41">
        <v>0</v>
      </c>
      <c r="O1212" s="42"/>
      <c r="P1212" s="43"/>
      <c r="Q1212" s="44">
        <v>0</v>
      </c>
      <c r="R1212" s="45">
        <f>0.1*G1212</f>
        <v>235000</v>
      </c>
      <c r="S1212" s="39">
        <f>G1212-R1212-Q1212</f>
        <v>2115000</v>
      </c>
      <c r="T1212" s="46"/>
      <c r="U1212" s="39"/>
      <c r="V1212" s="46"/>
      <c r="W1212" s="39"/>
      <c r="X1212" s="23">
        <f t="shared" si="168"/>
        <v>0</v>
      </c>
      <c r="Y1212" s="23">
        <f t="shared" si="169"/>
        <v>0</v>
      </c>
      <c r="AF1212" s="20">
        <v>1</v>
      </c>
      <c r="AH1212" s="20">
        <f t="shared" si="163"/>
        <v>1</v>
      </c>
      <c r="AQ1212" s="1">
        <f t="shared" si="164"/>
        <v>0</v>
      </c>
      <c r="AR1212" s="1">
        <f t="shared" si="165"/>
        <v>1</v>
      </c>
    </row>
    <row r="1213" spans="1:44" ht="28.2" thickTop="1" thickBot="1">
      <c r="A1213" s="33" t="s">
        <v>80</v>
      </c>
      <c r="B1213" s="33" t="s">
        <v>117</v>
      </c>
      <c r="C1213" s="33" t="s">
        <v>41</v>
      </c>
      <c r="D1213" s="35"/>
      <c r="E1213" s="324" t="s">
        <v>145</v>
      </c>
      <c r="F1213" s="36">
        <v>378000</v>
      </c>
      <c r="G1213" s="37">
        <v>378000</v>
      </c>
      <c r="H1213" s="38"/>
      <c r="I1213" s="39">
        <v>0</v>
      </c>
      <c r="J1213" s="40">
        <v>100000</v>
      </c>
      <c r="K1213" s="40">
        <v>0</v>
      </c>
      <c r="L1213" s="40">
        <v>278000</v>
      </c>
      <c r="M1213" s="41">
        <v>0</v>
      </c>
      <c r="N1213" s="41">
        <v>0</v>
      </c>
      <c r="O1213" s="42"/>
      <c r="P1213" s="43"/>
      <c r="Q1213" s="44">
        <v>0</v>
      </c>
      <c r="R1213" s="53">
        <f>0.9*(G1213-3842)+3842</f>
        <v>340584.2</v>
      </c>
      <c r="S1213" s="39">
        <f>G1213-R1213-Q1213</f>
        <v>37415.799999999988</v>
      </c>
      <c r="T1213" s="46"/>
      <c r="U1213" s="39"/>
      <c r="V1213" s="46"/>
      <c r="W1213" s="39"/>
      <c r="X1213" s="23">
        <f t="shared" si="168"/>
        <v>0</v>
      </c>
      <c r="Y1213" s="23">
        <f t="shared" si="169"/>
        <v>0</v>
      </c>
      <c r="AH1213" s="20">
        <f t="shared" si="163"/>
        <v>0</v>
      </c>
      <c r="AI1213" s="20">
        <v>1</v>
      </c>
      <c r="AQ1213" s="1">
        <f t="shared" si="164"/>
        <v>1</v>
      </c>
      <c r="AR1213" s="1">
        <f t="shared" si="165"/>
        <v>1</v>
      </c>
    </row>
    <row r="1214" spans="1:44" ht="28.2" thickTop="1" thickBot="1">
      <c r="A1214" s="33" t="s">
        <v>80</v>
      </c>
      <c r="B1214" s="33" t="s">
        <v>117</v>
      </c>
      <c r="C1214" s="33" t="s">
        <v>41</v>
      </c>
      <c r="D1214" s="35"/>
      <c r="E1214" s="324" t="s">
        <v>53</v>
      </c>
      <c r="F1214" s="36">
        <v>200000</v>
      </c>
      <c r="G1214" s="37">
        <v>184662.2</v>
      </c>
      <c r="H1214" s="38"/>
      <c r="I1214" s="39">
        <v>0</v>
      </c>
      <c r="J1214" s="40">
        <v>0</v>
      </c>
      <c r="K1214" s="40">
        <v>0</v>
      </c>
      <c r="L1214" s="40">
        <f>170490.589+4519.2+9652.411</f>
        <v>184662.2</v>
      </c>
      <c r="M1214" s="41">
        <v>0</v>
      </c>
      <c r="N1214" s="41">
        <v>0</v>
      </c>
      <c r="O1214" s="42"/>
      <c r="P1214" s="43"/>
      <c r="Q1214" s="44">
        <f>1355.76*2+29244.488+17049</f>
        <v>49005.008000000002</v>
      </c>
      <c r="R1214" s="45">
        <f>G1214-Q1214-S1214</f>
        <v>118608.19200000001</v>
      </c>
      <c r="S1214" s="39">
        <f>(0.1*170490)</f>
        <v>17049</v>
      </c>
      <c r="T1214" s="46"/>
      <c r="U1214" s="39"/>
      <c r="V1214" s="46"/>
      <c r="W1214" s="39"/>
      <c r="X1214" s="23">
        <f t="shared" si="168"/>
        <v>0</v>
      </c>
      <c r="Y1214" s="23">
        <f t="shared" si="169"/>
        <v>0</v>
      </c>
      <c r="AH1214" s="20">
        <f t="shared" si="163"/>
        <v>0</v>
      </c>
      <c r="AI1214" s="20">
        <v>1</v>
      </c>
      <c r="AQ1214" s="1">
        <f t="shared" si="164"/>
        <v>1</v>
      </c>
      <c r="AR1214" s="1">
        <f t="shared" si="165"/>
        <v>1</v>
      </c>
    </row>
    <row r="1215" spans="1:44" ht="28.2" thickTop="1" thickBot="1">
      <c r="A1215" s="33" t="s">
        <v>80</v>
      </c>
      <c r="B1215" s="33" t="s">
        <v>117</v>
      </c>
      <c r="C1215" s="33" t="s">
        <v>58</v>
      </c>
      <c r="D1215" s="35"/>
      <c r="E1215" s="324" t="s">
        <v>53</v>
      </c>
      <c r="F1215" s="36">
        <v>78000</v>
      </c>
      <c r="G1215" s="37">
        <v>93337.8</v>
      </c>
      <c r="H1215" s="38"/>
      <c r="I1215" s="39">
        <v>0</v>
      </c>
      <c r="J1215" s="40">
        <v>0</v>
      </c>
      <c r="K1215" s="40">
        <v>0</v>
      </c>
      <c r="L1215" s="40">
        <f>78000+13529.8+1808</f>
        <v>93337.8</v>
      </c>
      <c r="M1215" s="41">
        <v>0</v>
      </c>
      <c r="N1215" s="41">
        <v>0</v>
      </c>
      <c r="O1215" s="42"/>
      <c r="P1215" s="43"/>
      <c r="Q1215" s="44">
        <v>0</v>
      </c>
      <c r="R1215" s="45">
        <f>G1215-S1215-Q1215</f>
        <v>84184.82</v>
      </c>
      <c r="S1215" s="39">
        <f>0.1*(G1215-1808)</f>
        <v>9152.9800000000014</v>
      </c>
      <c r="T1215" s="46"/>
      <c r="U1215" s="39"/>
      <c r="V1215" s="46"/>
      <c r="W1215" s="39"/>
      <c r="X1215" s="23">
        <f t="shared" si="168"/>
        <v>0</v>
      </c>
      <c r="Y1215" s="23">
        <f t="shared" si="169"/>
        <v>0</v>
      </c>
      <c r="AH1215" s="20">
        <f t="shared" si="163"/>
        <v>0</v>
      </c>
      <c r="AI1215" s="20">
        <v>1</v>
      </c>
      <c r="AQ1215" s="1">
        <f t="shared" si="164"/>
        <v>1</v>
      </c>
      <c r="AR1215" s="1">
        <f t="shared" si="165"/>
        <v>1</v>
      </c>
    </row>
    <row r="1216" spans="1:44" ht="28.2" thickTop="1" thickBot="1">
      <c r="A1216" s="33" t="s">
        <v>80</v>
      </c>
      <c r="B1216" s="33" t="s">
        <v>117</v>
      </c>
      <c r="C1216" s="33" t="s">
        <v>64</v>
      </c>
      <c r="D1216" s="35"/>
      <c r="E1216" s="324" t="s">
        <v>10</v>
      </c>
      <c r="F1216" s="36">
        <v>40000</v>
      </c>
      <c r="G1216" s="37">
        <v>40000</v>
      </c>
      <c r="H1216" s="38"/>
      <c r="I1216" s="39">
        <v>40000</v>
      </c>
      <c r="J1216" s="40">
        <v>0</v>
      </c>
      <c r="K1216" s="40">
        <v>0</v>
      </c>
      <c r="L1216" s="40">
        <v>0</v>
      </c>
      <c r="M1216" s="41">
        <v>0</v>
      </c>
      <c r="N1216" s="41">
        <v>0</v>
      </c>
      <c r="O1216" s="42"/>
      <c r="P1216" s="43"/>
      <c r="Q1216" s="44">
        <v>0</v>
      </c>
      <c r="R1216" s="45">
        <v>40000</v>
      </c>
      <c r="S1216" s="39">
        <f>G1216-R1216-Q1216</f>
        <v>0</v>
      </c>
      <c r="T1216" s="46"/>
      <c r="U1216" s="39"/>
      <c r="V1216" s="46"/>
      <c r="W1216" s="39"/>
      <c r="X1216" s="23">
        <f t="shared" si="168"/>
        <v>0</v>
      </c>
      <c r="Y1216" s="23">
        <f t="shared" si="169"/>
        <v>0</v>
      </c>
      <c r="AH1216" s="20">
        <f t="shared" si="163"/>
        <v>0</v>
      </c>
      <c r="AI1216" s="20">
        <v>1</v>
      </c>
      <c r="AQ1216" s="1">
        <f t="shared" si="164"/>
        <v>1</v>
      </c>
      <c r="AR1216" s="1">
        <f t="shared" si="165"/>
        <v>1</v>
      </c>
    </row>
    <row r="1217" spans="1:44" ht="28.2" thickTop="1" thickBot="1">
      <c r="A1217" s="33" t="s">
        <v>80</v>
      </c>
      <c r="B1217" s="33" t="s">
        <v>117</v>
      </c>
      <c r="C1217" s="33" t="s">
        <v>83</v>
      </c>
      <c r="D1217" s="35"/>
      <c r="E1217" s="324" t="s">
        <v>33</v>
      </c>
      <c r="F1217" s="36">
        <v>1666894</v>
      </c>
      <c r="G1217" s="37">
        <v>1942972.156</v>
      </c>
      <c r="H1217" s="38"/>
      <c r="I1217" s="39">
        <v>334894</v>
      </c>
      <c r="J1217" s="40">
        <v>180000</v>
      </c>
      <c r="K1217" s="40">
        <v>1152000</v>
      </c>
      <c r="L1217" s="40">
        <v>0</v>
      </c>
      <c r="M1217" s="41">
        <v>0</v>
      </c>
      <c r="N1217" s="41">
        <v>276078.15600000002</v>
      </c>
      <c r="O1217" s="42" t="s">
        <v>72</v>
      </c>
      <c r="P1217" s="43"/>
      <c r="Q1217" s="44">
        <f>1570748+70071+99000+78927.218</f>
        <v>1818746.2179999999</v>
      </c>
      <c r="R1217" s="45">
        <f>G1217-Q1217</f>
        <v>124225.93800000008</v>
      </c>
      <c r="S1217" s="39">
        <f>G1217-R1217-Q1217</f>
        <v>0</v>
      </c>
      <c r="T1217" s="46"/>
      <c r="U1217" s="39"/>
      <c r="V1217" s="46"/>
      <c r="W1217" s="39"/>
      <c r="X1217" s="23">
        <f t="shared" si="168"/>
        <v>0</v>
      </c>
      <c r="Y1217" s="23">
        <f t="shared" si="169"/>
        <v>0</v>
      </c>
      <c r="AH1217" s="20">
        <f t="shared" si="163"/>
        <v>0</v>
      </c>
      <c r="AL1217" s="20">
        <v>1</v>
      </c>
      <c r="AQ1217" s="1">
        <f t="shared" si="164"/>
        <v>1</v>
      </c>
      <c r="AR1217" s="1">
        <f t="shared" si="165"/>
        <v>1</v>
      </c>
    </row>
    <row r="1218" spans="1:44" ht="28.2" thickTop="1" thickBot="1">
      <c r="A1218" s="33" t="s">
        <v>80</v>
      </c>
      <c r="B1218" s="33" t="s">
        <v>117</v>
      </c>
      <c r="C1218" s="33" t="s">
        <v>119</v>
      </c>
      <c r="D1218" s="35"/>
      <c r="E1218" s="324" t="s">
        <v>53</v>
      </c>
      <c r="F1218" s="36">
        <v>6875</v>
      </c>
      <c r="G1218" s="37">
        <v>106875</v>
      </c>
      <c r="H1218" s="38"/>
      <c r="I1218" s="39">
        <v>6875</v>
      </c>
      <c r="J1218" s="40">
        <v>0</v>
      </c>
      <c r="K1218" s="943">
        <v>100000</v>
      </c>
      <c r="L1218" s="40">
        <v>0</v>
      </c>
      <c r="M1218" s="41">
        <v>0</v>
      </c>
      <c r="N1218" s="58"/>
      <c r="O1218" s="59"/>
      <c r="P1218" s="43"/>
      <c r="Q1218" s="44">
        <v>6652.482</v>
      </c>
      <c r="R1218" s="45">
        <f>G1218-Q1218</f>
        <v>100222.518</v>
      </c>
      <c r="S1218" s="39">
        <f>+G1218-R1218-Q1218</f>
        <v>0</v>
      </c>
      <c r="T1218" s="46"/>
      <c r="U1218" s="39"/>
      <c r="V1218" s="46"/>
      <c r="W1218" s="39"/>
      <c r="X1218" s="23">
        <f t="shared" si="168"/>
        <v>0</v>
      </c>
      <c r="Y1218" s="23">
        <f t="shared" si="169"/>
        <v>0</v>
      </c>
      <c r="AH1218" s="20">
        <f t="shared" si="163"/>
        <v>0</v>
      </c>
      <c r="AI1218" s="20">
        <v>1</v>
      </c>
      <c r="AQ1218" s="1">
        <f t="shared" si="164"/>
        <v>1</v>
      </c>
      <c r="AR1218" s="1">
        <f t="shared" si="165"/>
        <v>1</v>
      </c>
    </row>
    <row r="1219" spans="1:44" ht="28.2" thickTop="1" thickBot="1">
      <c r="A1219" s="33" t="s">
        <v>80</v>
      </c>
      <c r="B1219" s="33" t="s">
        <v>117</v>
      </c>
      <c r="C1219" s="33" t="s">
        <v>120</v>
      </c>
      <c r="D1219" s="35"/>
      <c r="E1219" s="324" t="s">
        <v>33</v>
      </c>
      <c r="F1219" s="36">
        <v>156936.128</v>
      </c>
      <c r="G1219" s="37">
        <v>156936.128</v>
      </c>
      <c r="H1219" s="38"/>
      <c r="I1219" s="39">
        <v>1936.1279999999999</v>
      </c>
      <c r="J1219" s="40">
        <v>0</v>
      </c>
      <c r="K1219" s="40">
        <v>155000</v>
      </c>
      <c r="L1219" s="40">
        <v>0</v>
      </c>
      <c r="M1219" s="41">
        <v>0</v>
      </c>
      <c r="N1219" s="41">
        <v>0</v>
      </c>
      <c r="O1219" s="42"/>
      <c r="P1219" s="43"/>
      <c r="Q1219" s="44">
        <f>125815+1904.51+392</f>
        <v>128111.51</v>
      </c>
      <c r="R1219" s="45">
        <f>G1219-Q1219</f>
        <v>28824.618000000002</v>
      </c>
      <c r="S1219" s="39">
        <f>+G1219-R1219-Q1219</f>
        <v>0</v>
      </c>
      <c r="T1219" s="46"/>
      <c r="U1219" s="39"/>
      <c r="V1219" s="46"/>
      <c r="W1219" s="39"/>
      <c r="X1219" s="23">
        <f t="shared" si="168"/>
        <v>0</v>
      </c>
      <c r="Y1219" s="23">
        <f t="shared" si="169"/>
        <v>0</v>
      </c>
      <c r="AH1219" s="20">
        <f t="shared" si="163"/>
        <v>0</v>
      </c>
      <c r="AI1219" s="20">
        <v>1</v>
      </c>
      <c r="AQ1219" s="1">
        <f t="shared" si="164"/>
        <v>1</v>
      </c>
      <c r="AR1219" s="1">
        <f t="shared" si="165"/>
        <v>1</v>
      </c>
    </row>
    <row r="1220" spans="1:44" ht="28.2" thickTop="1" thickBot="1">
      <c r="A1220" s="33" t="s">
        <v>80</v>
      </c>
      <c r="B1220" s="33" t="s">
        <v>85</v>
      </c>
      <c r="C1220" s="33" t="s">
        <v>58</v>
      </c>
      <c r="D1220" s="35"/>
      <c r="E1220" s="324" t="s">
        <v>179</v>
      </c>
      <c r="F1220" s="36">
        <v>335000</v>
      </c>
      <c r="G1220" s="37">
        <v>335000</v>
      </c>
      <c r="H1220" s="38"/>
      <c r="I1220" s="39">
        <v>0</v>
      </c>
      <c r="J1220" s="40">
        <v>0</v>
      </c>
      <c r="K1220" s="40">
        <v>0</v>
      </c>
      <c r="L1220" s="40">
        <v>335000</v>
      </c>
      <c r="M1220" s="41">
        <v>0</v>
      </c>
      <c r="N1220" s="41">
        <v>0</v>
      </c>
      <c r="O1220" s="42"/>
      <c r="P1220" s="43"/>
      <c r="Q1220" s="44">
        <v>0</v>
      </c>
      <c r="R1220" s="45">
        <f t="shared" ref="R1220:R1226" si="170">0.9*G1220</f>
        <v>301500</v>
      </c>
      <c r="S1220" s="39">
        <f t="shared" ref="S1220:S1229" si="171">G1220-R1220-Q1220</f>
        <v>33500</v>
      </c>
      <c r="T1220" s="46"/>
      <c r="U1220" s="39"/>
      <c r="V1220" s="46"/>
      <c r="W1220" s="39"/>
      <c r="X1220" s="23">
        <f t="shared" si="168"/>
        <v>0</v>
      </c>
      <c r="Y1220" s="23">
        <f t="shared" si="169"/>
        <v>0</v>
      </c>
      <c r="Z1220" s="20">
        <v>1</v>
      </c>
      <c r="AH1220" s="20">
        <f t="shared" si="163"/>
        <v>1</v>
      </c>
      <c r="AQ1220" s="1">
        <f t="shared" si="164"/>
        <v>0</v>
      </c>
      <c r="AR1220" s="1">
        <f t="shared" si="165"/>
        <v>1</v>
      </c>
    </row>
    <row r="1221" spans="1:44" ht="28.2" thickTop="1" thickBot="1">
      <c r="A1221" s="33" t="s">
        <v>80</v>
      </c>
      <c r="B1221" s="33" t="s">
        <v>85</v>
      </c>
      <c r="C1221" s="33" t="s">
        <v>212</v>
      </c>
      <c r="D1221" s="35"/>
      <c r="E1221" s="324" t="s">
        <v>179</v>
      </c>
      <c r="F1221" s="36">
        <v>125000</v>
      </c>
      <c r="G1221" s="37">
        <v>125000</v>
      </c>
      <c r="H1221" s="38"/>
      <c r="I1221" s="39">
        <v>0</v>
      </c>
      <c r="J1221" s="40">
        <v>0</v>
      </c>
      <c r="K1221" s="40">
        <v>0</v>
      </c>
      <c r="L1221" s="40">
        <v>125000</v>
      </c>
      <c r="M1221" s="41">
        <v>0</v>
      </c>
      <c r="N1221" s="41">
        <v>0</v>
      </c>
      <c r="O1221" s="42"/>
      <c r="P1221" s="43"/>
      <c r="Q1221" s="44">
        <v>0</v>
      </c>
      <c r="R1221" s="45">
        <f t="shared" si="170"/>
        <v>112500</v>
      </c>
      <c r="S1221" s="39">
        <f t="shared" si="171"/>
        <v>12500</v>
      </c>
      <c r="T1221" s="46"/>
      <c r="U1221" s="39"/>
      <c r="V1221" s="46"/>
      <c r="W1221" s="39"/>
      <c r="X1221" s="23">
        <f t="shared" si="168"/>
        <v>0</v>
      </c>
      <c r="Y1221" s="23">
        <f t="shared" si="169"/>
        <v>0</v>
      </c>
      <c r="Z1221" s="20">
        <v>1</v>
      </c>
      <c r="AH1221" s="20">
        <f t="shared" si="163"/>
        <v>1</v>
      </c>
      <c r="AQ1221" s="1">
        <f t="shared" si="164"/>
        <v>0</v>
      </c>
      <c r="AR1221" s="1">
        <f t="shared" si="165"/>
        <v>1</v>
      </c>
    </row>
    <row r="1222" spans="1:44" ht="28.2" thickTop="1" thickBot="1">
      <c r="A1222" s="33" t="s">
        <v>80</v>
      </c>
      <c r="B1222" s="33" t="s">
        <v>85</v>
      </c>
      <c r="C1222" s="63" t="s">
        <v>223</v>
      </c>
      <c r="D1222" s="35"/>
      <c r="E1222" s="324" t="s">
        <v>179</v>
      </c>
      <c r="F1222" s="36">
        <v>255000</v>
      </c>
      <c r="G1222" s="37">
        <v>255000</v>
      </c>
      <c r="H1222" s="38"/>
      <c r="I1222" s="39">
        <v>5000</v>
      </c>
      <c r="J1222" s="40">
        <v>0</v>
      </c>
      <c r="K1222" s="40">
        <v>250000</v>
      </c>
      <c r="L1222" s="40">
        <v>0</v>
      </c>
      <c r="M1222" s="41">
        <v>0</v>
      </c>
      <c r="N1222" s="41">
        <v>0</v>
      </c>
      <c r="O1222" s="42"/>
      <c r="P1222" s="43"/>
      <c r="Q1222" s="44">
        <v>0</v>
      </c>
      <c r="R1222" s="45">
        <f>1*G1222</f>
        <v>255000</v>
      </c>
      <c r="S1222" s="39">
        <f t="shared" si="171"/>
        <v>0</v>
      </c>
      <c r="T1222" s="46"/>
      <c r="U1222" s="39"/>
      <c r="V1222" s="46"/>
      <c r="W1222" s="39"/>
      <c r="X1222" s="23">
        <f t="shared" si="168"/>
        <v>0</v>
      </c>
      <c r="Y1222" s="23">
        <f t="shared" si="169"/>
        <v>0</v>
      </c>
      <c r="Z1222" s="20">
        <v>1</v>
      </c>
      <c r="AH1222" s="20">
        <f t="shared" si="163"/>
        <v>1</v>
      </c>
      <c r="AQ1222" s="1">
        <f t="shared" si="164"/>
        <v>0</v>
      </c>
      <c r="AR1222" s="1">
        <f t="shared" si="165"/>
        <v>1</v>
      </c>
    </row>
    <row r="1223" spans="1:44" ht="28.2" thickTop="1" thickBot="1">
      <c r="A1223" s="33" t="s">
        <v>80</v>
      </c>
      <c r="B1223" s="33" t="s">
        <v>85</v>
      </c>
      <c r="C1223" s="33" t="s">
        <v>213</v>
      </c>
      <c r="D1223" s="35"/>
      <c r="E1223" s="324" t="s">
        <v>179</v>
      </c>
      <c r="F1223" s="36">
        <v>100000</v>
      </c>
      <c r="G1223" s="37">
        <v>100000</v>
      </c>
      <c r="H1223" s="38"/>
      <c r="I1223" s="39">
        <v>100000</v>
      </c>
      <c r="J1223" s="40">
        <v>0</v>
      </c>
      <c r="K1223" s="40">
        <v>0</v>
      </c>
      <c r="L1223" s="40">
        <v>0</v>
      </c>
      <c r="M1223" s="41">
        <v>0</v>
      </c>
      <c r="N1223" s="41">
        <v>0</v>
      </c>
      <c r="O1223" s="42"/>
      <c r="P1223" s="43"/>
      <c r="Q1223" s="44">
        <v>0</v>
      </c>
      <c r="R1223" s="45">
        <f t="shared" si="170"/>
        <v>90000</v>
      </c>
      <c r="S1223" s="39">
        <f t="shared" si="171"/>
        <v>10000</v>
      </c>
      <c r="T1223" s="46"/>
      <c r="U1223" s="39"/>
      <c r="V1223" s="46"/>
      <c r="W1223" s="39"/>
      <c r="X1223" s="23">
        <f t="shared" si="168"/>
        <v>0</v>
      </c>
      <c r="Y1223" s="23">
        <f t="shared" si="169"/>
        <v>0</v>
      </c>
      <c r="Z1223" s="20">
        <v>1</v>
      </c>
      <c r="AH1223" s="20">
        <f t="shared" si="163"/>
        <v>1</v>
      </c>
      <c r="AQ1223" s="1">
        <f t="shared" si="164"/>
        <v>0</v>
      </c>
      <c r="AR1223" s="1">
        <f t="shared" si="165"/>
        <v>1</v>
      </c>
    </row>
    <row r="1224" spans="1:44" ht="28.2" thickTop="1" thickBot="1">
      <c r="A1224" s="33" t="s">
        <v>80</v>
      </c>
      <c r="B1224" s="33" t="s">
        <v>85</v>
      </c>
      <c r="C1224" s="33" t="s">
        <v>64</v>
      </c>
      <c r="D1224" s="35"/>
      <c r="E1224" s="324" t="s">
        <v>179</v>
      </c>
      <c r="F1224" s="36">
        <v>140000</v>
      </c>
      <c r="G1224" s="37">
        <v>140000</v>
      </c>
      <c r="H1224" s="38"/>
      <c r="I1224" s="39">
        <v>140000</v>
      </c>
      <c r="J1224" s="40">
        <v>0</v>
      </c>
      <c r="K1224" s="40">
        <v>0</v>
      </c>
      <c r="L1224" s="40">
        <v>0</v>
      </c>
      <c r="M1224" s="41">
        <v>0</v>
      </c>
      <c r="N1224" s="41">
        <v>0</v>
      </c>
      <c r="O1224" s="42"/>
      <c r="P1224" s="43"/>
      <c r="Q1224" s="44">
        <v>0</v>
      </c>
      <c r="R1224" s="45">
        <f t="shared" si="170"/>
        <v>126000</v>
      </c>
      <c r="S1224" s="39">
        <f t="shared" si="171"/>
        <v>14000</v>
      </c>
      <c r="T1224" s="46"/>
      <c r="U1224" s="39"/>
      <c r="V1224" s="46"/>
      <c r="W1224" s="39"/>
      <c r="X1224" s="23">
        <f t="shared" si="168"/>
        <v>0</v>
      </c>
      <c r="Y1224" s="23">
        <f t="shared" si="169"/>
        <v>0</v>
      </c>
      <c r="Z1224" s="20">
        <v>1</v>
      </c>
      <c r="AH1224" s="20">
        <f t="shared" si="163"/>
        <v>1</v>
      </c>
      <c r="AQ1224" s="1">
        <f t="shared" si="164"/>
        <v>0</v>
      </c>
      <c r="AR1224" s="1">
        <f t="shared" si="165"/>
        <v>1</v>
      </c>
    </row>
    <row r="1225" spans="1:44" ht="28.2" thickTop="1" thickBot="1">
      <c r="A1225" s="33" t="s">
        <v>80</v>
      </c>
      <c r="B1225" s="33" t="s">
        <v>85</v>
      </c>
      <c r="C1225" s="33" t="s">
        <v>50</v>
      </c>
      <c r="D1225" s="35"/>
      <c r="E1225" s="324" t="s">
        <v>179</v>
      </c>
      <c r="F1225" s="36">
        <v>26000</v>
      </c>
      <c r="G1225" s="37">
        <v>26000</v>
      </c>
      <c r="H1225" s="38"/>
      <c r="I1225" s="39">
        <v>0</v>
      </c>
      <c r="J1225" s="40">
        <v>0</v>
      </c>
      <c r="K1225" s="40">
        <v>0</v>
      </c>
      <c r="L1225" s="40">
        <v>26000</v>
      </c>
      <c r="M1225" s="41">
        <v>0</v>
      </c>
      <c r="N1225" s="41">
        <v>0</v>
      </c>
      <c r="O1225" s="42"/>
      <c r="P1225" s="43"/>
      <c r="Q1225" s="44">
        <v>0</v>
      </c>
      <c r="R1225" s="45">
        <f t="shared" si="170"/>
        <v>23400</v>
      </c>
      <c r="S1225" s="39">
        <f t="shared" si="171"/>
        <v>2600</v>
      </c>
      <c r="T1225" s="46"/>
      <c r="U1225" s="39"/>
      <c r="V1225" s="46"/>
      <c r="W1225" s="39"/>
      <c r="X1225" s="23">
        <f t="shared" si="168"/>
        <v>0</v>
      </c>
      <c r="Y1225" s="23">
        <f t="shared" si="169"/>
        <v>0</v>
      </c>
      <c r="Z1225" s="20">
        <v>1</v>
      </c>
      <c r="AH1225" s="20">
        <f t="shared" si="163"/>
        <v>1</v>
      </c>
      <c r="AQ1225" s="1">
        <f t="shared" si="164"/>
        <v>0</v>
      </c>
      <c r="AR1225" s="1">
        <f t="shared" si="165"/>
        <v>1</v>
      </c>
    </row>
    <row r="1226" spans="1:44" ht="28.2" thickTop="1" thickBot="1">
      <c r="A1226" s="33" t="s">
        <v>80</v>
      </c>
      <c r="B1226" s="33" t="s">
        <v>85</v>
      </c>
      <c r="C1226" s="33" t="s">
        <v>41</v>
      </c>
      <c r="D1226" s="35"/>
      <c r="E1226" s="324" t="s">
        <v>145</v>
      </c>
      <c r="F1226" s="36">
        <v>306000</v>
      </c>
      <c r="G1226" s="37">
        <v>295953</v>
      </c>
      <c r="H1226" s="38"/>
      <c r="I1226" s="39">
        <v>0</v>
      </c>
      <c r="J1226" s="40">
        <v>0</v>
      </c>
      <c r="K1226" s="40">
        <v>0</v>
      </c>
      <c r="L1226" s="54">
        <v>295953</v>
      </c>
      <c r="M1226" s="41">
        <v>0</v>
      </c>
      <c r="N1226" s="41">
        <v>0</v>
      </c>
      <c r="O1226" s="42"/>
      <c r="P1226" s="43"/>
      <c r="Q1226" s="44">
        <v>0</v>
      </c>
      <c r="R1226" s="45">
        <f t="shared" si="170"/>
        <v>266357.7</v>
      </c>
      <c r="S1226" s="39">
        <f t="shared" si="171"/>
        <v>29595.299999999988</v>
      </c>
      <c r="T1226" s="46"/>
      <c r="U1226" s="39"/>
      <c r="V1226" s="46"/>
      <c r="W1226" s="39"/>
      <c r="X1226" s="23">
        <f t="shared" si="168"/>
        <v>0</v>
      </c>
      <c r="Y1226" s="23">
        <f t="shared" si="169"/>
        <v>0</v>
      </c>
      <c r="AH1226" s="20">
        <f t="shared" ref="AH1226:AH1289" si="172">SUM(Z1226:AG1226)</f>
        <v>0</v>
      </c>
      <c r="AI1226" s="20">
        <v>1</v>
      </c>
      <c r="AQ1226" s="1">
        <f t="shared" ref="AQ1226:AQ1289" si="173">SUM(AI1226:AP1226)</f>
        <v>1</v>
      </c>
      <c r="AR1226" s="1">
        <f t="shared" ref="AR1226:AR1289" si="174">AQ1226+AH1226</f>
        <v>1</v>
      </c>
    </row>
    <row r="1227" spans="1:44" ht="28.2" thickTop="1" thickBot="1">
      <c r="A1227" s="33" t="s">
        <v>80</v>
      </c>
      <c r="B1227" s="33" t="s">
        <v>85</v>
      </c>
      <c r="C1227" s="33" t="s">
        <v>58</v>
      </c>
      <c r="D1227" s="35"/>
      <c r="E1227" s="324" t="s">
        <v>53</v>
      </c>
      <c r="F1227" s="36">
        <v>306000</v>
      </c>
      <c r="G1227" s="37">
        <v>293639</v>
      </c>
      <c r="H1227" s="38"/>
      <c r="I1227" s="39">
        <v>0</v>
      </c>
      <c r="J1227" s="40">
        <v>0</v>
      </c>
      <c r="K1227" s="40">
        <v>0</v>
      </c>
      <c r="L1227" s="54">
        <v>293639</v>
      </c>
      <c r="M1227" s="41">
        <v>0</v>
      </c>
      <c r="N1227" s="41">
        <v>0</v>
      </c>
      <c r="O1227" s="42"/>
      <c r="P1227" s="43"/>
      <c r="Q1227" s="44">
        <f>0.9*G1227</f>
        <v>264275.10000000003</v>
      </c>
      <c r="R1227" s="45">
        <f>G1227-Q1227</f>
        <v>29363.899999999965</v>
      </c>
      <c r="S1227" s="39">
        <f t="shared" si="171"/>
        <v>0</v>
      </c>
      <c r="T1227" s="46"/>
      <c r="U1227" s="39"/>
      <c r="V1227" s="46"/>
      <c r="W1227" s="39"/>
      <c r="X1227" s="23">
        <f t="shared" si="168"/>
        <v>0</v>
      </c>
      <c r="Y1227" s="23">
        <f t="shared" si="169"/>
        <v>0</v>
      </c>
      <c r="AH1227" s="20">
        <f t="shared" si="172"/>
        <v>0</v>
      </c>
      <c r="AI1227" s="20">
        <v>1</v>
      </c>
      <c r="AQ1227" s="1">
        <f t="shared" si="173"/>
        <v>1</v>
      </c>
      <c r="AR1227" s="1">
        <f t="shared" si="174"/>
        <v>1</v>
      </c>
    </row>
    <row r="1228" spans="1:44" ht="28.2" thickTop="1" thickBot="1">
      <c r="A1228" s="33" t="s">
        <v>80</v>
      </c>
      <c r="B1228" s="33" t="s">
        <v>86</v>
      </c>
      <c r="C1228" s="33" t="s">
        <v>37</v>
      </c>
      <c r="D1228" s="35"/>
      <c r="E1228" s="324" t="s">
        <v>179</v>
      </c>
      <c r="F1228" s="36">
        <v>725000</v>
      </c>
      <c r="G1228" s="37">
        <v>725000</v>
      </c>
      <c r="H1228" s="38"/>
      <c r="I1228" s="39">
        <v>0</v>
      </c>
      <c r="J1228" s="40">
        <v>0</v>
      </c>
      <c r="K1228" s="40">
        <v>0</v>
      </c>
      <c r="L1228" s="40">
        <v>725000</v>
      </c>
      <c r="M1228" s="41">
        <v>0</v>
      </c>
      <c r="N1228" s="41">
        <v>0</v>
      </c>
      <c r="O1228" s="42"/>
      <c r="P1228" s="43"/>
      <c r="Q1228" s="44">
        <v>0</v>
      </c>
      <c r="R1228" s="45">
        <f>0.1*G1228</f>
        <v>72500</v>
      </c>
      <c r="S1228" s="39">
        <f t="shared" si="171"/>
        <v>652500</v>
      </c>
      <c r="T1228" s="46"/>
      <c r="U1228" s="39"/>
      <c r="V1228" s="46"/>
      <c r="W1228" s="39"/>
      <c r="X1228" s="23">
        <f t="shared" si="168"/>
        <v>0</v>
      </c>
      <c r="Y1228" s="23">
        <f t="shared" si="169"/>
        <v>0</v>
      </c>
      <c r="Z1228" s="20">
        <v>1</v>
      </c>
      <c r="AH1228" s="20">
        <f t="shared" si="172"/>
        <v>1</v>
      </c>
      <c r="AQ1228" s="1">
        <f t="shared" si="173"/>
        <v>0</v>
      </c>
      <c r="AR1228" s="1">
        <f t="shared" si="174"/>
        <v>1</v>
      </c>
    </row>
    <row r="1229" spans="1:44" ht="28.2" thickTop="1" thickBot="1">
      <c r="A1229" s="33" t="s">
        <v>80</v>
      </c>
      <c r="B1229" s="33" t="s">
        <v>86</v>
      </c>
      <c r="C1229" s="33" t="s">
        <v>166</v>
      </c>
      <c r="D1229" s="35"/>
      <c r="E1229" s="324" t="s">
        <v>145</v>
      </c>
      <c r="F1229" s="36">
        <v>173000</v>
      </c>
      <c r="G1229" s="37">
        <v>173000</v>
      </c>
      <c r="H1229" s="38"/>
      <c r="I1229" s="39">
        <v>0</v>
      </c>
      <c r="J1229" s="40">
        <v>0</v>
      </c>
      <c r="K1229" s="40">
        <v>0</v>
      </c>
      <c r="L1229" s="40">
        <v>173000</v>
      </c>
      <c r="M1229" s="41">
        <v>0</v>
      </c>
      <c r="N1229" s="41">
        <v>0</v>
      </c>
      <c r="O1229" s="42"/>
      <c r="P1229" s="43"/>
      <c r="Q1229" s="44">
        <v>0</v>
      </c>
      <c r="R1229" s="45">
        <f>0.9*G1229</f>
        <v>155700</v>
      </c>
      <c r="S1229" s="39">
        <f t="shared" si="171"/>
        <v>17300</v>
      </c>
      <c r="T1229" s="46"/>
      <c r="U1229" s="39"/>
      <c r="V1229" s="46"/>
      <c r="W1229" s="39"/>
      <c r="X1229" s="23">
        <f t="shared" si="168"/>
        <v>0</v>
      </c>
      <c r="Y1229" s="23">
        <f t="shared" si="169"/>
        <v>0</v>
      </c>
      <c r="AH1229" s="20">
        <f t="shared" si="172"/>
        <v>0</v>
      </c>
      <c r="AI1229" s="20">
        <v>1</v>
      </c>
      <c r="AQ1229" s="1">
        <f t="shared" si="173"/>
        <v>1</v>
      </c>
      <c r="AR1229" s="1">
        <f t="shared" si="174"/>
        <v>1</v>
      </c>
    </row>
    <row r="1230" spans="1:44" ht="28.2" thickTop="1" thickBot="1">
      <c r="A1230" s="33" t="s">
        <v>80</v>
      </c>
      <c r="B1230" s="33" t="s">
        <v>86</v>
      </c>
      <c r="C1230" s="33" t="s">
        <v>167</v>
      </c>
      <c r="D1230" s="35"/>
      <c r="E1230" s="324" t="s">
        <v>53</v>
      </c>
      <c r="F1230" s="36">
        <v>173000</v>
      </c>
      <c r="G1230" s="37">
        <v>173000</v>
      </c>
      <c r="H1230" s="38"/>
      <c r="I1230" s="39">
        <v>0</v>
      </c>
      <c r="J1230" s="40">
        <v>0</v>
      </c>
      <c r="K1230" s="40">
        <v>0</v>
      </c>
      <c r="L1230" s="40">
        <v>173000</v>
      </c>
      <c r="M1230" s="41">
        <v>0</v>
      </c>
      <c r="N1230" s="41">
        <v>0</v>
      </c>
      <c r="O1230" s="42"/>
      <c r="P1230" s="43"/>
      <c r="Q1230" s="44">
        <v>10737.544</v>
      </c>
      <c r="R1230" s="45">
        <f>0.9*G1230-Q1230</f>
        <v>144962.45600000001</v>
      </c>
      <c r="S1230" s="39">
        <v>17300</v>
      </c>
      <c r="T1230" s="46"/>
      <c r="U1230" s="39"/>
      <c r="V1230" s="46"/>
      <c r="W1230" s="39"/>
      <c r="X1230" s="23">
        <f t="shared" si="168"/>
        <v>0</v>
      </c>
      <c r="Y1230" s="23">
        <f t="shared" si="169"/>
        <v>0</v>
      </c>
      <c r="AH1230" s="20">
        <f t="shared" si="172"/>
        <v>0</v>
      </c>
      <c r="AI1230" s="20">
        <v>1</v>
      </c>
      <c r="AQ1230" s="1">
        <f t="shared" si="173"/>
        <v>1</v>
      </c>
      <c r="AR1230" s="1">
        <f t="shared" si="174"/>
        <v>1</v>
      </c>
    </row>
    <row r="1231" spans="1:44" ht="28.2" thickTop="1" thickBot="1">
      <c r="A1231" s="33" t="s">
        <v>80</v>
      </c>
      <c r="B1231" s="33" t="s">
        <v>86</v>
      </c>
      <c r="C1231" s="33" t="s">
        <v>121</v>
      </c>
      <c r="D1231" s="35"/>
      <c r="E1231" s="324" t="s">
        <v>10</v>
      </c>
      <c r="F1231" s="36">
        <v>173000</v>
      </c>
      <c r="G1231" s="37">
        <v>173339</v>
      </c>
      <c r="H1231" s="38"/>
      <c r="I1231" s="39">
        <v>339</v>
      </c>
      <c r="J1231" s="40">
        <v>0</v>
      </c>
      <c r="K1231" s="40">
        <v>0</v>
      </c>
      <c r="L1231" s="40">
        <v>173000</v>
      </c>
      <c r="M1231" s="41">
        <v>0</v>
      </c>
      <c r="N1231" s="41">
        <v>0</v>
      </c>
      <c r="O1231" s="42"/>
      <c r="P1231" s="43"/>
      <c r="Q1231" s="44">
        <v>152981.24299999999</v>
      </c>
      <c r="R1231" s="45">
        <f>G1231-Q1231-S1231</f>
        <v>3318.3570000000109</v>
      </c>
      <c r="S1231" s="39">
        <f>0.1*170394</f>
        <v>17039.400000000001</v>
      </c>
      <c r="T1231" s="46"/>
      <c r="U1231" s="39"/>
      <c r="V1231" s="46"/>
      <c r="W1231" s="39"/>
      <c r="X1231" s="23">
        <f t="shared" si="168"/>
        <v>0</v>
      </c>
      <c r="Y1231" s="23">
        <f t="shared" si="169"/>
        <v>0</v>
      </c>
      <c r="AH1231" s="20">
        <f t="shared" si="172"/>
        <v>0</v>
      </c>
      <c r="AI1231" s="20">
        <v>1</v>
      </c>
      <c r="AQ1231" s="1">
        <f t="shared" si="173"/>
        <v>1</v>
      </c>
      <c r="AR1231" s="1">
        <f t="shared" si="174"/>
        <v>1</v>
      </c>
    </row>
    <row r="1232" spans="1:44" ht="28.2" thickTop="1" thickBot="1">
      <c r="A1232" s="33" t="s">
        <v>80</v>
      </c>
      <c r="B1232" s="33" t="s">
        <v>87</v>
      </c>
      <c r="C1232" s="33" t="s">
        <v>41</v>
      </c>
      <c r="D1232" s="35"/>
      <c r="E1232" s="324" t="s">
        <v>179</v>
      </c>
      <c r="F1232" s="36">
        <v>732000</v>
      </c>
      <c r="G1232" s="37">
        <v>732000</v>
      </c>
      <c r="H1232" s="38"/>
      <c r="I1232" s="39">
        <v>0</v>
      </c>
      <c r="J1232" s="40">
        <v>0</v>
      </c>
      <c r="K1232" s="40">
        <v>0</v>
      </c>
      <c r="L1232" s="40">
        <v>732000</v>
      </c>
      <c r="M1232" s="41">
        <v>0</v>
      </c>
      <c r="N1232" s="41">
        <v>0</v>
      </c>
      <c r="O1232" s="42"/>
      <c r="P1232" s="43"/>
      <c r="Q1232" s="44">
        <v>0</v>
      </c>
      <c r="R1232" s="45">
        <v>200000</v>
      </c>
      <c r="S1232" s="39">
        <f>F1232-R1232-Q1232</f>
        <v>532000</v>
      </c>
      <c r="T1232" s="46"/>
      <c r="U1232" s="39"/>
      <c r="V1232" s="46"/>
      <c r="W1232" s="39"/>
      <c r="X1232" s="23">
        <f t="shared" si="168"/>
        <v>0</v>
      </c>
      <c r="Y1232" s="23">
        <f t="shared" si="169"/>
        <v>0</v>
      </c>
      <c r="Z1232" s="20">
        <v>1</v>
      </c>
      <c r="AH1232" s="20">
        <f t="shared" si="172"/>
        <v>1</v>
      </c>
      <c r="AQ1232" s="1">
        <f t="shared" si="173"/>
        <v>0</v>
      </c>
      <c r="AR1232" s="1">
        <f t="shared" si="174"/>
        <v>1</v>
      </c>
    </row>
    <row r="1233" spans="1:44" ht="28.2" thickTop="1" thickBot="1">
      <c r="A1233" s="33" t="s">
        <v>80</v>
      </c>
      <c r="B1233" s="33" t="s">
        <v>87</v>
      </c>
      <c r="C1233" s="63" t="s">
        <v>224</v>
      </c>
      <c r="D1233" s="35"/>
      <c r="E1233" s="324" t="s">
        <v>179</v>
      </c>
      <c r="F1233" s="36">
        <v>120000</v>
      </c>
      <c r="G1233" s="37">
        <v>120000</v>
      </c>
      <c r="H1233" s="38"/>
      <c r="I1233" s="39">
        <v>0</v>
      </c>
      <c r="J1233" s="40">
        <v>0</v>
      </c>
      <c r="K1233" s="40">
        <v>120000</v>
      </c>
      <c r="L1233" s="40">
        <v>0</v>
      </c>
      <c r="M1233" s="41">
        <v>0</v>
      </c>
      <c r="N1233" s="41">
        <v>0</v>
      </c>
      <c r="O1233" s="42"/>
      <c r="P1233" s="43"/>
      <c r="Q1233" s="44">
        <v>0</v>
      </c>
      <c r="R1233" s="45">
        <v>120000</v>
      </c>
      <c r="S1233" s="39">
        <f>F1233-R1233-Q1233</f>
        <v>0</v>
      </c>
      <c r="T1233" s="46"/>
      <c r="U1233" s="39"/>
      <c r="V1233" s="46"/>
      <c r="W1233" s="39"/>
      <c r="X1233" s="23">
        <f t="shared" si="168"/>
        <v>0</v>
      </c>
      <c r="Y1233" s="23">
        <f t="shared" si="169"/>
        <v>0</v>
      </c>
      <c r="Z1233" s="20">
        <v>1</v>
      </c>
      <c r="AH1233" s="20">
        <f t="shared" si="172"/>
        <v>1</v>
      </c>
      <c r="AQ1233" s="1">
        <f t="shared" si="173"/>
        <v>0</v>
      </c>
      <c r="AR1233" s="1">
        <f t="shared" si="174"/>
        <v>1</v>
      </c>
    </row>
    <row r="1234" spans="1:44" ht="28.2" thickTop="1" thickBot="1">
      <c r="A1234" s="33" t="s">
        <v>80</v>
      </c>
      <c r="B1234" s="33" t="s">
        <v>87</v>
      </c>
      <c r="C1234" s="33" t="s">
        <v>168</v>
      </c>
      <c r="D1234" s="35"/>
      <c r="E1234" s="324" t="s">
        <v>145</v>
      </c>
      <c r="F1234" s="36">
        <v>460000</v>
      </c>
      <c r="G1234" s="37">
        <v>460000</v>
      </c>
      <c r="H1234" s="38"/>
      <c r="I1234" s="39">
        <v>0</v>
      </c>
      <c r="J1234" s="40">
        <v>0</v>
      </c>
      <c r="K1234" s="40">
        <v>0</v>
      </c>
      <c r="L1234" s="40">
        <v>460000</v>
      </c>
      <c r="M1234" s="41">
        <v>0</v>
      </c>
      <c r="N1234" s="41">
        <v>0</v>
      </c>
      <c r="O1234" s="42"/>
      <c r="P1234" s="43"/>
      <c r="Q1234" s="44">
        <v>126000</v>
      </c>
      <c r="R1234" s="45">
        <f>0.9*G1234-Q1234</f>
        <v>288000</v>
      </c>
      <c r="S1234" s="39">
        <f>F1234-R1234-Q1234</f>
        <v>46000</v>
      </c>
      <c r="T1234" s="46"/>
      <c r="U1234" s="39"/>
      <c r="V1234" s="46"/>
      <c r="W1234" s="39"/>
      <c r="X1234" s="23">
        <f t="shared" si="168"/>
        <v>0</v>
      </c>
      <c r="Y1234" s="23">
        <f t="shared" si="169"/>
        <v>0</v>
      </c>
      <c r="AH1234" s="20">
        <f t="shared" si="172"/>
        <v>0</v>
      </c>
      <c r="AI1234" s="20">
        <v>1</v>
      </c>
      <c r="AQ1234" s="1">
        <f t="shared" si="173"/>
        <v>1</v>
      </c>
      <c r="AR1234" s="1">
        <f t="shared" si="174"/>
        <v>1</v>
      </c>
    </row>
    <row r="1235" spans="1:44" ht="28.2" thickTop="1" thickBot="1">
      <c r="A1235" s="33" t="s">
        <v>80</v>
      </c>
      <c r="B1235" s="33" t="s">
        <v>87</v>
      </c>
      <c r="C1235" s="33" t="s">
        <v>122</v>
      </c>
      <c r="D1235" s="35"/>
      <c r="E1235" s="324" t="s">
        <v>12</v>
      </c>
      <c r="F1235" s="36">
        <v>594000</v>
      </c>
      <c r="G1235" s="37">
        <v>594000</v>
      </c>
      <c r="H1235" s="38"/>
      <c r="I1235" s="39">
        <v>0</v>
      </c>
      <c r="J1235" s="40">
        <v>0</v>
      </c>
      <c r="K1235" s="40">
        <v>594000</v>
      </c>
      <c r="L1235" s="40">
        <v>0</v>
      </c>
      <c r="M1235" s="41">
        <v>0</v>
      </c>
      <c r="N1235" s="41">
        <v>0</v>
      </c>
      <c r="O1235" s="42"/>
      <c r="P1235" s="43"/>
      <c r="Q1235" s="44">
        <v>534600</v>
      </c>
      <c r="R1235" s="45">
        <f>G1235-Q1235</f>
        <v>59400</v>
      </c>
      <c r="S1235" s="39">
        <f>G1235-Q1235-R1235</f>
        <v>0</v>
      </c>
      <c r="T1235" s="46"/>
      <c r="U1235" s="39"/>
      <c r="V1235" s="46"/>
      <c r="W1235" s="39"/>
      <c r="X1235" s="23">
        <f t="shared" si="168"/>
        <v>0</v>
      </c>
      <c r="Y1235" s="23">
        <f t="shared" si="169"/>
        <v>0</v>
      </c>
      <c r="AH1235" s="20">
        <f t="shared" si="172"/>
        <v>0</v>
      </c>
      <c r="AI1235" s="20">
        <v>1</v>
      </c>
      <c r="AQ1235" s="1">
        <f t="shared" si="173"/>
        <v>1</v>
      </c>
      <c r="AR1235" s="1">
        <f t="shared" si="174"/>
        <v>1</v>
      </c>
    </row>
    <row r="1236" spans="1:44" ht="28.2" thickTop="1" thickBot="1">
      <c r="A1236" s="33" t="s">
        <v>80</v>
      </c>
      <c r="B1236" s="33" t="s">
        <v>87</v>
      </c>
      <c r="C1236" s="33" t="s">
        <v>123</v>
      </c>
      <c r="D1236" s="35"/>
      <c r="E1236" s="324" t="s">
        <v>10</v>
      </c>
      <c r="F1236" s="36">
        <v>1400000</v>
      </c>
      <c r="G1236" s="37">
        <v>1400000</v>
      </c>
      <c r="H1236" s="38"/>
      <c r="I1236" s="39">
        <v>0</v>
      </c>
      <c r="J1236" s="40">
        <v>0</v>
      </c>
      <c r="K1236" s="40">
        <v>0</v>
      </c>
      <c r="L1236" s="40">
        <v>0</v>
      </c>
      <c r="M1236" s="41">
        <v>1400000</v>
      </c>
      <c r="N1236" s="41">
        <v>0</v>
      </c>
      <c r="O1236" s="42"/>
      <c r="P1236" s="43"/>
      <c r="Q1236" s="955">
        <v>830960.82299999997</v>
      </c>
      <c r="R1236" s="45">
        <v>260000</v>
      </c>
      <c r="S1236" s="936">
        <f>G1236-R1236-Q1236</f>
        <v>309039.17700000003</v>
      </c>
      <c r="T1236" s="46"/>
      <c r="U1236" s="39"/>
      <c r="V1236" s="46"/>
      <c r="W1236" s="39"/>
      <c r="X1236" s="23">
        <f t="shared" si="168"/>
        <v>0</v>
      </c>
      <c r="Y1236" s="23">
        <f t="shared" si="169"/>
        <v>0</v>
      </c>
      <c r="AH1236" s="20">
        <f t="shared" si="172"/>
        <v>0</v>
      </c>
      <c r="AO1236" s="20">
        <v>1</v>
      </c>
      <c r="AQ1236" s="1">
        <f t="shared" si="173"/>
        <v>1</v>
      </c>
      <c r="AR1236" s="1">
        <f t="shared" si="174"/>
        <v>1</v>
      </c>
    </row>
    <row r="1237" spans="1:44" ht="28.2" thickTop="1" thickBot="1">
      <c r="A1237" s="33" t="s">
        <v>80</v>
      </c>
      <c r="B1237" s="33" t="s">
        <v>88</v>
      </c>
      <c r="C1237" s="63" t="s">
        <v>222</v>
      </c>
      <c r="D1237" s="35"/>
      <c r="E1237" s="324" t="s">
        <v>179</v>
      </c>
      <c r="F1237" s="36">
        <v>66592</v>
      </c>
      <c r="G1237" s="37">
        <v>66592</v>
      </c>
      <c r="H1237" s="38"/>
      <c r="I1237" s="39">
        <v>0</v>
      </c>
      <c r="J1237" s="40">
        <v>66592</v>
      </c>
      <c r="K1237" s="40">
        <v>0</v>
      </c>
      <c r="L1237" s="24">
        <v>0</v>
      </c>
      <c r="M1237" s="41">
        <v>0</v>
      </c>
      <c r="N1237" s="41">
        <v>0</v>
      </c>
      <c r="O1237" s="42"/>
      <c r="P1237" s="43"/>
      <c r="Q1237" s="44">
        <v>0</v>
      </c>
      <c r="R1237" s="45">
        <f>1*F1237</f>
        <v>66592</v>
      </c>
      <c r="S1237" s="39">
        <f t="shared" ref="S1237:S1242" si="175">F1237-R1237-Q1237</f>
        <v>0</v>
      </c>
      <c r="T1237" s="46"/>
      <c r="U1237" s="39"/>
      <c r="V1237" s="46"/>
      <c r="W1237" s="39"/>
      <c r="X1237" s="23">
        <f t="shared" si="168"/>
        <v>0</v>
      </c>
      <c r="Y1237" s="23">
        <f t="shared" si="169"/>
        <v>0</v>
      </c>
      <c r="Z1237" s="20">
        <v>1</v>
      </c>
      <c r="AH1237" s="20">
        <f t="shared" si="172"/>
        <v>1</v>
      </c>
      <c r="AQ1237" s="1">
        <f t="shared" si="173"/>
        <v>0</v>
      </c>
      <c r="AR1237" s="1">
        <f t="shared" si="174"/>
        <v>1</v>
      </c>
    </row>
    <row r="1238" spans="1:44" ht="28.2" thickTop="1" thickBot="1">
      <c r="A1238" s="33" t="s">
        <v>80</v>
      </c>
      <c r="B1238" s="33" t="s">
        <v>88</v>
      </c>
      <c r="C1238" s="33" t="s">
        <v>58</v>
      </c>
      <c r="D1238" s="35"/>
      <c r="E1238" s="324" t="s">
        <v>179</v>
      </c>
      <c r="F1238" s="36">
        <v>532000</v>
      </c>
      <c r="G1238" s="37">
        <v>532000</v>
      </c>
      <c r="H1238" s="38"/>
      <c r="I1238" s="39">
        <v>108000</v>
      </c>
      <c r="J1238" s="40">
        <v>80000</v>
      </c>
      <c r="K1238" s="40">
        <v>0</v>
      </c>
      <c r="L1238" s="24">
        <f>532000-188000</f>
        <v>344000</v>
      </c>
      <c r="M1238" s="41">
        <v>0</v>
      </c>
      <c r="N1238" s="41">
        <v>0</v>
      </c>
      <c r="O1238" s="42"/>
      <c r="P1238" s="43"/>
      <c r="Q1238" s="44">
        <v>0</v>
      </c>
      <c r="R1238" s="45">
        <f>0.5*F1238</f>
        <v>266000</v>
      </c>
      <c r="S1238" s="39">
        <f t="shared" si="175"/>
        <v>266000</v>
      </c>
      <c r="T1238" s="46"/>
      <c r="U1238" s="39"/>
      <c r="V1238" s="46"/>
      <c r="W1238" s="39"/>
      <c r="X1238" s="23">
        <f t="shared" si="168"/>
        <v>0</v>
      </c>
      <c r="Y1238" s="23">
        <f t="shared" si="169"/>
        <v>0</v>
      </c>
      <c r="Z1238" s="20">
        <v>1</v>
      </c>
      <c r="AH1238" s="20">
        <f t="shared" si="172"/>
        <v>1</v>
      </c>
      <c r="AQ1238" s="1">
        <f t="shared" si="173"/>
        <v>0</v>
      </c>
      <c r="AR1238" s="1">
        <f t="shared" si="174"/>
        <v>1</v>
      </c>
    </row>
    <row r="1239" spans="1:44" ht="28.2" thickTop="1" thickBot="1">
      <c r="A1239" s="33" t="s">
        <v>80</v>
      </c>
      <c r="B1239" s="33" t="s">
        <v>88</v>
      </c>
      <c r="C1239" s="33" t="s">
        <v>214</v>
      </c>
      <c r="D1239" s="35"/>
      <c r="E1239" s="324" t="s">
        <v>179</v>
      </c>
      <c r="F1239" s="36">
        <v>20000</v>
      </c>
      <c r="G1239" s="37">
        <v>20000</v>
      </c>
      <c r="H1239" s="38"/>
      <c r="I1239" s="39">
        <v>20000</v>
      </c>
      <c r="J1239" s="40">
        <v>0</v>
      </c>
      <c r="K1239" s="40">
        <v>0</v>
      </c>
      <c r="L1239" s="40">
        <v>0</v>
      </c>
      <c r="M1239" s="41">
        <v>0</v>
      </c>
      <c r="N1239" s="41">
        <v>0</v>
      </c>
      <c r="O1239" s="42"/>
      <c r="P1239" s="43"/>
      <c r="Q1239" s="44">
        <v>0</v>
      </c>
      <c r="R1239" s="45">
        <f>1*F1239</f>
        <v>20000</v>
      </c>
      <c r="S1239" s="39">
        <f t="shared" si="175"/>
        <v>0</v>
      </c>
      <c r="T1239" s="46"/>
      <c r="U1239" s="39"/>
      <c r="V1239" s="46"/>
      <c r="W1239" s="39"/>
      <c r="X1239" s="23">
        <f t="shared" si="168"/>
        <v>0</v>
      </c>
      <c r="Y1239" s="23">
        <f t="shared" si="169"/>
        <v>0</v>
      </c>
      <c r="Z1239" s="20">
        <v>1</v>
      </c>
      <c r="AH1239" s="20">
        <f t="shared" si="172"/>
        <v>1</v>
      </c>
      <c r="AQ1239" s="1">
        <f t="shared" si="173"/>
        <v>0</v>
      </c>
      <c r="AR1239" s="1">
        <f t="shared" si="174"/>
        <v>1</v>
      </c>
    </row>
    <row r="1240" spans="1:44" ht="28.2" thickTop="1" thickBot="1">
      <c r="A1240" s="33" t="s">
        <v>80</v>
      </c>
      <c r="B1240" s="33" t="s">
        <v>88</v>
      </c>
      <c r="C1240" s="33" t="s">
        <v>169</v>
      </c>
      <c r="D1240" s="35"/>
      <c r="E1240" s="324" t="s">
        <v>145</v>
      </c>
      <c r="F1240" s="36">
        <v>488000</v>
      </c>
      <c r="G1240" s="37">
        <v>488000</v>
      </c>
      <c r="H1240" s="38"/>
      <c r="I1240" s="39">
        <v>270000</v>
      </c>
      <c r="J1240" s="40">
        <v>0</v>
      </c>
      <c r="K1240" s="40">
        <v>0</v>
      </c>
      <c r="L1240" s="40">
        <v>218000</v>
      </c>
      <c r="M1240" s="41">
        <v>0</v>
      </c>
      <c r="N1240" s="41">
        <v>0</v>
      </c>
      <c r="O1240" s="42"/>
      <c r="P1240" s="43"/>
      <c r="Q1240" s="44">
        <v>0</v>
      </c>
      <c r="R1240" s="45">
        <f>0.5*F1240</f>
        <v>244000</v>
      </c>
      <c r="S1240" s="39">
        <f t="shared" si="175"/>
        <v>244000</v>
      </c>
      <c r="T1240" s="46"/>
      <c r="U1240" s="39"/>
      <c r="V1240" s="46"/>
      <c r="W1240" s="39"/>
      <c r="X1240" s="23">
        <f t="shared" si="168"/>
        <v>0</v>
      </c>
      <c r="Y1240" s="23">
        <f t="shared" si="169"/>
        <v>0</v>
      </c>
      <c r="AH1240" s="20">
        <f t="shared" si="172"/>
        <v>0</v>
      </c>
      <c r="AI1240" s="20">
        <v>1</v>
      </c>
      <c r="AQ1240" s="1">
        <f t="shared" si="173"/>
        <v>1</v>
      </c>
      <c r="AR1240" s="1">
        <f t="shared" si="174"/>
        <v>1</v>
      </c>
    </row>
    <row r="1241" spans="1:44" ht="28.2" thickTop="1" thickBot="1">
      <c r="A1241" s="33" t="s">
        <v>80</v>
      </c>
      <c r="B1241" s="33" t="s">
        <v>88</v>
      </c>
      <c r="C1241" s="33" t="s">
        <v>164</v>
      </c>
      <c r="D1241" s="35"/>
      <c r="E1241" s="324" t="s">
        <v>145</v>
      </c>
      <c r="F1241" s="36">
        <v>55000</v>
      </c>
      <c r="G1241" s="37">
        <v>55000</v>
      </c>
      <c r="H1241" s="38"/>
      <c r="I1241" s="39">
        <v>55000</v>
      </c>
      <c r="J1241" s="40">
        <v>0</v>
      </c>
      <c r="K1241" s="40">
        <v>0</v>
      </c>
      <c r="L1241" s="40">
        <v>0</v>
      </c>
      <c r="M1241" s="41">
        <v>0</v>
      </c>
      <c r="N1241" s="41">
        <v>0</v>
      </c>
      <c r="O1241" s="42"/>
      <c r="P1241" s="43"/>
      <c r="Q1241" s="44">
        <v>0</v>
      </c>
      <c r="R1241" s="45">
        <f>1*F1241</f>
        <v>55000</v>
      </c>
      <c r="S1241" s="39">
        <f t="shared" si="175"/>
        <v>0</v>
      </c>
      <c r="T1241" s="46"/>
      <c r="U1241" s="39"/>
      <c r="V1241" s="46"/>
      <c r="W1241" s="39"/>
      <c r="X1241" s="23">
        <f t="shared" si="168"/>
        <v>0</v>
      </c>
      <c r="Y1241" s="23">
        <f t="shared" si="169"/>
        <v>0</v>
      </c>
      <c r="AH1241" s="20">
        <f t="shared" si="172"/>
        <v>0</v>
      </c>
      <c r="AI1241" s="20">
        <v>1</v>
      </c>
      <c r="AQ1241" s="1">
        <f t="shared" si="173"/>
        <v>1</v>
      </c>
      <c r="AR1241" s="1">
        <f t="shared" si="174"/>
        <v>1</v>
      </c>
    </row>
    <row r="1242" spans="1:44" ht="28.2" thickTop="1" thickBot="1">
      <c r="A1242" s="33" t="s">
        <v>80</v>
      </c>
      <c r="B1242" s="33" t="s">
        <v>88</v>
      </c>
      <c r="C1242" s="33" t="s">
        <v>50</v>
      </c>
      <c r="D1242" s="35"/>
      <c r="E1242" s="324" t="s">
        <v>145</v>
      </c>
      <c r="F1242" s="36">
        <v>20000</v>
      </c>
      <c r="G1242" s="37">
        <v>20000</v>
      </c>
      <c r="H1242" s="38"/>
      <c r="I1242" s="39">
        <v>20000</v>
      </c>
      <c r="J1242" s="40">
        <v>0</v>
      </c>
      <c r="K1242" s="40">
        <v>0</v>
      </c>
      <c r="L1242" s="40">
        <v>0</v>
      </c>
      <c r="M1242" s="41">
        <v>0</v>
      </c>
      <c r="N1242" s="41">
        <v>0</v>
      </c>
      <c r="O1242" s="42"/>
      <c r="P1242" s="43"/>
      <c r="Q1242" s="44">
        <v>8305</v>
      </c>
      <c r="R1242" s="45">
        <f>G1242-Q1242</f>
        <v>11695</v>
      </c>
      <c r="S1242" s="39">
        <f t="shared" si="175"/>
        <v>0</v>
      </c>
      <c r="T1242" s="46"/>
      <c r="U1242" s="39"/>
      <c r="V1242" s="46"/>
      <c r="W1242" s="39"/>
      <c r="X1242" s="23">
        <f t="shared" si="168"/>
        <v>0</v>
      </c>
      <c r="Y1242" s="23">
        <f t="shared" si="169"/>
        <v>0</v>
      </c>
      <c r="AH1242" s="20">
        <f t="shared" si="172"/>
        <v>0</v>
      </c>
      <c r="AI1242" s="20">
        <v>1</v>
      </c>
      <c r="AQ1242" s="1">
        <f t="shared" si="173"/>
        <v>1</v>
      </c>
      <c r="AR1242" s="1">
        <f t="shared" si="174"/>
        <v>1</v>
      </c>
    </row>
    <row r="1243" spans="1:44" ht="28.2" thickTop="1" thickBot="1">
      <c r="A1243" s="33" t="s">
        <v>80</v>
      </c>
      <c r="B1243" s="33" t="s">
        <v>88</v>
      </c>
      <c r="C1243" s="33" t="s">
        <v>170</v>
      </c>
      <c r="D1243" s="35"/>
      <c r="E1243" s="324" t="s">
        <v>53</v>
      </c>
      <c r="F1243" s="36">
        <v>406000</v>
      </c>
      <c r="G1243" s="37">
        <v>406000</v>
      </c>
      <c r="H1243" s="38"/>
      <c r="I1243" s="39">
        <v>177000</v>
      </c>
      <c r="J1243" s="40">
        <v>120000</v>
      </c>
      <c r="K1243" s="40">
        <v>0</v>
      </c>
      <c r="L1243" s="40">
        <v>109000</v>
      </c>
      <c r="M1243" s="41">
        <v>0</v>
      </c>
      <c r="N1243" s="41">
        <v>0</v>
      </c>
      <c r="O1243" s="42"/>
      <c r="P1243" s="43"/>
      <c r="Q1243" s="44">
        <v>0</v>
      </c>
      <c r="R1243" s="45">
        <f>0.5*G1243</f>
        <v>203000</v>
      </c>
      <c r="S1243" s="39">
        <f>G1243-R1243</f>
        <v>203000</v>
      </c>
      <c r="T1243" s="46"/>
      <c r="U1243" s="39"/>
      <c r="V1243" s="46"/>
      <c r="W1243" s="39"/>
      <c r="X1243" s="23">
        <f t="shared" si="168"/>
        <v>0</v>
      </c>
      <c r="Y1243" s="23">
        <f t="shared" si="169"/>
        <v>0</v>
      </c>
      <c r="AH1243" s="20">
        <f t="shared" si="172"/>
        <v>0</v>
      </c>
      <c r="AI1243" s="20">
        <v>1</v>
      </c>
      <c r="AQ1243" s="1">
        <f t="shared" si="173"/>
        <v>1</v>
      </c>
      <c r="AR1243" s="1">
        <f t="shared" si="174"/>
        <v>1</v>
      </c>
    </row>
    <row r="1244" spans="1:44" ht="28.2" thickTop="1" thickBot="1">
      <c r="A1244" s="33" t="s">
        <v>80</v>
      </c>
      <c r="B1244" s="33" t="s">
        <v>88</v>
      </c>
      <c r="C1244" s="33" t="s">
        <v>171</v>
      </c>
      <c r="D1244" s="35"/>
      <c r="E1244" s="324" t="s">
        <v>10</v>
      </c>
      <c r="F1244" s="36">
        <f>328189.2+119000</f>
        <v>447189.2</v>
      </c>
      <c r="G1244" s="37">
        <v>427465.2</v>
      </c>
      <c r="H1244" s="38"/>
      <c r="I1244" s="39">
        <f>219189.2+119000-19724</f>
        <v>318465.2</v>
      </c>
      <c r="J1244" s="40">
        <v>0</v>
      </c>
      <c r="K1244" s="40">
        <v>0</v>
      </c>
      <c r="L1244" s="40">
        <v>109000</v>
      </c>
      <c r="M1244" s="41">
        <v>0</v>
      </c>
      <c r="N1244" s="41">
        <v>0</v>
      </c>
      <c r="O1244" s="42"/>
      <c r="P1244" s="43"/>
      <c r="Q1244" s="44">
        <v>384719</v>
      </c>
      <c r="R1244" s="45">
        <f>G1244-Q1244</f>
        <v>42746.200000000012</v>
      </c>
      <c r="S1244" s="39">
        <f>G1244-R1244-Q1244</f>
        <v>0</v>
      </c>
      <c r="T1244" s="46"/>
      <c r="U1244" s="39"/>
      <c r="V1244" s="46"/>
      <c r="W1244" s="39"/>
      <c r="X1244" s="23">
        <f t="shared" si="168"/>
        <v>0</v>
      </c>
      <c r="Y1244" s="23">
        <f t="shared" si="169"/>
        <v>0</v>
      </c>
      <c r="AH1244" s="20">
        <f t="shared" si="172"/>
        <v>0</v>
      </c>
      <c r="AI1244" s="20">
        <v>1</v>
      </c>
      <c r="AQ1244" s="1">
        <f t="shared" si="173"/>
        <v>1</v>
      </c>
      <c r="AR1244" s="1">
        <f t="shared" si="174"/>
        <v>1</v>
      </c>
    </row>
    <row r="1245" spans="1:44" ht="28.2" thickTop="1" thickBot="1">
      <c r="A1245" s="33" t="s">
        <v>80</v>
      </c>
      <c r="B1245" s="33" t="s">
        <v>88</v>
      </c>
      <c r="C1245" s="33" t="s">
        <v>124</v>
      </c>
      <c r="D1245" s="35"/>
      <c r="E1245" s="324" t="s">
        <v>10</v>
      </c>
      <c r="F1245" s="36">
        <v>156850</v>
      </c>
      <c r="G1245" s="37">
        <v>144385</v>
      </c>
      <c r="H1245" s="38"/>
      <c r="I1245" s="39">
        <v>144385</v>
      </c>
      <c r="J1245" s="40">
        <v>0</v>
      </c>
      <c r="K1245" s="40">
        <v>0</v>
      </c>
      <c r="L1245" s="40">
        <v>0</v>
      </c>
      <c r="M1245" s="41">
        <v>0</v>
      </c>
      <c r="N1245" s="41">
        <v>0</v>
      </c>
      <c r="O1245" s="42"/>
      <c r="P1245" s="43"/>
      <c r="Q1245" s="44">
        <v>129944</v>
      </c>
      <c r="R1245" s="45">
        <f>G1245-Q1245</f>
        <v>14441</v>
      </c>
      <c r="S1245" s="39">
        <f>G1245-R1245-Q1245</f>
        <v>0</v>
      </c>
      <c r="T1245" s="46"/>
      <c r="U1245" s="39"/>
      <c r="V1245" s="46"/>
      <c r="W1245" s="39"/>
      <c r="X1245" s="23">
        <f t="shared" si="168"/>
        <v>0</v>
      </c>
      <c r="Y1245" s="23">
        <f t="shared" si="169"/>
        <v>0</v>
      </c>
      <c r="AH1245" s="20">
        <f t="shared" si="172"/>
        <v>0</v>
      </c>
      <c r="AI1245" s="20">
        <v>1</v>
      </c>
      <c r="AQ1245" s="1">
        <f t="shared" si="173"/>
        <v>1</v>
      </c>
      <c r="AR1245" s="1">
        <f t="shared" si="174"/>
        <v>1</v>
      </c>
    </row>
    <row r="1246" spans="1:44" ht="28.2" thickTop="1" thickBot="1">
      <c r="A1246" s="33" t="s">
        <v>80</v>
      </c>
      <c r="B1246" s="33" t="s">
        <v>88</v>
      </c>
      <c r="C1246" s="33" t="s">
        <v>50</v>
      </c>
      <c r="D1246" s="35"/>
      <c r="E1246" s="324" t="s">
        <v>10</v>
      </c>
      <c r="F1246" s="36">
        <v>10000</v>
      </c>
      <c r="G1246" s="37">
        <v>10000</v>
      </c>
      <c r="H1246" s="38"/>
      <c r="I1246" s="39">
        <v>10000</v>
      </c>
      <c r="J1246" s="40">
        <v>0</v>
      </c>
      <c r="K1246" s="40">
        <v>0</v>
      </c>
      <c r="L1246" s="40">
        <v>0</v>
      </c>
      <c r="M1246" s="41">
        <v>0</v>
      </c>
      <c r="N1246" s="41">
        <v>0</v>
      </c>
      <c r="O1246" s="42"/>
      <c r="P1246" s="43"/>
      <c r="Q1246" s="44">
        <v>9005</v>
      </c>
      <c r="R1246" s="45">
        <f>G1246-Q1246</f>
        <v>995</v>
      </c>
      <c r="S1246" s="39">
        <v>0</v>
      </c>
      <c r="T1246" s="46"/>
      <c r="U1246" s="39"/>
      <c r="V1246" s="46"/>
      <c r="W1246" s="39"/>
      <c r="X1246" s="23">
        <f t="shared" si="168"/>
        <v>0</v>
      </c>
      <c r="Y1246" s="23">
        <f t="shared" si="169"/>
        <v>0</v>
      </c>
      <c r="AH1246" s="20">
        <f t="shared" si="172"/>
        <v>0</v>
      </c>
      <c r="AI1246" s="20">
        <v>1</v>
      </c>
      <c r="AQ1246" s="1">
        <f t="shared" si="173"/>
        <v>1</v>
      </c>
      <c r="AR1246" s="1">
        <f t="shared" si="174"/>
        <v>1</v>
      </c>
    </row>
    <row r="1247" spans="1:44" ht="28.2" thickTop="1" thickBot="1">
      <c r="A1247" s="33" t="s">
        <v>80</v>
      </c>
      <c r="B1247" s="33" t="s">
        <v>88</v>
      </c>
      <c r="C1247" s="33" t="s">
        <v>98</v>
      </c>
      <c r="D1247" s="35"/>
      <c r="E1247" s="324" t="s">
        <v>10</v>
      </c>
      <c r="F1247" s="36">
        <v>1400000</v>
      </c>
      <c r="G1247" s="37">
        <v>1400000</v>
      </c>
      <c r="H1247" s="38"/>
      <c r="I1247" s="39">
        <v>0</v>
      </c>
      <c r="J1247" s="40">
        <v>0</v>
      </c>
      <c r="K1247" s="40">
        <v>0</v>
      </c>
      <c r="L1247" s="40">
        <v>0</v>
      </c>
      <c r="M1247" s="41">
        <v>1400000</v>
      </c>
      <c r="N1247" s="41">
        <v>0</v>
      </c>
      <c r="O1247" s="42"/>
      <c r="P1247" s="43"/>
      <c r="Q1247" s="44">
        <v>898568.85400000005</v>
      </c>
      <c r="R1247" s="45">
        <f>G1247-Q1247-S1247</f>
        <v>364234.8459999999</v>
      </c>
      <c r="S1247" s="39">
        <f>0.1*1371963</f>
        <v>137196.30000000002</v>
      </c>
      <c r="T1247" s="46"/>
      <c r="U1247" s="39"/>
      <c r="V1247" s="46"/>
      <c r="W1247" s="39"/>
      <c r="X1247" s="23">
        <f t="shared" si="168"/>
        <v>0</v>
      </c>
      <c r="Y1247" s="23">
        <f t="shared" si="169"/>
        <v>0</v>
      </c>
      <c r="AH1247" s="20">
        <f t="shared" si="172"/>
        <v>0</v>
      </c>
      <c r="AO1247" s="20">
        <v>1</v>
      </c>
      <c r="AQ1247" s="1">
        <f t="shared" si="173"/>
        <v>1</v>
      </c>
      <c r="AR1247" s="1">
        <f t="shared" si="174"/>
        <v>1</v>
      </c>
    </row>
    <row r="1248" spans="1:44" ht="28.2" thickTop="1" thickBot="1">
      <c r="A1248" s="33" t="s">
        <v>80</v>
      </c>
      <c r="B1248" s="33" t="s">
        <v>89</v>
      </c>
      <c r="C1248" s="33" t="s">
        <v>41</v>
      </c>
      <c r="D1248" s="35"/>
      <c r="E1248" s="324" t="s">
        <v>179</v>
      </c>
      <c r="F1248" s="36">
        <v>150000</v>
      </c>
      <c r="G1248" s="37">
        <v>150000</v>
      </c>
      <c r="H1248" s="38"/>
      <c r="I1248" s="39">
        <v>0</v>
      </c>
      <c r="J1248" s="40">
        <v>0</v>
      </c>
      <c r="K1248" s="40">
        <v>0</v>
      </c>
      <c r="L1248" s="40">
        <v>150000</v>
      </c>
      <c r="M1248" s="41">
        <v>0</v>
      </c>
      <c r="N1248" s="41">
        <v>0</v>
      </c>
      <c r="O1248" s="42"/>
      <c r="P1248" s="43"/>
      <c r="Q1248" s="44">
        <v>0</v>
      </c>
      <c r="R1248" s="45">
        <f>0.9*G1248</f>
        <v>135000</v>
      </c>
      <c r="S1248" s="39">
        <f t="shared" ref="S1248:S1253" si="176">G1248-R1248-Q1248</f>
        <v>15000</v>
      </c>
      <c r="T1248" s="46"/>
      <c r="U1248" s="39"/>
      <c r="V1248" s="46"/>
      <c r="W1248" s="39"/>
      <c r="X1248" s="23">
        <f t="shared" si="168"/>
        <v>0</v>
      </c>
      <c r="Y1248" s="23">
        <f t="shared" si="169"/>
        <v>0</v>
      </c>
      <c r="Z1248" s="20">
        <v>1</v>
      </c>
      <c r="AH1248" s="20">
        <f t="shared" si="172"/>
        <v>1</v>
      </c>
      <c r="AQ1248" s="1">
        <f t="shared" si="173"/>
        <v>0</v>
      </c>
      <c r="AR1248" s="1">
        <f t="shared" si="174"/>
        <v>1</v>
      </c>
    </row>
    <row r="1249" spans="1:44" ht="28.2" thickTop="1" thickBot="1">
      <c r="A1249" s="33" t="s">
        <v>80</v>
      </c>
      <c r="B1249" s="33" t="s">
        <v>89</v>
      </c>
      <c r="C1249" s="33" t="s">
        <v>58</v>
      </c>
      <c r="D1249" s="35"/>
      <c r="E1249" s="324" t="s">
        <v>179</v>
      </c>
      <c r="F1249" s="36">
        <v>45000</v>
      </c>
      <c r="G1249" s="37">
        <v>45000</v>
      </c>
      <c r="H1249" s="38"/>
      <c r="I1249" s="39">
        <v>0</v>
      </c>
      <c r="J1249" s="40">
        <v>0</v>
      </c>
      <c r="K1249" s="40">
        <v>0</v>
      </c>
      <c r="L1249" s="40">
        <v>45000</v>
      </c>
      <c r="M1249" s="41">
        <v>0</v>
      </c>
      <c r="N1249" s="41">
        <v>0</v>
      </c>
      <c r="O1249" s="42"/>
      <c r="P1249" s="43"/>
      <c r="Q1249" s="44">
        <v>0</v>
      </c>
      <c r="R1249" s="45">
        <f>0.9*G1249</f>
        <v>40500</v>
      </c>
      <c r="S1249" s="39">
        <f t="shared" si="176"/>
        <v>4500</v>
      </c>
      <c r="T1249" s="46"/>
      <c r="U1249" s="39"/>
      <c r="V1249" s="46"/>
      <c r="W1249" s="39"/>
      <c r="X1249" s="23">
        <f t="shared" si="168"/>
        <v>0</v>
      </c>
      <c r="Y1249" s="23">
        <f t="shared" si="169"/>
        <v>0</v>
      </c>
      <c r="Z1249" s="20">
        <v>1</v>
      </c>
      <c r="AH1249" s="20">
        <f t="shared" si="172"/>
        <v>1</v>
      </c>
      <c r="AQ1249" s="1">
        <f t="shared" si="173"/>
        <v>0</v>
      </c>
      <c r="AR1249" s="1">
        <f t="shared" si="174"/>
        <v>1</v>
      </c>
    </row>
    <row r="1250" spans="1:44" ht="28.2" thickTop="1" thickBot="1">
      <c r="A1250" s="33" t="s">
        <v>80</v>
      </c>
      <c r="B1250" s="33" t="s">
        <v>89</v>
      </c>
      <c r="C1250" s="33" t="s">
        <v>50</v>
      </c>
      <c r="D1250" s="35"/>
      <c r="E1250" s="324" t="s">
        <v>179</v>
      </c>
      <c r="F1250" s="36">
        <v>5000</v>
      </c>
      <c r="G1250" s="37">
        <v>5000</v>
      </c>
      <c r="H1250" s="38"/>
      <c r="I1250" s="39">
        <v>0</v>
      </c>
      <c r="J1250" s="40">
        <v>0</v>
      </c>
      <c r="K1250" s="40">
        <v>0</v>
      </c>
      <c r="L1250" s="40">
        <v>5000</v>
      </c>
      <c r="M1250" s="41">
        <v>0</v>
      </c>
      <c r="N1250" s="41">
        <v>0</v>
      </c>
      <c r="O1250" s="42"/>
      <c r="P1250" s="43"/>
      <c r="Q1250" s="44">
        <v>0</v>
      </c>
      <c r="R1250" s="45">
        <f>1*G1250</f>
        <v>5000</v>
      </c>
      <c r="S1250" s="39">
        <f t="shared" si="176"/>
        <v>0</v>
      </c>
      <c r="T1250" s="46"/>
      <c r="U1250" s="39"/>
      <c r="V1250" s="46"/>
      <c r="W1250" s="39"/>
      <c r="X1250" s="23">
        <f t="shared" si="168"/>
        <v>0</v>
      </c>
      <c r="Y1250" s="23">
        <f t="shared" si="169"/>
        <v>0</v>
      </c>
      <c r="Z1250" s="20">
        <v>1</v>
      </c>
      <c r="AH1250" s="20">
        <f t="shared" si="172"/>
        <v>1</v>
      </c>
      <c r="AQ1250" s="1">
        <f t="shared" si="173"/>
        <v>0</v>
      </c>
      <c r="AR1250" s="1">
        <f t="shared" si="174"/>
        <v>1</v>
      </c>
    </row>
    <row r="1251" spans="1:44" ht="28.2" thickTop="1" thickBot="1">
      <c r="A1251" s="33" t="s">
        <v>80</v>
      </c>
      <c r="B1251" s="33" t="s">
        <v>89</v>
      </c>
      <c r="C1251" s="33" t="s">
        <v>37</v>
      </c>
      <c r="D1251" s="35"/>
      <c r="E1251" s="324" t="s">
        <v>179</v>
      </c>
      <c r="F1251" s="36">
        <v>91000</v>
      </c>
      <c r="G1251" s="37">
        <v>91000</v>
      </c>
      <c r="H1251" s="38"/>
      <c r="I1251" s="39">
        <v>0</v>
      </c>
      <c r="J1251" s="40">
        <v>0</v>
      </c>
      <c r="K1251" s="40">
        <v>0</v>
      </c>
      <c r="L1251" s="40">
        <v>91000</v>
      </c>
      <c r="M1251" s="41">
        <v>0</v>
      </c>
      <c r="N1251" s="41">
        <v>0</v>
      </c>
      <c r="O1251" s="42"/>
      <c r="P1251" s="43"/>
      <c r="Q1251" s="44">
        <v>0</v>
      </c>
      <c r="R1251" s="45">
        <f>0.9*G1251</f>
        <v>81900</v>
      </c>
      <c r="S1251" s="39">
        <f t="shared" si="176"/>
        <v>9100</v>
      </c>
      <c r="T1251" s="46"/>
      <c r="U1251" s="39"/>
      <c r="V1251" s="46"/>
      <c r="W1251" s="39"/>
      <c r="X1251" s="23">
        <f t="shared" si="168"/>
        <v>0</v>
      </c>
      <c r="Y1251" s="23">
        <f t="shared" si="169"/>
        <v>0</v>
      </c>
      <c r="Z1251" s="20">
        <v>1</v>
      </c>
      <c r="AH1251" s="20">
        <f t="shared" si="172"/>
        <v>1</v>
      </c>
      <c r="AQ1251" s="1">
        <f t="shared" si="173"/>
        <v>0</v>
      </c>
      <c r="AR1251" s="1">
        <f t="shared" si="174"/>
        <v>1</v>
      </c>
    </row>
    <row r="1252" spans="1:44" ht="28.2" thickTop="1" thickBot="1">
      <c r="A1252" s="33" t="s">
        <v>80</v>
      </c>
      <c r="B1252" s="33" t="s">
        <v>89</v>
      </c>
      <c r="C1252" s="33" t="s">
        <v>172</v>
      </c>
      <c r="D1252" s="35"/>
      <c r="E1252" s="324" t="s">
        <v>145</v>
      </c>
      <c r="F1252" s="36">
        <f>159000+5000</f>
        <v>164000</v>
      </c>
      <c r="G1252" s="37">
        <v>164000</v>
      </c>
      <c r="H1252" s="38"/>
      <c r="I1252" s="39">
        <v>0</v>
      </c>
      <c r="J1252" s="40">
        <v>0</v>
      </c>
      <c r="K1252" s="40">
        <v>0</v>
      </c>
      <c r="L1252" s="36">
        <f>159000+5000</f>
        <v>164000</v>
      </c>
      <c r="M1252" s="41">
        <v>0</v>
      </c>
      <c r="N1252" s="41">
        <v>0</v>
      </c>
      <c r="O1252" s="42"/>
      <c r="P1252" s="43"/>
      <c r="Q1252" s="44">
        <v>0</v>
      </c>
      <c r="R1252" s="45">
        <f>0.9*G1252</f>
        <v>147600</v>
      </c>
      <c r="S1252" s="39">
        <f t="shared" si="176"/>
        <v>16400</v>
      </c>
      <c r="T1252" s="46"/>
      <c r="U1252" s="39"/>
      <c r="V1252" s="46"/>
      <c r="W1252" s="39"/>
      <c r="X1252" s="23">
        <f t="shared" si="168"/>
        <v>0</v>
      </c>
      <c r="Y1252" s="23">
        <f t="shared" si="169"/>
        <v>0</v>
      </c>
      <c r="AH1252" s="20">
        <f t="shared" si="172"/>
        <v>0</v>
      </c>
      <c r="AI1252" s="20">
        <v>1</v>
      </c>
      <c r="AQ1252" s="1">
        <f t="shared" si="173"/>
        <v>1</v>
      </c>
      <c r="AR1252" s="1">
        <f t="shared" si="174"/>
        <v>1</v>
      </c>
    </row>
    <row r="1253" spans="1:44" ht="28.2" thickTop="1" thickBot="1">
      <c r="A1253" s="33" t="s">
        <v>80</v>
      </c>
      <c r="B1253" s="33" t="s">
        <v>89</v>
      </c>
      <c r="C1253" s="33" t="s">
        <v>38</v>
      </c>
      <c r="D1253" s="35"/>
      <c r="E1253" s="324" t="s">
        <v>145</v>
      </c>
      <c r="F1253" s="36">
        <v>20000</v>
      </c>
      <c r="G1253" s="37">
        <v>20000</v>
      </c>
      <c r="H1253" s="38"/>
      <c r="I1253" s="39">
        <v>0</v>
      </c>
      <c r="J1253" s="40">
        <v>0</v>
      </c>
      <c r="K1253" s="40">
        <v>0</v>
      </c>
      <c r="L1253" s="40">
        <v>20000</v>
      </c>
      <c r="M1253" s="41">
        <v>0</v>
      </c>
      <c r="N1253" s="41">
        <v>0</v>
      </c>
      <c r="O1253" s="42"/>
      <c r="P1253" s="43"/>
      <c r="Q1253" s="44">
        <v>0</v>
      </c>
      <c r="R1253" s="45">
        <f>0.9*G1253</f>
        <v>18000</v>
      </c>
      <c r="S1253" s="39">
        <f t="shared" si="176"/>
        <v>2000</v>
      </c>
      <c r="T1253" s="46"/>
      <c r="U1253" s="39"/>
      <c r="V1253" s="46"/>
      <c r="W1253" s="39"/>
      <c r="X1253" s="23">
        <f t="shared" si="168"/>
        <v>0</v>
      </c>
      <c r="Y1253" s="23">
        <f t="shared" si="169"/>
        <v>0</v>
      </c>
      <c r="AH1253" s="20">
        <f t="shared" si="172"/>
        <v>0</v>
      </c>
      <c r="AI1253" s="20">
        <v>1</v>
      </c>
      <c r="AQ1253" s="1">
        <f t="shared" si="173"/>
        <v>1</v>
      </c>
      <c r="AR1253" s="1">
        <f t="shared" si="174"/>
        <v>1</v>
      </c>
    </row>
    <row r="1254" spans="1:44" ht="28.2" thickTop="1" thickBot="1">
      <c r="A1254" s="33" t="s">
        <v>80</v>
      </c>
      <c r="B1254" s="33" t="s">
        <v>89</v>
      </c>
      <c r="C1254" s="33" t="s">
        <v>41</v>
      </c>
      <c r="D1254" s="35"/>
      <c r="E1254" s="324" t="s">
        <v>53</v>
      </c>
      <c r="F1254" s="36">
        <v>92000</v>
      </c>
      <c r="G1254" s="37">
        <v>92000</v>
      </c>
      <c r="H1254" s="38"/>
      <c r="I1254" s="39">
        <v>0</v>
      </c>
      <c r="J1254" s="40">
        <v>0</v>
      </c>
      <c r="K1254" s="40">
        <v>0</v>
      </c>
      <c r="L1254" s="40">
        <v>92000</v>
      </c>
      <c r="M1254" s="41">
        <v>0</v>
      </c>
      <c r="N1254" s="41">
        <v>0</v>
      </c>
      <c r="O1254" s="42"/>
      <c r="P1254" s="43"/>
      <c r="Q1254" s="44">
        <v>0</v>
      </c>
      <c r="R1254" s="45">
        <f>G1254-Q1254-S1254</f>
        <v>82800</v>
      </c>
      <c r="S1254" s="39">
        <f>0.1*G1254</f>
        <v>9200</v>
      </c>
      <c r="T1254" s="46"/>
      <c r="U1254" s="39"/>
      <c r="V1254" s="46"/>
      <c r="W1254" s="39"/>
      <c r="X1254" s="23">
        <f t="shared" si="168"/>
        <v>0</v>
      </c>
      <c r="Y1254" s="23">
        <f t="shared" si="169"/>
        <v>0</v>
      </c>
      <c r="AH1254" s="20">
        <f t="shared" si="172"/>
        <v>0</v>
      </c>
      <c r="AI1254" s="20">
        <v>1</v>
      </c>
      <c r="AQ1254" s="1">
        <f t="shared" si="173"/>
        <v>1</v>
      </c>
      <c r="AR1254" s="1">
        <f t="shared" si="174"/>
        <v>1</v>
      </c>
    </row>
    <row r="1255" spans="1:44" ht="28.2" thickTop="1" thickBot="1">
      <c r="A1255" s="33" t="s">
        <v>80</v>
      </c>
      <c r="B1255" s="33" t="s">
        <v>89</v>
      </c>
      <c r="C1255" s="33" t="s">
        <v>58</v>
      </c>
      <c r="D1255" s="35"/>
      <c r="E1255" s="324" t="s">
        <v>10</v>
      </c>
      <c r="F1255" s="36">
        <v>92000</v>
      </c>
      <c r="G1255" s="37">
        <v>79266</v>
      </c>
      <c r="H1255" s="38"/>
      <c r="I1255" s="39">
        <v>0</v>
      </c>
      <c r="J1255" s="40">
        <v>0</v>
      </c>
      <c r="K1255" s="40">
        <v>0</v>
      </c>
      <c r="L1255" s="40">
        <v>79266</v>
      </c>
      <c r="M1255" s="41">
        <v>0</v>
      </c>
      <c r="N1255" s="41">
        <v>0</v>
      </c>
      <c r="O1255" s="42"/>
      <c r="P1255" s="43"/>
      <c r="Q1255" s="44">
        <v>41340</v>
      </c>
      <c r="R1255" s="45">
        <f>G1255-Q1255-S1255</f>
        <v>29999.4</v>
      </c>
      <c r="S1255" s="39">
        <f>0.1*G1255</f>
        <v>7926.6</v>
      </c>
      <c r="T1255" s="46"/>
      <c r="U1255" s="39"/>
      <c r="V1255" s="46"/>
      <c r="W1255" s="39"/>
      <c r="X1255" s="23">
        <f t="shared" ref="X1255:X1312" si="177">G1255-I1255-J1255-K1255-L1255-M1255-N1255</f>
        <v>0</v>
      </c>
      <c r="Y1255" s="23">
        <f t="shared" ref="Y1255:Y1312" si="178">G1255-Q1255-R1255-S1255</f>
        <v>0</v>
      </c>
      <c r="AH1255" s="20">
        <f t="shared" si="172"/>
        <v>0</v>
      </c>
      <c r="AI1255" s="20">
        <v>1</v>
      </c>
      <c r="AQ1255" s="1">
        <f t="shared" si="173"/>
        <v>1</v>
      </c>
      <c r="AR1255" s="1">
        <f t="shared" si="174"/>
        <v>1</v>
      </c>
    </row>
    <row r="1256" spans="1:44" ht="28.2" thickTop="1" thickBot="1">
      <c r="A1256" s="33" t="s">
        <v>80</v>
      </c>
      <c r="B1256" s="33" t="s">
        <v>89</v>
      </c>
      <c r="C1256" s="33" t="s">
        <v>173</v>
      </c>
      <c r="D1256" s="35"/>
      <c r="E1256" s="324" t="s">
        <v>10</v>
      </c>
      <c r="F1256" s="36">
        <v>400000</v>
      </c>
      <c r="G1256" s="37">
        <v>513000</v>
      </c>
      <c r="H1256" s="38"/>
      <c r="I1256" s="39">
        <v>0</v>
      </c>
      <c r="J1256" s="40">
        <v>0</v>
      </c>
      <c r="K1256" s="40">
        <v>0</v>
      </c>
      <c r="L1256" s="40">
        <v>0</v>
      </c>
      <c r="M1256" s="41">
        <f>400000+113000</f>
        <v>513000</v>
      </c>
      <c r="N1256" s="41">
        <v>0</v>
      </c>
      <c r="O1256" s="42"/>
      <c r="P1256" s="43"/>
      <c r="Q1256" s="44">
        <v>2856</v>
      </c>
      <c r="R1256" s="45">
        <f>(G1256-Q1256-12582)*0.9</f>
        <v>447805.8</v>
      </c>
      <c r="S1256" s="39">
        <f>G1256-R1256-Q1256</f>
        <v>62338.200000000012</v>
      </c>
      <c r="T1256" s="46"/>
      <c r="U1256" s="39"/>
      <c r="V1256" s="46"/>
      <c r="W1256" s="39"/>
      <c r="X1256" s="23">
        <f t="shared" si="177"/>
        <v>0</v>
      </c>
      <c r="Y1256" s="23">
        <f t="shared" si="178"/>
        <v>0</v>
      </c>
      <c r="AH1256" s="20">
        <f t="shared" si="172"/>
        <v>0</v>
      </c>
      <c r="AO1256" s="20">
        <v>1</v>
      </c>
      <c r="AQ1256" s="1">
        <f t="shared" si="173"/>
        <v>1</v>
      </c>
      <c r="AR1256" s="1">
        <f t="shared" si="174"/>
        <v>1</v>
      </c>
    </row>
    <row r="1257" spans="1:44" ht="28.2" thickTop="1" thickBot="1">
      <c r="A1257" s="33" t="s">
        <v>80</v>
      </c>
      <c r="B1257" s="33" t="s">
        <v>90</v>
      </c>
      <c r="C1257" s="63" t="s">
        <v>222</v>
      </c>
      <c r="D1257" s="35"/>
      <c r="E1257" s="324" t="s">
        <v>179</v>
      </c>
      <c r="F1257" s="36">
        <v>80000</v>
      </c>
      <c r="G1257" s="37">
        <v>80000</v>
      </c>
      <c r="H1257" s="38"/>
      <c r="I1257" s="39">
        <v>0</v>
      </c>
      <c r="J1257" s="40">
        <v>80000</v>
      </c>
      <c r="K1257" s="40">
        <v>0</v>
      </c>
      <c r="L1257" s="40">
        <v>0</v>
      </c>
      <c r="M1257" s="41">
        <v>0</v>
      </c>
      <c r="N1257" s="41">
        <v>0</v>
      </c>
      <c r="O1257" s="42"/>
      <c r="P1257" s="43"/>
      <c r="Q1257" s="44">
        <v>0</v>
      </c>
      <c r="R1257" s="45">
        <f>1*G1257</f>
        <v>80000</v>
      </c>
      <c r="S1257" s="39">
        <f t="shared" ref="S1257:S1277" si="179">G1257-R1257-Q1257</f>
        <v>0</v>
      </c>
      <c r="T1257" s="46"/>
      <c r="U1257" s="39"/>
      <c r="V1257" s="46"/>
      <c r="W1257" s="39"/>
      <c r="X1257" s="23">
        <f t="shared" si="177"/>
        <v>0</v>
      </c>
      <c r="Y1257" s="23">
        <f t="shared" si="178"/>
        <v>0</v>
      </c>
      <c r="Z1257" s="20">
        <v>1</v>
      </c>
      <c r="AH1257" s="20">
        <f t="shared" si="172"/>
        <v>1</v>
      </c>
      <c r="AQ1257" s="1">
        <f t="shared" si="173"/>
        <v>0</v>
      </c>
      <c r="AR1257" s="1">
        <f t="shared" si="174"/>
        <v>1</v>
      </c>
    </row>
    <row r="1258" spans="1:44" ht="28.2" thickTop="1" thickBot="1">
      <c r="A1258" s="33" t="s">
        <v>80</v>
      </c>
      <c r="B1258" s="33" t="s">
        <v>90</v>
      </c>
      <c r="C1258" s="33" t="s">
        <v>58</v>
      </c>
      <c r="D1258" s="35"/>
      <c r="E1258" s="324" t="s">
        <v>179</v>
      </c>
      <c r="F1258" s="36">
        <v>120000</v>
      </c>
      <c r="G1258" s="37">
        <v>120000</v>
      </c>
      <c r="H1258" s="38"/>
      <c r="I1258" s="39">
        <v>0</v>
      </c>
      <c r="J1258" s="40">
        <v>120000</v>
      </c>
      <c r="K1258" s="40">
        <v>0</v>
      </c>
      <c r="L1258" s="40">
        <v>0</v>
      </c>
      <c r="M1258" s="41">
        <v>0</v>
      </c>
      <c r="N1258" s="41">
        <v>0</v>
      </c>
      <c r="O1258" s="42"/>
      <c r="P1258" s="43"/>
      <c r="Q1258" s="44">
        <v>0</v>
      </c>
      <c r="R1258" s="45">
        <f>0.6*G1258</f>
        <v>72000</v>
      </c>
      <c r="S1258" s="39">
        <f>G1258-R1258-Q1258</f>
        <v>48000</v>
      </c>
      <c r="T1258" s="46"/>
      <c r="U1258" s="39"/>
      <c r="V1258" s="46"/>
      <c r="W1258" s="39"/>
      <c r="X1258" s="23">
        <f t="shared" si="177"/>
        <v>0</v>
      </c>
      <c r="Y1258" s="23">
        <f t="shared" si="178"/>
        <v>0</v>
      </c>
      <c r="Z1258" s="20">
        <v>1</v>
      </c>
      <c r="AH1258" s="20">
        <f t="shared" si="172"/>
        <v>1</v>
      </c>
      <c r="AQ1258" s="1">
        <f t="shared" si="173"/>
        <v>0</v>
      </c>
      <c r="AR1258" s="1">
        <f t="shared" si="174"/>
        <v>1</v>
      </c>
    </row>
    <row r="1259" spans="1:44" ht="28.2" thickTop="1" thickBot="1">
      <c r="A1259" s="33" t="s">
        <v>80</v>
      </c>
      <c r="B1259" s="33" t="s">
        <v>90</v>
      </c>
      <c r="C1259" s="33" t="s">
        <v>174</v>
      </c>
      <c r="D1259" s="35"/>
      <c r="E1259" s="324" t="s">
        <v>179</v>
      </c>
      <c r="F1259" s="36">
        <v>6000</v>
      </c>
      <c r="G1259" s="37">
        <v>6000</v>
      </c>
      <c r="H1259" s="38"/>
      <c r="I1259" s="39">
        <v>6000</v>
      </c>
      <c r="J1259" s="40">
        <v>0</v>
      </c>
      <c r="K1259" s="40">
        <v>0</v>
      </c>
      <c r="L1259" s="40">
        <v>0</v>
      </c>
      <c r="M1259" s="41">
        <v>0</v>
      </c>
      <c r="N1259" s="41">
        <v>0</v>
      </c>
      <c r="O1259" s="42"/>
      <c r="P1259" s="43"/>
      <c r="Q1259" s="44">
        <v>0</v>
      </c>
      <c r="R1259" s="45">
        <f>1*G1259</f>
        <v>6000</v>
      </c>
      <c r="S1259" s="39">
        <f t="shared" ref="S1259:S1268" si="180">G1259-R1259-Q1259</f>
        <v>0</v>
      </c>
      <c r="T1259" s="46"/>
      <c r="U1259" s="39"/>
      <c r="V1259" s="46"/>
      <c r="W1259" s="39"/>
      <c r="X1259" s="23">
        <f t="shared" si="177"/>
        <v>0</v>
      </c>
      <c r="Y1259" s="23">
        <f t="shared" si="178"/>
        <v>0</v>
      </c>
      <c r="Z1259" s="20">
        <v>1</v>
      </c>
      <c r="AH1259" s="20">
        <f t="shared" si="172"/>
        <v>1</v>
      </c>
      <c r="AQ1259" s="1">
        <f t="shared" si="173"/>
        <v>0</v>
      </c>
      <c r="AR1259" s="1">
        <f t="shared" si="174"/>
        <v>1</v>
      </c>
    </row>
    <row r="1260" spans="1:44" ht="28.2" thickTop="1" thickBot="1">
      <c r="A1260" s="33" t="s">
        <v>80</v>
      </c>
      <c r="B1260" s="33" t="s">
        <v>90</v>
      </c>
      <c r="C1260" s="33" t="s">
        <v>131</v>
      </c>
      <c r="D1260" s="35"/>
      <c r="E1260" s="324" t="s">
        <v>179</v>
      </c>
      <c r="F1260" s="36">
        <v>300000</v>
      </c>
      <c r="G1260" s="37">
        <v>300000</v>
      </c>
      <c r="H1260" s="38"/>
      <c r="I1260" s="39">
        <v>228180</v>
      </c>
      <c r="J1260" s="40">
        <v>0</v>
      </c>
      <c r="K1260" s="40">
        <v>0</v>
      </c>
      <c r="L1260" s="40">
        <v>71820</v>
      </c>
      <c r="M1260" s="41">
        <v>0</v>
      </c>
      <c r="N1260" s="41">
        <v>0</v>
      </c>
      <c r="O1260" s="42"/>
      <c r="P1260" s="43"/>
      <c r="Q1260" s="44">
        <v>0</v>
      </c>
      <c r="R1260" s="45">
        <f>0.6*G1260</f>
        <v>180000</v>
      </c>
      <c r="S1260" s="39">
        <f t="shared" si="180"/>
        <v>120000</v>
      </c>
      <c r="T1260" s="46"/>
      <c r="U1260" s="39"/>
      <c r="V1260" s="46"/>
      <c r="W1260" s="39"/>
      <c r="X1260" s="23">
        <f t="shared" si="177"/>
        <v>0</v>
      </c>
      <c r="Y1260" s="23">
        <f t="shared" si="178"/>
        <v>0</v>
      </c>
      <c r="Z1260" s="20">
        <v>1</v>
      </c>
      <c r="AH1260" s="20">
        <f t="shared" si="172"/>
        <v>1</v>
      </c>
      <c r="AQ1260" s="1">
        <f t="shared" si="173"/>
        <v>0</v>
      </c>
      <c r="AR1260" s="1">
        <f t="shared" si="174"/>
        <v>1</v>
      </c>
    </row>
    <row r="1261" spans="1:44" ht="28.2" thickTop="1" thickBot="1">
      <c r="A1261" s="33" t="s">
        <v>80</v>
      </c>
      <c r="B1261" s="33" t="s">
        <v>90</v>
      </c>
      <c r="C1261" s="33" t="s">
        <v>215</v>
      </c>
      <c r="D1261" s="35"/>
      <c r="E1261" s="324" t="s">
        <v>179</v>
      </c>
      <c r="F1261" s="36">
        <v>7000</v>
      </c>
      <c r="G1261" s="37">
        <v>7000</v>
      </c>
      <c r="H1261" s="38"/>
      <c r="I1261" s="39">
        <v>7000</v>
      </c>
      <c r="J1261" s="40">
        <v>0</v>
      </c>
      <c r="K1261" s="40">
        <v>0</v>
      </c>
      <c r="L1261" s="40">
        <v>0</v>
      </c>
      <c r="M1261" s="41">
        <v>0</v>
      </c>
      <c r="N1261" s="41">
        <v>0</v>
      </c>
      <c r="O1261" s="42"/>
      <c r="P1261" s="43"/>
      <c r="Q1261" s="44">
        <v>0</v>
      </c>
      <c r="R1261" s="45">
        <f>1*G1261</f>
        <v>7000</v>
      </c>
      <c r="S1261" s="39">
        <f t="shared" si="180"/>
        <v>0</v>
      </c>
      <c r="T1261" s="46"/>
      <c r="U1261" s="39"/>
      <c r="V1261" s="46"/>
      <c r="W1261" s="39"/>
      <c r="X1261" s="23">
        <f t="shared" si="177"/>
        <v>0</v>
      </c>
      <c r="Y1261" s="23">
        <f t="shared" si="178"/>
        <v>0</v>
      </c>
      <c r="Z1261" s="20">
        <v>1</v>
      </c>
      <c r="AH1261" s="20">
        <f t="shared" si="172"/>
        <v>1</v>
      </c>
      <c r="AQ1261" s="1">
        <f t="shared" si="173"/>
        <v>0</v>
      </c>
      <c r="AR1261" s="1">
        <f t="shared" si="174"/>
        <v>1</v>
      </c>
    </row>
    <row r="1262" spans="1:44" ht="28.2" thickTop="1" thickBot="1">
      <c r="A1262" s="33" t="s">
        <v>80</v>
      </c>
      <c r="B1262" s="33" t="s">
        <v>90</v>
      </c>
      <c r="C1262" s="33" t="s">
        <v>216</v>
      </c>
      <c r="D1262" s="35"/>
      <c r="E1262" s="324" t="s">
        <v>179</v>
      </c>
      <c r="F1262" s="36">
        <v>75000</v>
      </c>
      <c r="G1262" s="37">
        <v>75000</v>
      </c>
      <c r="H1262" s="38"/>
      <c r="I1262" s="39">
        <v>0</v>
      </c>
      <c r="J1262" s="40">
        <v>0</v>
      </c>
      <c r="K1262" s="40">
        <v>0</v>
      </c>
      <c r="L1262" s="40">
        <v>75000</v>
      </c>
      <c r="M1262" s="41">
        <v>0</v>
      </c>
      <c r="N1262" s="41">
        <v>0</v>
      </c>
      <c r="O1262" s="42"/>
      <c r="P1262" s="43"/>
      <c r="Q1262" s="44">
        <v>0</v>
      </c>
      <c r="R1262" s="45">
        <f>0.4*G1262</f>
        <v>30000</v>
      </c>
      <c r="S1262" s="39">
        <f t="shared" si="180"/>
        <v>45000</v>
      </c>
      <c r="T1262" s="46"/>
      <c r="U1262" s="39"/>
      <c r="V1262" s="46"/>
      <c r="W1262" s="39"/>
      <c r="X1262" s="23">
        <f t="shared" si="177"/>
        <v>0</v>
      </c>
      <c r="Y1262" s="23">
        <f t="shared" si="178"/>
        <v>0</v>
      </c>
      <c r="Z1262" s="20">
        <v>1</v>
      </c>
      <c r="AH1262" s="20">
        <f t="shared" si="172"/>
        <v>1</v>
      </c>
      <c r="AQ1262" s="1">
        <f t="shared" si="173"/>
        <v>0</v>
      </c>
      <c r="AR1262" s="1">
        <f t="shared" si="174"/>
        <v>1</v>
      </c>
    </row>
    <row r="1263" spans="1:44" ht="28.2" thickTop="1" thickBot="1">
      <c r="A1263" s="33" t="s">
        <v>80</v>
      </c>
      <c r="B1263" s="33" t="s">
        <v>90</v>
      </c>
      <c r="C1263" s="33" t="s">
        <v>217</v>
      </c>
      <c r="D1263" s="35"/>
      <c r="E1263" s="324" t="s">
        <v>179</v>
      </c>
      <c r="F1263" s="36">
        <v>327180</v>
      </c>
      <c r="G1263" s="37">
        <v>327180</v>
      </c>
      <c r="H1263" s="38"/>
      <c r="I1263" s="39">
        <v>0</v>
      </c>
      <c r="J1263" s="40">
        <v>0</v>
      </c>
      <c r="K1263" s="40">
        <v>0</v>
      </c>
      <c r="L1263" s="40">
        <v>327180</v>
      </c>
      <c r="M1263" s="41">
        <v>0</v>
      </c>
      <c r="N1263" s="41">
        <v>0</v>
      </c>
      <c r="O1263" s="42"/>
      <c r="P1263" s="43"/>
      <c r="Q1263" s="44">
        <v>0</v>
      </c>
      <c r="R1263" s="45">
        <f>0*G1263</f>
        <v>0</v>
      </c>
      <c r="S1263" s="39">
        <f t="shared" si="180"/>
        <v>327180</v>
      </c>
      <c r="T1263" s="46"/>
      <c r="U1263" s="39"/>
      <c r="V1263" s="46"/>
      <c r="W1263" s="39"/>
      <c r="X1263" s="23">
        <f t="shared" si="177"/>
        <v>0</v>
      </c>
      <c r="Y1263" s="23">
        <f t="shared" si="178"/>
        <v>0</v>
      </c>
      <c r="Z1263" s="20">
        <v>1</v>
      </c>
      <c r="AH1263" s="20">
        <f t="shared" si="172"/>
        <v>1</v>
      </c>
      <c r="AQ1263" s="1">
        <f t="shared" si="173"/>
        <v>0</v>
      </c>
      <c r="AR1263" s="1">
        <f t="shared" si="174"/>
        <v>1</v>
      </c>
    </row>
    <row r="1264" spans="1:44" ht="28.2" thickTop="1" thickBot="1">
      <c r="A1264" s="33" t="s">
        <v>80</v>
      </c>
      <c r="B1264" s="33" t="s">
        <v>90</v>
      </c>
      <c r="C1264" s="33" t="s">
        <v>218</v>
      </c>
      <c r="D1264" s="35"/>
      <c r="E1264" s="324" t="s">
        <v>179</v>
      </c>
      <c r="F1264" s="36">
        <v>16000</v>
      </c>
      <c r="G1264" s="37">
        <v>16000</v>
      </c>
      <c r="H1264" s="38"/>
      <c r="I1264" s="39">
        <v>16000</v>
      </c>
      <c r="J1264" s="40">
        <v>0</v>
      </c>
      <c r="K1264" s="40">
        <v>0</v>
      </c>
      <c r="L1264" s="40">
        <v>0</v>
      </c>
      <c r="M1264" s="41">
        <v>0</v>
      </c>
      <c r="N1264" s="41">
        <v>0</v>
      </c>
      <c r="O1264" s="42"/>
      <c r="P1264" s="43"/>
      <c r="Q1264" s="44">
        <v>0</v>
      </c>
      <c r="R1264" s="45">
        <f>1*G1264</f>
        <v>16000</v>
      </c>
      <c r="S1264" s="39">
        <f t="shared" si="180"/>
        <v>0</v>
      </c>
      <c r="T1264" s="46"/>
      <c r="U1264" s="39"/>
      <c r="V1264" s="46"/>
      <c r="W1264" s="39"/>
      <c r="X1264" s="23">
        <f t="shared" si="177"/>
        <v>0</v>
      </c>
      <c r="Y1264" s="23">
        <f t="shared" si="178"/>
        <v>0</v>
      </c>
      <c r="Z1264" s="20">
        <v>1</v>
      </c>
      <c r="AH1264" s="20">
        <f t="shared" si="172"/>
        <v>1</v>
      </c>
      <c r="AQ1264" s="1">
        <f t="shared" si="173"/>
        <v>0</v>
      </c>
      <c r="AR1264" s="1">
        <f t="shared" si="174"/>
        <v>1</v>
      </c>
    </row>
    <row r="1265" spans="1:44" ht="28.2" thickTop="1" thickBot="1">
      <c r="A1265" s="33" t="s">
        <v>80</v>
      </c>
      <c r="B1265" s="33" t="s">
        <v>90</v>
      </c>
      <c r="C1265" s="33" t="s">
        <v>198</v>
      </c>
      <c r="D1265" s="35"/>
      <c r="E1265" s="324" t="s">
        <v>179</v>
      </c>
      <c r="F1265" s="36">
        <v>60000</v>
      </c>
      <c r="G1265" s="37">
        <v>60000</v>
      </c>
      <c r="H1265" s="38"/>
      <c r="I1265" s="39">
        <v>60000</v>
      </c>
      <c r="J1265" s="40">
        <v>0</v>
      </c>
      <c r="K1265" s="40">
        <v>0</v>
      </c>
      <c r="L1265" s="40">
        <v>0</v>
      </c>
      <c r="M1265" s="41">
        <v>0</v>
      </c>
      <c r="N1265" s="41">
        <v>0</v>
      </c>
      <c r="O1265" s="42"/>
      <c r="P1265" s="43"/>
      <c r="Q1265" s="44">
        <v>0</v>
      </c>
      <c r="R1265" s="45">
        <f>1*G1265</f>
        <v>60000</v>
      </c>
      <c r="S1265" s="39">
        <f t="shared" si="180"/>
        <v>0</v>
      </c>
      <c r="T1265" s="46"/>
      <c r="U1265" s="39"/>
      <c r="V1265" s="46"/>
      <c r="W1265" s="39"/>
      <c r="X1265" s="23">
        <f t="shared" si="177"/>
        <v>0</v>
      </c>
      <c r="Y1265" s="23">
        <f t="shared" si="178"/>
        <v>0</v>
      </c>
      <c r="Z1265" s="20">
        <v>1</v>
      </c>
      <c r="AH1265" s="20">
        <f t="shared" si="172"/>
        <v>1</v>
      </c>
      <c r="AQ1265" s="1">
        <f t="shared" si="173"/>
        <v>0</v>
      </c>
      <c r="AR1265" s="1">
        <f t="shared" si="174"/>
        <v>1</v>
      </c>
    </row>
    <row r="1266" spans="1:44" ht="28.2" thickTop="1" thickBot="1">
      <c r="A1266" s="33" t="s">
        <v>80</v>
      </c>
      <c r="B1266" s="33" t="s">
        <v>90</v>
      </c>
      <c r="C1266" s="33" t="s">
        <v>219</v>
      </c>
      <c r="D1266" s="35"/>
      <c r="E1266" s="324" t="s">
        <v>179</v>
      </c>
      <c r="F1266" s="36">
        <v>6000</v>
      </c>
      <c r="G1266" s="37">
        <v>6000</v>
      </c>
      <c r="H1266" s="38"/>
      <c r="I1266" s="39">
        <v>6000</v>
      </c>
      <c r="J1266" s="40">
        <v>0</v>
      </c>
      <c r="K1266" s="40">
        <v>0</v>
      </c>
      <c r="L1266" s="40">
        <v>0</v>
      </c>
      <c r="M1266" s="41">
        <v>0</v>
      </c>
      <c r="N1266" s="41">
        <v>0</v>
      </c>
      <c r="O1266" s="42"/>
      <c r="P1266" s="43"/>
      <c r="Q1266" s="44">
        <v>0</v>
      </c>
      <c r="R1266" s="45">
        <f>1*G1266</f>
        <v>6000</v>
      </c>
      <c r="S1266" s="39">
        <f t="shared" si="180"/>
        <v>0</v>
      </c>
      <c r="T1266" s="46"/>
      <c r="U1266" s="39"/>
      <c r="V1266" s="46"/>
      <c r="W1266" s="39"/>
      <c r="X1266" s="23">
        <f t="shared" si="177"/>
        <v>0</v>
      </c>
      <c r="Y1266" s="23">
        <f t="shared" si="178"/>
        <v>0</v>
      </c>
      <c r="Z1266" s="20">
        <v>1</v>
      </c>
      <c r="AH1266" s="20">
        <f t="shared" si="172"/>
        <v>1</v>
      </c>
      <c r="AQ1266" s="1">
        <f t="shared" si="173"/>
        <v>0</v>
      </c>
      <c r="AR1266" s="1">
        <f t="shared" si="174"/>
        <v>1</v>
      </c>
    </row>
    <row r="1267" spans="1:44" ht="28.2" thickTop="1" thickBot="1">
      <c r="A1267" s="33" t="s">
        <v>80</v>
      </c>
      <c r="B1267" s="33" t="s">
        <v>90</v>
      </c>
      <c r="C1267" s="33" t="s">
        <v>220</v>
      </c>
      <c r="D1267" s="35"/>
      <c r="E1267" s="324" t="s">
        <v>179</v>
      </c>
      <c r="F1267" s="36">
        <v>5820</v>
      </c>
      <c r="G1267" s="37">
        <v>5820</v>
      </c>
      <c r="H1267" s="38"/>
      <c r="I1267" s="39">
        <v>5820</v>
      </c>
      <c r="J1267" s="40">
        <v>0</v>
      </c>
      <c r="K1267" s="40">
        <v>0</v>
      </c>
      <c r="L1267" s="40">
        <v>0</v>
      </c>
      <c r="M1267" s="41">
        <v>0</v>
      </c>
      <c r="N1267" s="41">
        <v>0</v>
      </c>
      <c r="O1267" s="42"/>
      <c r="P1267" s="43"/>
      <c r="Q1267" s="44">
        <v>0</v>
      </c>
      <c r="R1267" s="45">
        <f>1*G1267</f>
        <v>5820</v>
      </c>
      <c r="S1267" s="39">
        <f t="shared" si="180"/>
        <v>0</v>
      </c>
      <c r="T1267" s="46"/>
      <c r="U1267" s="39"/>
      <c r="V1267" s="46"/>
      <c r="W1267" s="39"/>
      <c r="X1267" s="23">
        <f t="shared" si="177"/>
        <v>0</v>
      </c>
      <c r="Y1267" s="23">
        <f t="shared" si="178"/>
        <v>0</v>
      </c>
      <c r="Z1267" s="20">
        <v>1</v>
      </c>
      <c r="AH1267" s="20">
        <f t="shared" si="172"/>
        <v>1</v>
      </c>
      <c r="AQ1267" s="1">
        <f t="shared" si="173"/>
        <v>0</v>
      </c>
      <c r="AR1267" s="1">
        <f t="shared" si="174"/>
        <v>1</v>
      </c>
    </row>
    <row r="1268" spans="1:44" ht="28.2" thickTop="1" thickBot="1">
      <c r="A1268" s="33" t="s">
        <v>80</v>
      </c>
      <c r="B1268" s="33" t="s">
        <v>90</v>
      </c>
      <c r="C1268" s="33" t="s">
        <v>58</v>
      </c>
      <c r="D1268" s="35"/>
      <c r="E1268" s="324" t="s">
        <v>145</v>
      </c>
      <c r="F1268" s="36">
        <v>215000</v>
      </c>
      <c r="G1268" s="37">
        <v>215000</v>
      </c>
      <c r="H1268" s="38"/>
      <c r="I1268" s="39">
        <v>215000</v>
      </c>
      <c r="J1268" s="40">
        <v>0</v>
      </c>
      <c r="K1268" s="40">
        <v>0</v>
      </c>
      <c r="L1268" s="40">
        <v>0</v>
      </c>
      <c r="M1268" s="41">
        <v>0</v>
      </c>
      <c r="N1268" s="41">
        <v>0</v>
      </c>
      <c r="O1268" s="42"/>
      <c r="P1268" s="43"/>
      <c r="Q1268" s="44">
        <v>0</v>
      </c>
      <c r="R1268" s="45">
        <f>0.5*G1268</f>
        <v>107500</v>
      </c>
      <c r="S1268" s="39">
        <f t="shared" si="180"/>
        <v>107500</v>
      </c>
      <c r="T1268" s="46"/>
      <c r="U1268" s="39"/>
      <c r="V1268" s="46"/>
      <c r="W1268" s="39"/>
      <c r="X1268" s="23">
        <f t="shared" si="177"/>
        <v>0</v>
      </c>
      <c r="Y1268" s="23">
        <f t="shared" si="178"/>
        <v>0</v>
      </c>
      <c r="AH1268" s="20">
        <f t="shared" si="172"/>
        <v>0</v>
      </c>
      <c r="AI1268" s="20">
        <v>1</v>
      </c>
      <c r="AQ1268" s="1">
        <f t="shared" si="173"/>
        <v>1</v>
      </c>
      <c r="AR1268" s="1">
        <f t="shared" si="174"/>
        <v>1</v>
      </c>
    </row>
    <row r="1269" spans="1:44" ht="28.2" thickTop="1" thickBot="1">
      <c r="A1269" s="33" t="s">
        <v>80</v>
      </c>
      <c r="B1269" s="33" t="s">
        <v>90</v>
      </c>
      <c r="C1269" s="33" t="s">
        <v>214</v>
      </c>
      <c r="D1269" s="35"/>
      <c r="E1269" s="324" t="s">
        <v>145</v>
      </c>
      <c r="F1269" s="36">
        <v>20000</v>
      </c>
      <c r="G1269" s="37">
        <v>10961</v>
      </c>
      <c r="H1269" s="38"/>
      <c r="I1269" s="39">
        <v>0</v>
      </c>
      <c r="J1269" s="40">
        <v>0</v>
      </c>
      <c r="K1269" s="40">
        <v>0</v>
      </c>
      <c r="L1269" s="40">
        <v>10961</v>
      </c>
      <c r="M1269" s="41">
        <v>0</v>
      </c>
      <c r="N1269" s="41">
        <v>0</v>
      </c>
      <c r="O1269" s="42"/>
      <c r="P1269" s="43"/>
      <c r="Q1269" s="44">
        <v>0</v>
      </c>
      <c r="R1269" s="45">
        <f>1*G1269</f>
        <v>10961</v>
      </c>
      <c r="S1269" s="39">
        <f t="shared" si="179"/>
        <v>0</v>
      </c>
      <c r="T1269" s="46"/>
      <c r="U1269" s="39"/>
      <c r="V1269" s="46"/>
      <c r="W1269" s="39"/>
      <c r="X1269" s="23">
        <f t="shared" si="177"/>
        <v>0</v>
      </c>
      <c r="Y1269" s="23">
        <f t="shared" si="178"/>
        <v>0</v>
      </c>
      <c r="AH1269" s="20">
        <f t="shared" si="172"/>
        <v>0</v>
      </c>
      <c r="AI1269" s="20">
        <v>1</v>
      </c>
      <c r="AQ1269" s="1">
        <f t="shared" si="173"/>
        <v>1</v>
      </c>
      <c r="AR1269" s="1">
        <f t="shared" si="174"/>
        <v>1</v>
      </c>
    </row>
    <row r="1270" spans="1:44" ht="28.2" thickTop="1" thickBot="1">
      <c r="A1270" s="33" t="s">
        <v>80</v>
      </c>
      <c r="B1270" s="33" t="s">
        <v>90</v>
      </c>
      <c r="C1270" s="33" t="s">
        <v>131</v>
      </c>
      <c r="D1270" s="35"/>
      <c r="E1270" s="324" t="s">
        <v>145</v>
      </c>
      <c r="F1270" s="36">
        <v>384000</v>
      </c>
      <c r="G1270" s="37">
        <v>384000</v>
      </c>
      <c r="H1270" s="38"/>
      <c r="I1270" s="39">
        <v>122000</v>
      </c>
      <c r="J1270" s="40">
        <v>0</v>
      </c>
      <c r="K1270" s="40">
        <v>0</v>
      </c>
      <c r="L1270" s="40">
        <v>262000</v>
      </c>
      <c r="M1270" s="41">
        <v>0</v>
      </c>
      <c r="N1270" s="41">
        <v>0</v>
      </c>
      <c r="O1270" s="42"/>
      <c r="P1270" s="43"/>
      <c r="Q1270" s="44">
        <v>0</v>
      </c>
      <c r="R1270" s="45">
        <f>0.9*G1270</f>
        <v>345600</v>
      </c>
      <c r="S1270" s="39">
        <f t="shared" si="179"/>
        <v>38400</v>
      </c>
      <c r="T1270" s="46"/>
      <c r="U1270" s="39"/>
      <c r="V1270" s="46"/>
      <c r="W1270" s="39"/>
      <c r="X1270" s="23">
        <f t="shared" si="177"/>
        <v>0</v>
      </c>
      <c r="Y1270" s="23">
        <f t="shared" si="178"/>
        <v>0</v>
      </c>
      <c r="AH1270" s="20">
        <f t="shared" si="172"/>
        <v>0</v>
      </c>
      <c r="AI1270" s="20">
        <v>1</v>
      </c>
      <c r="AQ1270" s="1">
        <f t="shared" si="173"/>
        <v>1</v>
      </c>
      <c r="AR1270" s="1">
        <f t="shared" si="174"/>
        <v>1</v>
      </c>
    </row>
    <row r="1271" spans="1:44" ht="28.2" thickTop="1" thickBot="1">
      <c r="A1271" s="33" t="s">
        <v>80</v>
      </c>
      <c r="B1271" s="33" t="s">
        <v>90</v>
      </c>
      <c r="C1271" s="33" t="s">
        <v>215</v>
      </c>
      <c r="D1271" s="35"/>
      <c r="E1271" s="324" t="s">
        <v>145</v>
      </c>
      <c r="F1271" s="36">
        <v>16000</v>
      </c>
      <c r="G1271" s="37">
        <v>6554</v>
      </c>
      <c r="H1271" s="38"/>
      <c r="I1271" s="39">
        <v>0</v>
      </c>
      <c r="J1271" s="40">
        <v>0</v>
      </c>
      <c r="K1271" s="40">
        <v>0</v>
      </c>
      <c r="L1271" s="40">
        <v>6554</v>
      </c>
      <c r="M1271" s="41">
        <v>0</v>
      </c>
      <c r="N1271" s="41">
        <v>0</v>
      </c>
      <c r="O1271" s="42"/>
      <c r="P1271" s="43"/>
      <c r="Q1271" s="44">
        <v>0</v>
      </c>
      <c r="R1271" s="45">
        <f>1*G1271</f>
        <v>6554</v>
      </c>
      <c r="S1271" s="39">
        <f t="shared" si="179"/>
        <v>0</v>
      </c>
      <c r="T1271" s="46"/>
      <c r="U1271" s="39"/>
      <c r="V1271" s="46"/>
      <c r="W1271" s="39"/>
      <c r="X1271" s="23">
        <f t="shared" si="177"/>
        <v>0</v>
      </c>
      <c r="Y1271" s="23">
        <f t="shared" si="178"/>
        <v>0</v>
      </c>
      <c r="AH1271" s="20">
        <f t="shared" si="172"/>
        <v>0</v>
      </c>
      <c r="AI1271" s="20">
        <v>1</v>
      </c>
      <c r="AQ1271" s="1">
        <f t="shared" si="173"/>
        <v>1</v>
      </c>
      <c r="AR1271" s="1">
        <f t="shared" si="174"/>
        <v>1</v>
      </c>
    </row>
    <row r="1272" spans="1:44" ht="28.2" thickTop="1" thickBot="1">
      <c r="A1272" s="33" t="s">
        <v>80</v>
      </c>
      <c r="B1272" s="33" t="s">
        <v>90</v>
      </c>
      <c r="C1272" s="33" t="s">
        <v>221</v>
      </c>
      <c r="D1272" s="35"/>
      <c r="E1272" s="324" t="s">
        <v>145</v>
      </c>
      <c r="F1272" s="36">
        <f>170000+30000</f>
        <v>200000</v>
      </c>
      <c r="G1272" s="37">
        <v>326000</v>
      </c>
      <c r="H1272" s="38"/>
      <c r="I1272" s="39">
        <f>170000+30000+126000</f>
        <v>326000</v>
      </c>
      <c r="J1272" s="40">
        <v>0</v>
      </c>
      <c r="K1272" s="40">
        <v>0</v>
      </c>
      <c r="L1272" s="40">
        <v>0</v>
      </c>
      <c r="M1272" s="41">
        <v>0</v>
      </c>
      <c r="N1272" s="41">
        <v>0</v>
      </c>
      <c r="O1272" s="42"/>
      <c r="P1272" s="43"/>
      <c r="Q1272" s="44">
        <v>0</v>
      </c>
      <c r="R1272" s="45">
        <f>0.9*G1272</f>
        <v>293400</v>
      </c>
      <c r="S1272" s="39">
        <f t="shared" si="179"/>
        <v>32600</v>
      </c>
      <c r="T1272" s="46"/>
      <c r="U1272" s="39"/>
      <c r="V1272" s="46"/>
      <c r="W1272" s="39"/>
      <c r="X1272" s="23">
        <f t="shared" si="177"/>
        <v>0</v>
      </c>
      <c r="Y1272" s="23">
        <f t="shared" si="178"/>
        <v>0</v>
      </c>
      <c r="AH1272" s="20">
        <f t="shared" si="172"/>
        <v>0</v>
      </c>
      <c r="AI1272" s="20">
        <v>1</v>
      </c>
      <c r="AQ1272" s="1">
        <f t="shared" si="173"/>
        <v>1</v>
      </c>
      <c r="AR1272" s="1">
        <f t="shared" si="174"/>
        <v>1</v>
      </c>
    </row>
    <row r="1273" spans="1:44" ht="28.2" thickTop="1" thickBot="1">
      <c r="A1273" s="33" t="s">
        <v>80</v>
      </c>
      <c r="B1273" s="33" t="s">
        <v>90</v>
      </c>
      <c r="C1273" s="33" t="s">
        <v>175</v>
      </c>
      <c r="D1273" s="35"/>
      <c r="E1273" s="324" t="s">
        <v>145</v>
      </c>
      <c r="F1273" s="36">
        <v>70000</v>
      </c>
      <c r="G1273" s="37">
        <v>70000</v>
      </c>
      <c r="H1273" s="38"/>
      <c r="I1273" s="39">
        <v>70000</v>
      </c>
      <c r="J1273" s="40">
        <v>0</v>
      </c>
      <c r="K1273" s="40">
        <v>0</v>
      </c>
      <c r="L1273" s="40">
        <v>0</v>
      </c>
      <c r="M1273" s="41">
        <v>0</v>
      </c>
      <c r="N1273" s="41">
        <v>0</v>
      </c>
      <c r="O1273" s="42"/>
      <c r="P1273" s="43"/>
      <c r="Q1273" s="44">
        <v>0</v>
      </c>
      <c r="R1273" s="45">
        <f>0.9*G1273</f>
        <v>63000</v>
      </c>
      <c r="S1273" s="39">
        <f t="shared" si="179"/>
        <v>7000</v>
      </c>
      <c r="T1273" s="46"/>
      <c r="U1273" s="39"/>
      <c r="V1273" s="46"/>
      <c r="W1273" s="39"/>
      <c r="X1273" s="23">
        <f t="shared" si="177"/>
        <v>0</v>
      </c>
      <c r="Y1273" s="23">
        <f t="shared" si="178"/>
        <v>0</v>
      </c>
      <c r="AH1273" s="20">
        <f t="shared" si="172"/>
        <v>0</v>
      </c>
      <c r="AI1273" s="20">
        <v>1</v>
      </c>
      <c r="AQ1273" s="1">
        <f t="shared" si="173"/>
        <v>1</v>
      </c>
      <c r="AR1273" s="1">
        <f t="shared" si="174"/>
        <v>1</v>
      </c>
    </row>
    <row r="1274" spans="1:44" ht="28.2" thickTop="1" thickBot="1">
      <c r="A1274" s="33" t="s">
        <v>80</v>
      </c>
      <c r="B1274" s="33" t="s">
        <v>90</v>
      </c>
      <c r="C1274" s="33" t="s">
        <v>44</v>
      </c>
      <c r="D1274" s="35"/>
      <c r="E1274" s="324" t="s">
        <v>145</v>
      </c>
      <c r="F1274" s="36">
        <v>20000</v>
      </c>
      <c r="G1274" s="37">
        <v>20000</v>
      </c>
      <c r="H1274" s="38"/>
      <c r="I1274" s="39">
        <v>20000</v>
      </c>
      <c r="J1274" s="40">
        <v>0</v>
      </c>
      <c r="K1274" s="40">
        <v>0</v>
      </c>
      <c r="L1274" s="40">
        <v>0</v>
      </c>
      <c r="M1274" s="41">
        <v>0</v>
      </c>
      <c r="N1274" s="41">
        <v>0</v>
      </c>
      <c r="O1274" s="42"/>
      <c r="P1274" s="43"/>
      <c r="Q1274" s="44">
        <v>0</v>
      </c>
      <c r="R1274" s="45">
        <f>1*G1274</f>
        <v>20000</v>
      </c>
      <c r="S1274" s="39">
        <f t="shared" si="179"/>
        <v>0</v>
      </c>
      <c r="T1274" s="46"/>
      <c r="U1274" s="39"/>
      <c r="V1274" s="46"/>
      <c r="W1274" s="39"/>
      <c r="X1274" s="23">
        <f t="shared" si="177"/>
        <v>0</v>
      </c>
      <c r="Y1274" s="23">
        <f t="shared" si="178"/>
        <v>0</v>
      </c>
      <c r="AH1274" s="20">
        <f t="shared" si="172"/>
        <v>0</v>
      </c>
      <c r="AI1274" s="20">
        <v>1</v>
      </c>
      <c r="AQ1274" s="1">
        <f t="shared" si="173"/>
        <v>1</v>
      </c>
      <c r="AR1274" s="1">
        <f t="shared" si="174"/>
        <v>1</v>
      </c>
    </row>
    <row r="1275" spans="1:44" ht="28.2" thickTop="1" thickBot="1">
      <c r="A1275" s="33" t="s">
        <v>80</v>
      </c>
      <c r="B1275" s="33" t="s">
        <v>90</v>
      </c>
      <c r="C1275" s="33" t="s">
        <v>176</v>
      </c>
      <c r="D1275" s="35"/>
      <c r="E1275" s="324" t="s">
        <v>145</v>
      </c>
      <c r="F1275" s="36">
        <v>12000</v>
      </c>
      <c r="G1275" s="37">
        <v>12000</v>
      </c>
      <c r="H1275" s="38"/>
      <c r="I1275" s="39">
        <v>12000</v>
      </c>
      <c r="J1275" s="40">
        <v>0</v>
      </c>
      <c r="K1275" s="40">
        <v>0</v>
      </c>
      <c r="L1275" s="40">
        <v>0</v>
      </c>
      <c r="M1275" s="41">
        <v>0</v>
      </c>
      <c r="N1275" s="41">
        <v>0</v>
      </c>
      <c r="O1275" s="42"/>
      <c r="P1275" s="43"/>
      <c r="Q1275" s="44">
        <v>0</v>
      </c>
      <c r="R1275" s="45">
        <f>1*G1275</f>
        <v>12000</v>
      </c>
      <c r="S1275" s="39">
        <f t="shared" si="179"/>
        <v>0</v>
      </c>
      <c r="T1275" s="46"/>
      <c r="U1275" s="39"/>
      <c r="V1275" s="46"/>
      <c r="W1275" s="39"/>
      <c r="X1275" s="23">
        <f t="shared" si="177"/>
        <v>0</v>
      </c>
      <c r="Y1275" s="23">
        <f t="shared" si="178"/>
        <v>0</v>
      </c>
      <c r="AH1275" s="20">
        <f t="shared" si="172"/>
        <v>0</v>
      </c>
      <c r="AI1275" s="20">
        <v>1</v>
      </c>
      <c r="AQ1275" s="1">
        <f t="shared" si="173"/>
        <v>1</v>
      </c>
      <c r="AR1275" s="1">
        <f t="shared" si="174"/>
        <v>1</v>
      </c>
    </row>
    <row r="1276" spans="1:44" ht="28.2" thickTop="1" thickBot="1">
      <c r="A1276" s="33" t="s">
        <v>80</v>
      </c>
      <c r="B1276" s="33" t="s">
        <v>90</v>
      </c>
      <c r="C1276" s="33" t="s">
        <v>177</v>
      </c>
      <c r="D1276" s="35"/>
      <c r="E1276" s="324" t="s">
        <v>145</v>
      </c>
      <c r="F1276" s="36">
        <v>4000</v>
      </c>
      <c r="G1276" s="37">
        <v>4000</v>
      </c>
      <c r="H1276" s="38"/>
      <c r="I1276" s="39">
        <v>4000</v>
      </c>
      <c r="J1276" s="40">
        <v>0</v>
      </c>
      <c r="K1276" s="40">
        <v>0</v>
      </c>
      <c r="L1276" s="40">
        <v>0</v>
      </c>
      <c r="M1276" s="41">
        <v>0</v>
      </c>
      <c r="N1276" s="41">
        <v>0</v>
      </c>
      <c r="O1276" s="42"/>
      <c r="P1276" s="43"/>
      <c r="Q1276" s="44">
        <v>0</v>
      </c>
      <c r="R1276" s="45">
        <f>1*G1276</f>
        <v>4000</v>
      </c>
      <c r="S1276" s="39">
        <f t="shared" si="179"/>
        <v>0</v>
      </c>
      <c r="T1276" s="46"/>
      <c r="U1276" s="39"/>
      <c r="V1276" s="46"/>
      <c r="W1276" s="39"/>
      <c r="X1276" s="23">
        <f t="shared" si="177"/>
        <v>0</v>
      </c>
      <c r="Y1276" s="23">
        <f t="shared" si="178"/>
        <v>0</v>
      </c>
      <c r="AH1276" s="20">
        <f t="shared" si="172"/>
        <v>0</v>
      </c>
      <c r="AI1276" s="20">
        <v>1</v>
      </c>
      <c r="AQ1276" s="1">
        <f t="shared" si="173"/>
        <v>1</v>
      </c>
      <c r="AR1276" s="1">
        <f t="shared" si="174"/>
        <v>1</v>
      </c>
    </row>
    <row r="1277" spans="1:44" ht="28.2" thickTop="1" thickBot="1">
      <c r="A1277" s="33" t="s">
        <v>80</v>
      </c>
      <c r="B1277" s="33" t="s">
        <v>90</v>
      </c>
      <c r="C1277" s="33" t="s">
        <v>178</v>
      </c>
      <c r="D1277" s="35"/>
      <c r="E1277" s="324" t="s">
        <v>145</v>
      </c>
      <c r="F1277" s="36">
        <v>16000</v>
      </c>
      <c r="G1277" s="37">
        <v>16000</v>
      </c>
      <c r="H1277" s="38"/>
      <c r="I1277" s="39">
        <v>16000</v>
      </c>
      <c r="J1277" s="40">
        <v>0</v>
      </c>
      <c r="K1277" s="40">
        <v>0</v>
      </c>
      <c r="L1277" s="40">
        <v>0</v>
      </c>
      <c r="M1277" s="41">
        <v>0</v>
      </c>
      <c r="N1277" s="41">
        <v>0</v>
      </c>
      <c r="O1277" s="42"/>
      <c r="P1277" s="43"/>
      <c r="Q1277" s="44">
        <v>0</v>
      </c>
      <c r="R1277" s="45">
        <f>1*G1277</f>
        <v>16000</v>
      </c>
      <c r="S1277" s="39">
        <f t="shared" si="179"/>
        <v>0</v>
      </c>
      <c r="T1277" s="46"/>
      <c r="U1277" s="39"/>
      <c r="V1277" s="46"/>
      <c r="W1277" s="39"/>
      <c r="X1277" s="23">
        <f t="shared" si="177"/>
        <v>0</v>
      </c>
      <c r="Y1277" s="23">
        <f t="shared" si="178"/>
        <v>0</v>
      </c>
      <c r="AH1277" s="20">
        <f t="shared" si="172"/>
        <v>0</v>
      </c>
      <c r="AI1277" s="20">
        <v>1</v>
      </c>
      <c r="AQ1277" s="1">
        <f t="shared" si="173"/>
        <v>1</v>
      </c>
      <c r="AR1277" s="1">
        <f t="shared" si="174"/>
        <v>1</v>
      </c>
    </row>
    <row r="1278" spans="1:44" ht="28.2" thickTop="1" thickBot="1">
      <c r="A1278" s="33" t="s">
        <v>80</v>
      </c>
      <c r="B1278" s="33" t="s">
        <v>90</v>
      </c>
      <c r="C1278" s="33" t="s">
        <v>128</v>
      </c>
      <c r="D1278" s="35"/>
      <c r="E1278" s="324" t="s">
        <v>145</v>
      </c>
      <c r="F1278" s="36">
        <v>937830</v>
      </c>
      <c r="G1278" s="37">
        <v>937830</v>
      </c>
      <c r="H1278" s="38"/>
      <c r="I1278" s="39">
        <v>0</v>
      </c>
      <c r="J1278" s="40">
        <v>0</v>
      </c>
      <c r="K1278" s="40">
        <v>0</v>
      </c>
      <c r="L1278" s="40">
        <v>0</v>
      </c>
      <c r="M1278" s="41">
        <v>937830</v>
      </c>
      <c r="N1278" s="41">
        <v>0</v>
      </c>
      <c r="O1278" s="42"/>
      <c r="P1278" s="43"/>
      <c r="Q1278" s="44">
        <v>0</v>
      </c>
      <c r="R1278" s="45">
        <f>0.5*G1278-Q1278</f>
        <v>468915</v>
      </c>
      <c r="S1278" s="39">
        <f>G1278-R1278-Q1278</f>
        <v>468915</v>
      </c>
      <c r="T1278" s="46"/>
      <c r="U1278" s="39"/>
      <c r="V1278" s="46"/>
      <c r="W1278" s="39"/>
      <c r="X1278" s="23">
        <f t="shared" si="177"/>
        <v>0</v>
      </c>
      <c r="Y1278" s="23">
        <f t="shared" si="178"/>
        <v>0</v>
      </c>
      <c r="AH1278" s="20">
        <f t="shared" si="172"/>
        <v>0</v>
      </c>
      <c r="AO1278" s="20">
        <v>1</v>
      </c>
      <c r="AQ1278" s="1">
        <f t="shared" si="173"/>
        <v>1</v>
      </c>
      <c r="AR1278" s="1">
        <f t="shared" si="174"/>
        <v>1</v>
      </c>
    </row>
    <row r="1279" spans="1:44" ht="28.2" thickTop="1" thickBot="1">
      <c r="A1279" s="33" t="s">
        <v>80</v>
      </c>
      <c r="B1279" s="33" t="s">
        <v>90</v>
      </c>
      <c r="C1279" s="33" t="s">
        <v>129</v>
      </c>
      <c r="D1279" s="35"/>
      <c r="E1279" s="324" t="s">
        <v>145</v>
      </c>
      <c r="F1279" s="36">
        <v>7690</v>
      </c>
      <c r="G1279" s="37">
        <v>7690</v>
      </c>
      <c r="H1279" s="38"/>
      <c r="I1279" s="39">
        <v>0</v>
      </c>
      <c r="J1279" s="40">
        <v>0</v>
      </c>
      <c r="K1279" s="40">
        <v>0</v>
      </c>
      <c r="L1279" s="40">
        <v>0</v>
      </c>
      <c r="M1279" s="41">
        <v>7690</v>
      </c>
      <c r="N1279" s="41">
        <v>0</v>
      </c>
      <c r="O1279" s="42"/>
      <c r="P1279" s="43"/>
      <c r="Q1279" s="955">
        <v>7235.5309999999999</v>
      </c>
      <c r="R1279" s="45">
        <v>0</v>
      </c>
      <c r="S1279" s="936">
        <v>454.46900000000005</v>
      </c>
      <c r="T1279" s="46"/>
      <c r="U1279" s="39"/>
      <c r="V1279" s="46"/>
      <c r="W1279" s="39"/>
      <c r="X1279" s="23">
        <f t="shared" si="177"/>
        <v>0</v>
      </c>
      <c r="Y1279" s="23">
        <f t="shared" si="178"/>
        <v>0</v>
      </c>
      <c r="AH1279" s="20">
        <f t="shared" si="172"/>
        <v>0</v>
      </c>
      <c r="AO1279" s="20">
        <v>1</v>
      </c>
      <c r="AQ1279" s="1">
        <f t="shared" si="173"/>
        <v>1</v>
      </c>
      <c r="AR1279" s="1">
        <f t="shared" si="174"/>
        <v>1</v>
      </c>
    </row>
    <row r="1280" spans="1:44" ht="28.2" thickTop="1" thickBot="1">
      <c r="A1280" s="33" t="s">
        <v>80</v>
      </c>
      <c r="B1280" s="33" t="s">
        <v>90</v>
      </c>
      <c r="C1280" s="33" t="s">
        <v>58</v>
      </c>
      <c r="D1280" s="35"/>
      <c r="E1280" s="324" t="s">
        <v>53</v>
      </c>
      <c r="F1280" s="36">
        <v>144000</v>
      </c>
      <c r="G1280" s="37">
        <v>140379</v>
      </c>
      <c r="H1280" s="38"/>
      <c r="I1280" s="39">
        <v>0</v>
      </c>
      <c r="J1280" s="40">
        <v>0</v>
      </c>
      <c r="K1280" s="40">
        <v>0</v>
      </c>
      <c r="L1280" s="40">
        <v>140379</v>
      </c>
      <c r="M1280" s="41">
        <v>0</v>
      </c>
      <c r="N1280" s="41">
        <v>0</v>
      </c>
      <c r="O1280" s="42"/>
      <c r="P1280" s="43"/>
      <c r="Q1280" s="44">
        <v>99791</v>
      </c>
      <c r="R1280" s="45">
        <f>0.9*G1280-Q1280</f>
        <v>26550.100000000006</v>
      </c>
      <c r="S1280" s="39">
        <f>G1280-Q1280-R1280</f>
        <v>14037.899999999994</v>
      </c>
      <c r="T1280" s="46"/>
      <c r="U1280" s="39"/>
      <c r="V1280" s="46"/>
      <c r="W1280" s="39"/>
      <c r="X1280" s="23">
        <f t="shared" si="177"/>
        <v>0</v>
      </c>
      <c r="Y1280" s="23">
        <f t="shared" si="178"/>
        <v>0</v>
      </c>
      <c r="AH1280" s="20">
        <f t="shared" si="172"/>
        <v>0</v>
      </c>
      <c r="AI1280" s="20">
        <v>1</v>
      </c>
      <c r="AQ1280" s="1">
        <f t="shared" si="173"/>
        <v>1</v>
      </c>
      <c r="AR1280" s="1">
        <f t="shared" si="174"/>
        <v>1</v>
      </c>
    </row>
    <row r="1281" spans="1:44" ht="28.2" thickTop="1" thickBot="1">
      <c r="A1281" s="33" t="s">
        <v>80</v>
      </c>
      <c r="B1281" s="33" t="s">
        <v>90</v>
      </c>
      <c r="C1281" s="33" t="s">
        <v>125</v>
      </c>
      <c r="D1281" s="35"/>
      <c r="E1281" s="324" t="s">
        <v>53</v>
      </c>
      <c r="F1281" s="36">
        <v>5000</v>
      </c>
      <c r="G1281" s="37">
        <v>7280</v>
      </c>
      <c r="H1281" s="38"/>
      <c r="I1281" s="39">
        <v>2280</v>
      </c>
      <c r="J1281" s="40">
        <v>0</v>
      </c>
      <c r="K1281" s="40">
        <v>0</v>
      </c>
      <c r="L1281" s="40">
        <v>5000</v>
      </c>
      <c r="M1281" s="41">
        <v>0</v>
      </c>
      <c r="N1281" s="41">
        <v>0</v>
      </c>
      <c r="O1281" s="42"/>
      <c r="P1281" s="43"/>
      <c r="Q1281" s="44">
        <v>3640</v>
      </c>
      <c r="R1281" s="45">
        <f>G1281-Q1281</f>
        <v>3640</v>
      </c>
      <c r="S1281" s="39">
        <v>0</v>
      </c>
      <c r="T1281" s="46"/>
      <c r="U1281" s="39"/>
      <c r="V1281" s="46"/>
      <c r="W1281" s="39"/>
      <c r="X1281" s="23">
        <f t="shared" si="177"/>
        <v>0</v>
      </c>
      <c r="Y1281" s="23">
        <f t="shared" si="178"/>
        <v>0</v>
      </c>
      <c r="AH1281" s="20">
        <f t="shared" si="172"/>
        <v>0</v>
      </c>
      <c r="AI1281" s="20">
        <v>1</v>
      </c>
      <c r="AQ1281" s="1">
        <f t="shared" si="173"/>
        <v>1</v>
      </c>
      <c r="AR1281" s="1">
        <f t="shared" si="174"/>
        <v>1</v>
      </c>
    </row>
    <row r="1282" spans="1:44" ht="28.2" thickTop="1" thickBot="1">
      <c r="A1282" s="33" t="s">
        <v>80</v>
      </c>
      <c r="B1282" s="33" t="s">
        <v>90</v>
      </c>
      <c r="C1282" s="33" t="s">
        <v>126</v>
      </c>
      <c r="D1282" s="35"/>
      <c r="E1282" s="324" t="s">
        <v>53</v>
      </c>
      <c r="F1282" s="36">
        <v>961000</v>
      </c>
      <c r="G1282" s="37">
        <v>849308</v>
      </c>
      <c r="H1282" s="38"/>
      <c r="I1282" s="39">
        <v>0</v>
      </c>
      <c r="J1282" s="40">
        <v>0</v>
      </c>
      <c r="K1282" s="40">
        <v>849308</v>
      </c>
      <c r="L1282" s="40">
        <v>0</v>
      </c>
      <c r="M1282" s="41">
        <v>0</v>
      </c>
      <c r="N1282" s="41">
        <v>0</v>
      </c>
      <c r="O1282" s="42"/>
      <c r="P1282" s="43"/>
      <c r="Q1282" s="44">
        <v>303428</v>
      </c>
      <c r="R1282" s="45">
        <f>0.9*G1282-Q1282</f>
        <v>460949.20000000007</v>
      </c>
      <c r="S1282" s="39">
        <f>G1282-R1282-Q1282</f>
        <v>84930.79999999993</v>
      </c>
      <c r="T1282" s="46"/>
      <c r="U1282" s="39"/>
      <c r="V1282" s="46"/>
      <c r="W1282" s="39"/>
      <c r="X1282" s="23">
        <f t="shared" si="177"/>
        <v>0</v>
      </c>
      <c r="Y1282" s="23">
        <f t="shared" si="178"/>
        <v>0</v>
      </c>
      <c r="AH1282" s="20">
        <f t="shared" si="172"/>
        <v>0</v>
      </c>
      <c r="AI1282" s="20">
        <v>1</v>
      </c>
      <c r="AQ1282" s="1">
        <f t="shared" si="173"/>
        <v>1</v>
      </c>
      <c r="AR1282" s="1">
        <f t="shared" si="174"/>
        <v>1</v>
      </c>
    </row>
    <row r="1283" spans="1:44" ht="28.2" thickTop="1" thickBot="1">
      <c r="A1283" s="33" t="s">
        <v>80</v>
      </c>
      <c r="B1283" s="33" t="s">
        <v>90</v>
      </c>
      <c r="C1283" s="33" t="s">
        <v>127</v>
      </c>
      <c r="D1283" s="35"/>
      <c r="E1283" s="324" t="s">
        <v>53</v>
      </c>
      <c r="F1283" s="36">
        <v>95000</v>
      </c>
      <c r="G1283" s="37">
        <v>73983</v>
      </c>
      <c r="H1283" s="38"/>
      <c r="I1283" s="39">
        <v>0</v>
      </c>
      <c r="J1283" s="40">
        <v>0</v>
      </c>
      <c r="K1283" s="40">
        <v>73983</v>
      </c>
      <c r="L1283" s="40">
        <v>0</v>
      </c>
      <c r="M1283" s="41">
        <v>0</v>
      </c>
      <c r="N1283" s="41">
        <v>0</v>
      </c>
      <c r="O1283" s="42"/>
      <c r="P1283" s="43"/>
      <c r="Q1283" s="44">
        <v>46161</v>
      </c>
      <c r="R1283" s="45">
        <f>+G1283-Q1283</f>
        <v>27822</v>
      </c>
      <c r="S1283" s="39">
        <v>0</v>
      </c>
      <c r="T1283" s="46"/>
      <c r="U1283" s="39"/>
      <c r="V1283" s="46"/>
      <c r="W1283" s="39"/>
      <c r="X1283" s="23">
        <f t="shared" si="177"/>
        <v>0</v>
      </c>
      <c r="Y1283" s="23">
        <f t="shared" si="178"/>
        <v>0</v>
      </c>
      <c r="AH1283" s="20">
        <f t="shared" si="172"/>
        <v>0</v>
      </c>
      <c r="AI1283" s="20">
        <v>1</v>
      </c>
      <c r="AQ1283" s="1">
        <f t="shared" si="173"/>
        <v>1</v>
      </c>
      <c r="AR1283" s="1">
        <f t="shared" si="174"/>
        <v>1</v>
      </c>
    </row>
    <row r="1284" spans="1:44" ht="28.2" thickTop="1" thickBot="1">
      <c r="A1284" s="33" t="s">
        <v>80</v>
      </c>
      <c r="B1284" s="33" t="s">
        <v>90</v>
      </c>
      <c r="C1284" s="33" t="s">
        <v>37</v>
      </c>
      <c r="D1284" s="35"/>
      <c r="E1284" s="324" t="s">
        <v>10</v>
      </c>
      <c r="F1284" s="36">
        <v>321000</v>
      </c>
      <c r="G1284" s="37">
        <v>247037</v>
      </c>
      <c r="H1284" s="38"/>
      <c r="I1284" s="39">
        <v>247037</v>
      </c>
      <c r="J1284" s="40">
        <v>0</v>
      </c>
      <c r="K1284" s="40">
        <v>0</v>
      </c>
      <c r="L1284" s="40">
        <v>0</v>
      </c>
      <c r="M1284" s="41">
        <v>0</v>
      </c>
      <c r="N1284" s="41">
        <v>0</v>
      </c>
      <c r="O1284" s="42"/>
      <c r="P1284" s="43"/>
      <c r="Q1284" s="44">
        <v>220000</v>
      </c>
      <c r="R1284" s="45">
        <f>0.9*G1284-Q1284</f>
        <v>2333.3000000000175</v>
      </c>
      <c r="S1284" s="39">
        <f>G1284-R1284-Q1284</f>
        <v>24703.699999999983</v>
      </c>
      <c r="T1284" s="46"/>
      <c r="U1284" s="39"/>
      <c r="V1284" s="46"/>
      <c r="W1284" s="39"/>
      <c r="X1284" s="23">
        <f t="shared" si="177"/>
        <v>0</v>
      </c>
      <c r="Y1284" s="23">
        <f t="shared" si="178"/>
        <v>0</v>
      </c>
      <c r="AH1284" s="20">
        <f t="shared" si="172"/>
        <v>0</v>
      </c>
      <c r="AI1284" s="20">
        <v>1</v>
      </c>
      <c r="AQ1284" s="1">
        <f t="shared" si="173"/>
        <v>1</v>
      </c>
      <c r="AR1284" s="1">
        <f t="shared" si="174"/>
        <v>1</v>
      </c>
    </row>
    <row r="1285" spans="1:44" ht="28.2" thickTop="1" thickBot="1">
      <c r="A1285" s="33" t="s">
        <v>80</v>
      </c>
      <c r="B1285" s="33" t="s">
        <v>90</v>
      </c>
      <c r="C1285" s="33" t="s">
        <v>130</v>
      </c>
      <c r="D1285" s="35"/>
      <c r="E1285" s="324" t="s">
        <v>10</v>
      </c>
      <c r="F1285" s="36">
        <v>30000</v>
      </c>
      <c r="G1285" s="37">
        <v>27091</v>
      </c>
      <c r="H1285" s="38"/>
      <c r="I1285" s="39">
        <v>27091</v>
      </c>
      <c r="J1285" s="40">
        <v>0</v>
      </c>
      <c r="K1285" s="40">
        <v>0</v>
      </c>
      <c r="L1285" s="40">
        <v>0</v>
      </c>
      <c r="M1285" s="41">
        <v>0</v>
      </c>
      <c r="N1285" s="41">
        <v>0</v>
      </c>
      <c r="O1285" s="42"/>
      <c r="P1285" s="43"/>
      <c r="Q1285" s="44">
        <v>16514</v>
      </c>
      <c r="R1285" s="45">
        <f>G1285-Q1285</f>
        <v>10577</v>
      </c>
      <c r="S1285" s="39">
        <f>G1285-R1285-Q1285</f>
        <v>0</v>
      </c>
      <c r="T1285" s="46"/>
      <c r="U1285" s="39"/>
      <c r="V1285" s="46"/>
      <c r="W1285" s="39"/>
      <c r="X1285" s="23">
        <f t="shared" si="177"/>
        <v>0</v>
      </c>
      <c r="Y1285" s="23">
        <f t="shared" si="178"/>
        <v>0</v>
      </c>
      <c r="AH1285" s="20">
        <f t="shared" si="172"/>
        <v>0</v>
      </c>
      <c r="AI1285" s="20">
        <v>1</v>
      </c>
      <c r="AQ1285" s="1">
        <f t="shared" si="173"/>
        <v>1</v>
      </c>
      <c r="AR1285" s="1">
        <f t="shared" si="174"/>
        <v>1</v>
      </c>
    </row>
    <row r="1286" spans="1:44" ht="28.2" thickTop="1" thickBot="1">
      <c r="A1286" s="33" t="s">
        <v>80</v>
      </c>
      <c r="B1286" s="33" t="s">
        <v>90</v>
      </c>
      <c r="C1286" s="33" t="s">
        <v>41</v>
      </c>
      <c r="D1286" s="35"/>
      <c r="E1286" s="324" t="s">
        <v>10</v>
      </c>
      <c r="F1286" s="36">
        <f>189000-5000-40000</f>
        <v>144000</v>
      </c>
      <c r="G1286" s="37">
        <v>155430</v>
      </c>
      <c r="H1286" s="38"/>
      <c r="I1286" s="39">
        <v>11430</v>
      </c>
      <c r="J1286" s="40">
        <v>0</v>
      </c>
      <c r="K1286" s="40">
        <v>0</v>
      </c>
      <c r="L1286" s="40">
        <v>144000</v>
      </c>
      <c r="M1286" s="41">
        <v>0</v>
      </c>
      <c r="N1286" s="41">
        <v>0</v>
      </c>
      <c r="O1286" s="42"/>
      <c r="P1286" s="43"/>
      <c r="Q1286" s="44">
        <v>131762</v>
      </c>
      <c r="R1286" s="45">
        <f>1*G1286-Q1286</f>
        <v>23668</v>
      </c>
      <c r="S1286" s="39">
        <f>G1286-R1286-Q1286</f>
        <v>0</v>
      </c>
      <c r="T1286" s="46"/>
      <c r="U1286" s="39"/>
      <c r="V1286" s="46"/>
      <c r="W1286" s="39"/>
      <c r="X1286" s="23">
        <f t="shared" si="177"/>
        <v>0</v>
      </c>
      <c r="Y1286" s="23">
        <f t="shared" si="178"/>
        <v>0</v>
      </c>
      <c r="AH1286" s="20">
        <f t="shared" si="172"/>
        <v>0</v>
      </c>
      <c r="AI1286" s="20">
        <v>1</v>
      </c>
      <c r="AQ1286" s="1">
        <f t="shared" si="173"/>
        <v>1</v>
      </c>
      <c r="AR1286" s="1">
        <f t="shared" si="174"/>
        <v>1</v>
      </c>
    </row>
    <row r="1287" spans="1:44" ht="28.2" thickTop="1" thickBot="1">
      <c r="A1287" s="33" t="s">
        <v>80</v>
      </c>
      <c r="B1287" s="33" t="s">
        <v>90</v>
      </c>
      <c r="C1287" s="33" t="s">
        <v>131</v>
      </c>
      <c r="D1287" s="35"/>
      <c r="E1287" s="324" t="s">
        <v>12</v>
      </c>
      <c r="F1287" s="36">
        <v>100000</v>
      </c>
      <c r="G1287" s="37">
        <v>94718.457999999999</v>
      </c>
      <c r="H1287" s="38"/>
      <c r="I1287" s="39">
        <v>0</v>
      </c>
      <c r="J1287" s="40">
        <v>0</v>
      </c>
      <c r="K1287" s="40">
        <v>94718.457999999999</v>
      </c>
      <c r="L1287" s="40">
        <v>0</v>
      </c>
      <c r="M1287" s="41">
        <v>0</v>
      </c>
      <c r="N1287" s="41">
        <v>0</v>
      </c>
      <c r="O1287" s="42"/>
      <c r="P1287" s="43"/>
      <c r="Q1287" s="44">
        <v>85246.611999999994</v>
      </c>
      <c r="R1287" s="45">
        <f>G1287-Q1287</f>
        <v>9471.846000000005</v>
      </c>
      <c r="S1287" s="39">
        <f>G1287-R1287-Q1287</f>
        <v>0</v>
      </c>
      <c r="T1287" s="46"/>
      <c r="U1287" s="39"/>
      <c r="V1287" s="46"/>
      <c r="W1287" s="39"/>
      <c r="X1287" s="23">
        <f t="shared" si="177"/>
        <v>0</v>
      </c>
      <c r="Y1287" s="23">
        <f t="shared" si="178"/>
        <v>0</v>
      </c>
      <c r="AH1287" s="20">
        <f t="shared" si="172"/>
        <v>0</v>
      </c>
      <c r="AI1287" s="20">
        <v>1</v>
      </c>
      <c r="AQ1287" s="1">
        <f t="shared" si="173"/>
        <v>1</v>
      </c>
      <c r="AR1287" s="1">
        <f t="shared" si="174"/>
        <v>1</v>
      </c>
    </row>
    <row r="1288" spans="1:44" ht="28.2" thickTop="1" thickBot="1">
      <c r="A1288" s="33" t="s">
        <v>80</v>
      </c>
      <c r="B1288" s="33" t="s">
        <v>90</v>
      </c>
      <c r="C1288" s="33" t="s">
        <v>38</v>
      </c>
      <c r="D1288" s="35"/>
      <c r="E1288" s="324" t="s">
        <v>42</v>
      </c>
      <c r="F1288" s="36">
        <v>162500</v>
      </c>
      <c r="G1288" s="37">
        <v>162500</v>
      </c>
      <c r="H1288" s="38"/>
      <c r="I1288" s="39">
        <v>0</v>
      </c>
      <c r="J1288" s="40">
        <v>0</v>
      </c>
      <c r="K1288" s="40">
        <v>162500</v>
      </c>
      <c r="L1288" s="40">
        <v>0</v>
      </c>
      <c r="M1288" s="41">
        <v>0</v>
      </c>
      <c r="N1288" s="41">
        <v>0</v>
      </c>
      <c r="O1288" s="42"/>
      <c r="P1288" s="43"/>
      <c r="Q1288" s="44">
        <v>146231</v>
      </c>
      <c r="R1288" s="45">
        <f>G1288-Q1288</f>
        <v>16269</v>
      </c>
      <c r="S1288" s="39">
        <v>0</v>
      </c>
      <c r="T1288" s="46"/>
      <c r="U1288" s="39"/>
      <c r="V1288" s="46"/>
      <c r="W1288" s="39"/>
      <c r="X1288" s="23">
        <f t="shared" si="177"/>
        <v>0</v>
      </c>
      <c r="Y1288" s="23">
        <f t="shared" si="178"/>
        <v>0</v>
      </c>
      <c r="AH1288" s="20">
        <f t="shared" si="172"/>
        <v>0</v>
      </c>
      <c r="AI1288" s="20">
        <v>1</v>
      </c>
      <c r="AQ1288" s="1">
        <f t="shared" si="173"/>
        <v>1</v>
      </c>
      <c r="AR1288" s="1">
        <f t="shared" si="174"/>
        <v>1</v>
      </c>
    </row>
    <row r="1289" spans="1:44" ht="28.2" thickTop="1" thickBot="1">
      <c r="A1289" s="33" t="s">
        <v>80</v>
      </c>
      <c r="B1289" s="33" t="s">
        <v>90</v>
      </c>
      <c r="C1289" s="33" t="s">
        <v>131</v>
      </c>
      <c r="D1289" s="35"/>
      <c r="E1289" s="324" t="s">
        <v>42</v>
      </c>
      <c r="F1289" s="36">
        <v>455278</v>
      </c>
      <c r="G1289" s="37">
        <v>455278</v>
      </c>
      <c r="H1289" s="38"/>
      <c r="I1289" s="39">
        <v>0</v>
      </c>
      <c r="J1289" s="40">
        <v>0</v>
      </c>
      <c r="K1289" s="40">
        <v>455278</v>
      </c>
      <c r="L1289" s="40">
        <v>0</v>
      </c>
      <c r="M1289" s="41">
        <v>0</v>
      </c>
      <c r="N1289" s="41">
        <v>0</v>
      </c>
      <c r="O1289" s="42"/>
      <c r="P1289" s="43"/>
      <c r="Q1289" s="44">
        <v>409750.2</v>
      </c>
      <c r="R1289" s="45">
        <v>45527.8</v>
      </c>
      <c r="S1289" s="39">
        <v>0</v>
      </c>
      <c r="T1289" s="46"/>
      <c r="U1289" s="39"/>
      <c r="V1289" s="46"/>
      <c r="W1289" s="39"/>
      <c r="X1289" s="23">
        <f t="shared" si="177"/>
        <v>0</v>
      </c>
      <c r="Y1289" s="23">
        <f t="shared" si="178"/>
        <v>-1.4551915228366852E-11</v>
      </c>
      <c r="AH1289" s="20">
        <f t="shared" si="172"/>
        <v>0</v>
      </c>
      <c r="AI1289" s="20">
        <v>1</v>
      </c>
      <c r="AQ1289" s="1">
        <f t="shared" si="173"/>
        <v>1</v>
      </c>
      <c r="AR1289" s="1">
        <f t="shared" si="174"/>
        <v>1</v>
      </c>
    </row>
    <row r="1290" spans="1:44" ht="27.6" thickTop="1" thickBot="1">
      <c r="A1290" s="323" t="s">
        <v>692</v>
      </c>
      <c r="B1290" s="323" t="s">
        <v>692</v>
      </c>
      <c r="C1290" s="323" t="s">
        <v>41</v>
      </c>
      <c r="D1290" s="35"/>
      <c r="E1290" s="324" t="s">
        <v>179</v>
      </c>
      <c r="F1290" s="325">
        <v>1300000</v>
      </c>
      <c r="G1290" s="325">
        <v>1300000</v>
      </c>
      <c r="H1290" s="326"/>
      <c r="I1290" s="327">
        <v>876000</v>
      </c>
      <c r="J1290" s="328"/>
      <c r="K1290" s="328"/>
      <c r="L1290" s="328">
        <v>424000</v>
      </c>
      <c r="M1290" s="327"/>
      <c r="N1290" s="327"/>
      <c r="O1290" s="329"/>
      <c r="P1290" s="330"/>
      <c r="Q1290" s="331"/>
      <c r="R1290" s="332">
        <v>200000</v>
      </c>
      <c r="S1290" s="327">
        <f>F1290-Q1290-R1290</f>
        <v>1100000</v>
      </c>
      <c r="T1290" s="333"/>
      <c r="U1290" s="39"/>
      <c r="V1290" s="333"/>
      <c r="W1290" s="334"/>
      <c r="X1290" s="23">
        <f t="shared" si="177"/>
        <v>0</v>
      </c>
      <c r="Y1290" s="23">
        <f t="shared" si="178"/>
        <v>0</v>
      </c>
      <c r="Z1290" s="20">
        <v>1</v>
      </c>
      <c r="AH1290" s="20">
        <f t="shared" ref="AH1290:AH1353" si="181">SUM(Z1290:AG1290)</f>
        <v>1</v>
      </c>
      <c r="AQ1290" s="1">
        <f t="shared" ref="AQ1290:AQ1353" si="182">SUM(AI1290:AP1290)</f>
        <v>0</v>
      </c>
      <c r="AR1290" s="1">
        <f t="shared" ref="AR1290:AR1353" si="183">AQ1290+AH1290</f>
        <v>1</v>
      </c>
    </row>
    <row r="1291" spans="1:44" ht="28.2" thickTop="1" thickBot="1">
      <c r="A1291" s="323" t="s">
        <v>692</v>
      </c>
      <c r="B1291" s="323" t="s">
        <v>692</v>
      </c>
      <c r="C1291" s="323" t="s">
        <v>693</v>
      </c>
      <c r="D1291" s="35"/>
      <c r="E1291" s="324" t="s">
        <v>179</v>
      </c>
      <c r="F1291" s="325">
        <v>525000</v>
      </c>
      <c r="G1291" s="325">
        <v>525000</v>
      </c>
      <c r="H1291" s="326"/>
      <c r="I1291" s="327"/>
      <c r="J1291" s="328">
        <v>525000</v>
      </c>
      <c r="K1291" s="328"/>
      <c r="L1291" s="328"/>
      <c r="M1291" s="327"/>
      <c r="N1291" s="327"/>
      <c r="O1291" s="329"/>
      <c r="P1291" s="330"/>
      <c r="Q1291" s="331"/>
      <c r="R1291" s="332"/>
      <c r="S1291" s="959">
        <f>G1291-Q1291-R1291</f>
        <v>525000</v>
      </c>
      <c r="T1291" s="333"/>
      <c r="U1291" s="39"/>
      <c r="V1291" s="333"/>
      <c r="W1291" s="334"/>
      <c r="X1291" s="23">
        <f t="shared" si="177"/>
        <v>0</v>
      </c>
      <c r="Y1291" s="23">
        <f t="shared" si="178"/>
        <v>0</v>
      </c>
      <c r="Z1291" s="20">
        <v>1</v>
      </c>
      <c r="AH1291" s="20">
        <f t="shared" si="181"/>
        <v>1</v>
      </c>
      <c r="AQ1291" s="1">
        <f t="shared" si="182"/>
        <v>0</v>
      </c>
      <c r="AR1291" s="1">
        <f t="shared" si="183"/>
        <v>1</v>
      </c>
    </row>
    <row r="1292" spans="1:44" ht="27.6" thickTop="1" thickBot="1">
      <c r="A1292" s="323" t="s">
        <v>692</v>
      </c>
      <c r="B1292" s="323" t="s">
        <v>692</v>
      </c>
      <c r="C1292" s="323" t="s">
        <v>694</v>
      </c>
      <c r="D1292" s="35"/>
      <c r="E1292" s="324" t="s">
        <v>179</v>
      </c>
      <c r="F1292" s="325">
        <v>164000</v>
      </c>
      <c r="G1292" s="325">
        <v>164000</v>
      </c>
      <c r="H1292" s="326"/>
      <c r="I1292" s="327">
        <v>164000</v>
      </c>
      <c r="J1292" s="328"/>
      <c r="K1292" s="328"/>
      <c r="L1292" s="328"/>
      <c r="M1292" s="327"/>
      <c r="N1292" s="327"/>
      <c r="O1292" s="329"/>
      <c r="P1292" s="330"/>
      <c r="Q1292" s="331"/>
      <c r="R1292" s="332">
        <v>164000</v>
      </c>
      <c r="S1292" s="327">
        <f t="shared" ref="S1292:S1354" si="184">F1292-Q1292-R1292</f>
        <v>0</v>
      </c>
      <c r="T1292" s="333"/>
      <c r="U1292" s="39"/>
      <c r="V1292" s="333"/>
      <c r="W1292" s="334"/>
      <c r="X1292" s="23">
        <f t="shared" si="177"/>
        <v>0</v>
      </c>
      <c r="Y1292" s="23">
        <f t="shared" si="178"/>
        <v>0</v>
      </c>
      <c r="Z1292" s="20">
        <v>1</v>
      </c>
      <c r="AH1292" s="20">
        <f t="shared" si="181"/>
        <v>1</v>
      </c>
      <c r="AQ1292" s="1">
        <f t="shared" si="182"/>
        <v>0</v>
      </c>
      <c r="AR1292" s="1">
        <f t="shared" si="183"/>
        <v>1</v>
      </c>
    </row>
    <row r="1293" spans="1:44" ht="27.6" thickTop="1" thickBot="1">
      <c r="A1293" s="323" t="s">
        <v>692</v>
      </c>
      <c r="B1293" s="323" t="s">
        <v>692</v>
      </c>
      <c r="C1293" s="323" t="s">
        <v>58</v>
      </c>
      <c r="D1293" s="35"/>
      <c r="E1293" s="324" t="s">
        <v>179</v>
      </c>
      <c r="F1293" s="325">
        <v>200000</v>
      </c>
      <c r="G1293" s="325">
        <v>200000</v>
      </c>
      <c r="H1293" s="326"/>
      <c r="I1293" s="327">
        <v>56000</v>
      </c>
      <c r="J1293" s="328"/>
      <c r="K1293" s="328"/>
      <c r="L1293" s="328">
        <v>144000</v>
      </c>
      <c r="M1293" s="327"/>
      <c r="N1293" s="327"/>
      <c r="O1293" s="329"/>
      <c r="P1293" s="330"/>
      <c r="Q1293" s="331"/>
      <c r="R1293" s="332">
        <v>50000</v>
      </c>
      <c r="S1293" s="327">
        <f t="shared" si="184"/>
        <v>150000</v>
      </c>
      <c r="T1293" s="333"/>
      <c r="U1293" s="39"/>
      <c r="V1293" s="333"/>
      <c r="W1293" s="334"/>
      <c r="X1293" s="23">
        <f t="shared" si="177"/>
        <v>0</v>
      </c>
      <c r="Y1293" s="23">
        <f t="shared" si="178"/>
        <v>0</v>
      </c>
      <c r="Z1293" s="20">
        <v>1</v>
      </c>
      <c r="AH1293" s="20">
        <f t="shared" si="181"/>
        <v>1</v>
      </c>
      <c r="AQ1293" s="1">
        <f t="shared" si="182"/>
        <v>0</v>
      </c>
      <c r="AR1293" s="1">
        <f t="shared" si="183"/>
        <v>1</v>
      </c>
    </row>
    <row r="1294" spans="1:44" ht="27.6" thickTop="1" thickBot="1">
      <c r="A1294" s="323" t="s">
        <v>692</v>
      </c>
      <c r="B1294" s="323" t="s">
        <v>692</v>
      </c>
      <c r="C1294" s="323" t="s">
        <v>581</v>
      </c>
      <c r="D1294" s="35"/>
      <c r="E1294" s="324" t="s">
        <v>179</v>
      </c>
      <c r="F1294" s="325">
        <v>200000</v>
      </c>
      <c r="G1294" s="325">
        <v>200000</v>
      </c>
      <c r="H1294" s="326"/>
      <c r="I1294" s="327">
        <v>200000</v>
      </c>
      <c r="J1294" s="328"/>
      <c r="K1294" s="328"/>
      <c r="L1294" s="328"/>
      <c r="M1294" s="327"/>
      <c r="N1294" s="327"/>
      <c r="O1294" s="329"/>
      <c r="P1294" s="330"/>
      <c r="Q1294" s="331"/>
      <c r="R1294" s="332">
        <v>180000</v>
      </c>
      <c r="S1294" s="327">
        <f t="shared" si="184"/>
        <v>20000</v>
      </c>
      <c r="T1294" s="333"/>
      <c r="U1294" s="39"/>
      <c r="V1294" s="333"/>
      <c r="W1294" s="334"/>
      <c r="X1294" s="23">
        <f t="shared" si="177"/>
        <v>0</v>
      </c>
      <c r="Y1294" s="23">
        <f t="shared" si="178"/>
        <v>0</v>
      </c>
      <c r="Z1294" s="20">
        <v>1</v>
      </c>
      <c r="AH1294" s="20">
        <f t="shared" si="181"/>
        <v>1</v>
      </c>
      <c r="AQ1294" s="1">
        <f t="shared" si="182"/>
        <v>0</v>
      </c>
      <c r="AR1294" s="1">
        <f t="shared" si="183"/>
        <v>1</v>
      </c>
    </row>
    <row r="1295" spans="1:44" ht="27.6" thickTop="1" thickBot="1">
      <c r="A1295" s="323" t="s">
        <v>692</v>
      </c>
      <c r="B1295" s="323" t="s">
        <v>692</v>
      </c>
      <c r="C1295" s="323" t="s">
        <v>695</v>
      </c>
      <c r="D1295" s="35"/>
      <c r="E1295" s="324" t="s">
        <v>179</v>
      </c>
      <c r="F1295" s="325">
        <v>36000</v>
      </c>
      <c r="G1295" s="325">
        <v>36000</v>
      </c>
      <c r="H1295" s="326"/>
      <c r="I1295" s="327"/>
      <c r="J1295" s="328"/>
      <c r="K1295" s="328"/>
      <c r="L1295" s="328">
        <v>36000</v>
      </c>
      <c r="M1295" s="327"/>
      <c r="N1295" s="327"/>
      <c r="O1295" s="329"/>
      <c r="P1295" s="330"/>
      <c r="Q1295" s="331"/>
      <c r="R1295" s="332">
        <v>36000</v>
      </c>
      <c r="S1295" s="327">
        <f t="shared" si="184"/>
        <v>0</v>
      </c>
      <c r="T1295" s="333"/>
      <c r="U1295" s="39"/>
      <c r="V1295" s="333"/>
      <c r="W1295" s="334"/>
      <c r="X1295" s="23">
        <f t="shared" si="177"/>
        <v>0</v>
      </c>
      <c r="Y1295" s="23">
        <f t="shared" si="178"/>
        <v>0</v>
      </c>
      <c r="Z1295" s="20">
        <v>1</v>
      </c>
      <c r="AH1295" s="20">
        <f t="shared" si="181"/>
        <v>1</v>
      </c>
      <c r="AQ1295" s="1">
        <f t="shared" si="182"/>
        <v>0</v>
      </c>
      <c r="AR1295" s="1">
        <f t="shared" si="183"/>
        <v>1</v>
      </c>
    </row>
    <row r="1296" spans="1:44" ht="27.6" thickTop="1" thickBot="1">
      <c r="A1296" s="323" t="s">
        <v>692</v>
      </c>
      <c r="B1296" s="323" t="s">
        <v>692</v>
      </c>
      <c r="C1296" s="323" t="s">
        <v>63</v>
      </c>
      <c r="D1296" s="35"/>
      <c r="E1296" s="324" t="s">
        <v>145</v>
      </c>
      <c r="F1296" s="325">
        <v>50000</v>
      </c>
      <c r="G1296" s="332">
        <v>50000</v>
      </c>
      <c r="H1296" s="326"/>
      <c r="I1296" s="327">
        <v>50000</v>
      </c>
      <c r="J1296" s="328"/>
      <c r="K1296" s="328"/>
      <c r="L1296" s="328"/>
      <c r="M1296" s="327"/>
      <c r="N1296" s="327"/>
      <c r="O1296" s="329"/>
      <c r="P1296" s="330"/>
      <c r="Q1296" s="331"/>
      <c r="R1296" s="332">
        <v>50000</v>
      </c>
      <c r="S1296" s="327">
        <f t="shared" si="184"/>
        <v>0</v>
      </c>
      <c r="T1296" s="333"/>
      <c r="U1296" s="39"/>
      <c r="V1296" s="333"/>
      <c r="W1296" s="334"/>
      <c r="X1296" s="23">
        <f t="shared" si="177"/>
        <v>0</v>
      </c>
      <c r="Y1296" s="23">
        <f t="shared" si="178"/>
        <v>0</v>
      </c>
      <c r="AH1296" s="20">
        <f t="shared" si="181"/>
        <v>0</v>
      </c>
      <c r="AI1296" s="20">
        <v>1</v>
      </c>
      <c r="AQ1296" s="1">
        <f t="shared" si="182"/>
        <v>1</v>
      </c>
      <c r="AR1296" s="1">
        <f t="shared" si="183"/>
        <v>1</v>
      </c>
    </row>
    <row r="1297" spans="1:44" ht="27.6" thickTop="1" thickBot="1">
      <c r="A1297" s="323" t="s">
        <v>692</v>
      </c>
      <c r="B1297" s="323" t="s">
        <v>692</v>
      </c>
      <c r="C1297" s="323" t="s">
        <v>36</v>
      </c>
      <c r="D1297" s="35"/>
      <c r="E1297" s="324" t="s">
        <v>145</v>
      </c>
      <c r="F1297" s="325">
        <v>10000</v>
      </c>
      <c r="G1297" s="332">
        <v>10000</v>
      </c>
      <c r="H1297" s="326"/>
      <c r="I1297" s="327">
        <v>10000</v>
      </c>
      <c r="J1297" s="328"/>
      <c r="K1297" s="328"/>
      <c r="L1297" s="328"/>
      <c r="M1297" s="327"/>
      <c r="N1297" s="327"/>
      <c r="O1297" s="329"/>
      <c r="P1297" s="330"/>
      <c r="Q1297" s="331"/>
      <c r="R1297" s="332">
        <v>10000</v>
      </c>
      <c r="S1297" s="327">
        <f t="shared" si="184"/>
        <v>0</v>
      </c>
      <c r="T1297" s="333"/>
      <c r="U1297" s="39"/>
      <c r="V1297" s="333"/>
      <c r="W1297" s="334"/>
      <c r="X1297" s="23">
        <f t="shared" si="177"/>
        <v>0</v>
      </c>
      <c r="Y1297" s="23">
        <f t="shared" si="178"/>
        <v>0</v>
      </c>
      <c r="AH1297" s="20">
        <f t="shared" si="181"/>
        <v>0</v>
      </c>
      <c r="AI1297" s="20">
        <v>1</v>
      </c>
      <c r="AQ1297" s="1">
        <f t="shared" si="182"/>
        <v>1</v>
      </c>
      <c r="AR1297" s="1">
        <f t="shared" si="183"/>
        <v>1</v>
      </c>
    </row>
    <row r="1298" spans="1:44" ht="27.6" thickTop="1" thickBot="1">
      <c r="A1298" s="323" t="s">
        <v>692</v>
      </c>
      <c r="B1298" s="323" t="s">
        <v>692</v>
      </c>
      <c r="C1298" s="323" t="s">
        <v>696</v>
      </c>
      <c r="D1298" s="35"/>
      <c r="E1298" s="324" t="s">
        <v>145</v>
      </c>
      <c r="F1298" s="325">
        <v>374000</v>
      </c>
      <c r="G1298" s="332">
        <v>374000</v>
      </c>
      <c r="H1298" s="326"/>
      <c r="I1298" s="327">
        <v>322000</v>
      </c>
      <c r="J1298" s="328"/>
      <c r="K1298" s="328"/>
      <c r="L1298" s="328">
        <v>52000</v>
      </c>
      <c r="M1298" s="327"/>
      <c r="N1298" s="327"/>
      <c r="O1298" s="329"/>
      <c r="P1298" s="330"/>
      <c r="Q1298" s="331"/>
      <c r="R1298" s="332">
        <v>300000</v>
      </c>
      <c r="S1298" s="327">
        <f t="shared" si="184"/>
        <v>74000</v>
      </c>
      <c r="T1298" s="333"/>
      <c r="U1298" s="39"/>
      <c r="V1298" s="333"/>
      <c r="W1298" s="334"/>
      <c r="X1298" s="23">
        <f t="shared" si="177"/>
        <v>0</v>
      </c>
      <c r="Y1298" s="23">
        <f t="shared" si="178"/>
        <v>0</v>
      </c>
      <c r="AH1298" s="20">
        <f t="shared" si="181"/>
        <v>0</v>
      </c>
      <c r="AI1298" s="20">
        <v>1</v>
      </c>
      <c r="AQ1298" s="1">
        <f t="shared" si="182"/>
        <v>1</v>
      </c>
      <c r="AR1298" s="1">
        <f t="shared" si="183"/>
        <v>1</v>
      </c>
    </row>
    <row r="1299" spans="1:44" ht="27.6" thickTop="1" thickBot="1">
      <c r="A1299" s="323" t="s">
        <v>692</v>
      </c>
      <c r="B1299" s="323" t="s">
        <v>692</v>
      </c>
      <c r="C1299" s="323" t="s">
        <v>41</v>
      </c>
      <c r="D1299" s="35"/>
      <c r="E1299" s="324" t="s">
        <v>145</v>
      </c>
      <c r="F1299" s="325">
        <v>500000</v>
      </c>
      <c r="G1299" s="332">
        <v>500000</v>
      </c>
      <c r="H1299" s="326"/>
      <c r="I1299" s="327">
        <v>408000</v>
      </c>
      <c r="J1299" s="328"/>
      <c r="K1299" s="328"/>
      <c r="L1299" s="328">
        <v>92000</v>
      </c>
      <c r="M1299" s="327"/>
      <c r="N1299" s="327"/>
      <c r="O1299" s="329"/>
      <c r="P1299" s="330"/>
      <c r="Q1299" s="331"/>
      <c r="R1299" s="332">
        <v>450000</v>
      </c>
      <c r="S1299" s="327">
        <f t="shared" si="184"/>
        <v>50000</v>
      </c>
      <c r="T1299" s="333"/>
      <c r="U1299" s="39"/>
      <c r="V1299" s="333"/>
      <c r="W1299" s="334"/>
      <c r="X1299" s="23">
        <f t="shared" si="177"/>
        <v>0</v>
      </c>
      <c r="Y1299" s="23">
        <f t="shared" si="178"/>
        <v>0</v>
      </c>
      <c r="AH1299" s="20">
        <f t="shared" si="181"/>
        <v>0</v>
      </c>
      <c r="AI1299" s="20">
        <v>1</v>
      </c>
      <c r="AQ1299" s="1">
        <f t="shared" si="182"/>
        <v>1</v>
      </c>
      <c r="AR1299" s="1">
        <f t="shared" si="183"/>
        <v>1</v>
      </c>
    </row>
    <row r="1300" spans="1:44" ht="27.6" thickTop="1" thickBot="1">
      <c r="A1300" s="323" t="s">
        <v>692</v>
      </c>
      <c r="B1300" s="323" t="s">
        <v>692</v>
      </c>
      <c r="C1300" s="323" t="s">
        <v>697</v>
      </c>
      <c r="D1300" s="35"/>
      <c r="E1300" s="324" t="s">
        <v>145</v>
      </c>
      <c r="F1300" s="325">
        <v>50000</v>
      </c>
      <c r="G1300" s="332">
        <v>50000</v>
      </c>
      <c r="H1300" s="326"/>
      <c r="I1300" s="327">
        <v>50000</v>
      </c>
      <c r="J1300" s="328"/>
      <c r="K1300" s="328"/>
      <c r="L1300" s="328"/>
      <c r="M1300" s="327"/>
      <c r="N1300" s="327"/>
      <c r="O1300" s="329"/>
      <c r="P1300" s="330"/>
      <c r="Q1300" s="331"/>
      <c r="R1300" s="332">
        <v>10000</v>
      </c>
      <c r="S1300" s="327">
        <f t="shared" si="184"/>
        <v>40000</v>
      </c>
      <c r="T1300" s="333"/>
      <c r="U1300" s="39"/>
      <c r="V1300" s="333"/>
      <c r="W1300" s="334"/>
      <c r="X1300" s="23">
        <f t="shared" si="177"/>
        <v>0</v>
      </c>
      <c r="Y1300" s="23">
        <f t="shared" si="178"/>
        <v>0</v>
      </c>
      <c r="AH1300" s="20">
        <f t="shared" si="181"/>
        <v>0</v>
      </c>
      <c r="AI1300" s="20">
        <v>1</v>
      </c>
      <c r="AQ1300" s="1">
        <f t="shared" si="182"/>
        <v>1</v>
      </c>
      <c r="AR1300" s="1">
        <f t="shared" si="183"/>
        <v>1</v>
      </c>
    </row>
    <row r="1301" spans="1:44" ht="27.6" thickTop="1" thickBot="1">
      <c r="A1301" s="323" t="s">
        <v>692</v>
      </c>
      <c r="B1301" s="323" t="s">
        <v>692</v>
      </c>
      <c r="C1301" s="323" t="s">
        <v>698</v>
      </c>
      <c r="D1301" s="35"/>
      <c r="E1301" s="324" t="s">
        <v>145</v>
      </c>
      <c r="F1301" s="454">
        <v>8000</v>
      </c>
      <c r="G1301" s="454">
        <v>8000</v>
      </c>
      <c r="H1301" s="326"/>
      <c r="I1301" s="327"/>
      <c r="J1301" s="328"/>
      <c r="K1301" s="328"/>
      <c r="L1301" s="328"/>
      <c r="M1301" s="327"/>
      <c r="N1301" s="327">
        <v>8000</v>
      </c>
      <c r="O1301" s="329" t="s">
        <v>31</v>
      </c>
      <c r="P1301" s="330"/>
      <c r="Q1301" s="331"/>
      <c r="R1301" s="332">
        <v>0</v>
      </c>
      <c r="S1301" s="327">
        <f t="shared" si="184"/>
        <v>8000</v>
      </c>
      <c r="T1301" s="333"/>
      <c r="U1301" s="39"/>
      <c r="V1301" s="333"/>
      <c r="W1301" s="334"/>
      <c r="X1301" s="23">
        <f t="shared" si="177"/>
        <v>0</v>
      </c>
      <c r="Y1301" s="23">
        <f t="shared" si="178"/>
        <v>0</v>
      </c>
      <c r="AH1301" s="20">
        <f t="shared" si="181"/>
        <v>0</v>
      </c>
      <c r="AI1301" s="20">
        <v>1</v>
      </c>
      <c r="AQ1301" s="1">
        <f t="shared" si="182"/>
        <v>1</v>
      </c>
      <c r="AR1301" s="1">
        <f t="shared" si="183"/>
        <v>1</v>
      </c>
    </row>
    <row r="1302" spans="1:44" ht="27.6" thickTop="1" thickBot="1">
      <c r="A1302" s="323" t="s">
        <v>692</v>
      </c>
      <c r="B1302" s="323" t="s">
        <v>692</v>
      </c>
      <c r="C1302" s="323" t="s">
        <v>699</v>
      </c>
      <c r="D1302" s="35"/>
      <c r="E1302" s="324" t="s">
        <v>145</v>
      </c>
      <c r="F1302" s="325">
        <v>25000</v>
      </c>
      <c r="G1302" s="332">
        <v>25000</v>
      </c>
      <c r="H1302" s="326"/>
      <c r="I1302" s="327">
        <v>25000</v>
      </c>
      <c r="J1302" s="328"/>
      <c r="K1302" s="328"/>
      <c r="L1302" s="328"/>
      <c r="M1302" s="327"/>
      <c r="N1302" s="327"/>
      <c r="O1302" s="329"/>
      <c r="P1302" s="330"/>
      <c r="Q1302" s="331"/>
      <c r="R1302" s="332">
        <v>25000</v>
      </c>
      <c r="S1302" s="327">
        <f t="shared" si="184"/>
        <v>0</v>
      </c>
      <c r="T1302" s="333"/>
      <c r="U1302" s="39"/>
      <c r="V1302" s="333"/>
      <c r="W1302" s="334"/>
      <c r="X1302" s="23">
        <f t="shared" si="177"/>
        <v>0</v>
      </c>
      <c r="Y1302" s="23">
        <f t="shared" si="178"/>
        <v>0</v>
      </c>
      <c r="AH1302" s="20">
        <f t="shared" si="181"/>
        <v>0</v>
      </c>
      <c r="AI1302" s="20">
        <v>1</v>
      </c>
      <c r="AQ1302" s="1">
        <f t="shared" si="182"/>
        <v>1</v>
      </c>
      <c r="AR1302" s="1">
        <f t="shared" si="183"/>
        <v>1</v>
      </c>
    </row>
    <row r="1303" spans="1:44" ht="27.6" thickTop="1" thickBot="1">
      <c r="A1303" s="323" t="s">
        <v>692</v>
      </c>
      <c r="B1303" s="323" t="s">
        <v>692</v>
      </c>
      <c r="C1303" s="323" t="s">
        <v>338</v>
      </c>
      <c r="D1303" s="35"/>
      <c r="E1303" s="324" t="s">
        <v>53</v>
      </c>
      <c r="F1303" s="325">
        <v>250000</v>
      </c>
      <c r="G1303" s="332">
        <v>250000</v>
      </c>
      <c r="H1303" s="326"/>
      <c r="I1303" s="327">
        <v>250000</v>
      </c>
      <c r="J1303" s="328"/>
      <c r="K1303" s="328"/>
      <c r="L1303" s="328"/>
      <c r="M1303" s="327"/>
      <c r="N1303" s="327"/>
      <c r="O1303" s="329"/>
      <c r="P1303" s="330"/>
      <c r="Q1303" s="331"/>
      <c r="R1303" s="332">
        <v>250000</v>
      </c>
      <c r="S1303" s="327">
        <f t="shared" si="184"/>
        <v>0</v>
      </c>
      <c r="T1303" s="333"/>
      <c r="U1303" s="39"/>
      <c r="V1303" s="333"/>
      <c r="W1303" s="334"/>
      <c r="X1303" s="23">
        <f t="shared" si="177"/>
        <v>0</v>
      </c>
      <c r="Y1303" s="23">
        <f t="shared" si="178"/>
        <v>0</v>
      </c>
      <c r="AH1303" s="20">
        <f t="shared" si="181"/>
        <v>0</v>
      </c>
      <c r="AI1303" s="20">
        <v>1</v>
      </c>
      <c r="AQ1303" s="1">
        <f t="shared" si="182"/>
        <v>1</v>
      </c>
      <c r="AR1303" s="1">
        <f t="shared" si="183"/>
        <v>1</v>
      </c>
    </row>
    <row r="1304" spans="1:44" ht="27.6" thickTop="1" thickBot="1">
      <c r="A1304" s="323" t="s">
        <v>692</v>
      </c>
      <c r="B1304" s="323" t="s">
        <v>692</v>
      </c>
      <c r="C1304" s="323" t="s">
        <v>47</v>
      </c>
      <c r="D1304" s="35"/>
      <c r="E1304" s="324" t="s">
        <v>53</v>
      </c>
      <c r="F1304" s="325">
        <v>730000</v>
      </c>
      <c r="G1304" s="332">
        <v>965000</v>
      </c>
      <c r="H1304" s="326"/>
      <c r="I1304" s="327">
        <v>394000</v>
      </c>
      <c r="J1304" s="328">
        <v>451000</v>
      </c>
      <c r="K1304" s="328">
        <v>120000</v>
      </c>
      <c r="L1304" s="328"/>
      <c r="M1304" s="327"/>
      <c r="N1304" s="327"/>
      <c r="O1304" s="329"/>
      <c r="P1304" s="330"/>
      <c r="Q1304" s="335">
        <v>614000</v>
      </c>
      <c r="R1304" s="332">
        <v>254000</v>
      </c>
      <c r="S1304" s="327">
        <f>G1304-Q1304-R1304</f>
        <v>97000</v>
      </c>
      <c r="T1304" s="333"/>
      <c r="U1304" s="39"/>
      <c r="V1304" s="333"/>
      <c r="W1304" s="334"/>
      <c r="X1304" s="23">
        <f t="shared" si="177"/>
        <v>0</v>
      </c>
      <c r="Y1304" s="23">
        <f t="shared" si="178"/>
        <v>0</v>
      </c>
      <c r="AH1304" s="20">
        <f t="shared" si="181"/>
        <v>0</v>
      </c>
      <c r="AI1304" s="20">
        <v>1</v>
      </c>
      <c r="AQ1304" s="1">
        <f t="shared" si="182"/>
        <v>1</v>
      </c>
      <c r="AR1304" s="1">
        <f t="shared" si="183"/>
        <v>1</v>
      </c>
    </row>
    <row r="1305" spans="1:44" ht="27.6" thickTop="1" thickBot="1">
      <c r="A1305" s="323" t="s">
        <v>692</v>
      </c>
      <c r="B1305" s="323" t="s">
        <v>692</v>
      </c>
      <c r="C1305" s="323" t="s">
        <v>407</v>
      </c>
      <c r="D1305" s="35"/>
      <c r="E1305" s="324" t="s">
        <v>53</v>
      </c>
      <c r="F1305" s="325">
        <v>104000</v>
      </c>
      <c r="G1305" s="332">
        <v>69000</v>
      </c>
      <c r="H1305" s="326"/>
      <c r="I1305" s="327">
        <v>69000</v>
      </c>
      <c r="J1305" s="328"/>
      <c r="K1305" s="328"/>
      <c r="L1305" s="328"/>
      <c r="M1305" s="327"/>
      <c r="N1305" s="327"/>
      <c r="O1305" s="329"/>
      <c r="P1305" s="330"/>
      <c r="Q1305" s="331"/>
      <c r="R1305" s="332">
        <v>69000</v>
      </c>
      <c r="S1305" s="327">
        <f>G1305-Q1305-R1305</f>
        <v>0</v>
      </c>
      <c r="T1305" s="333"/>
      <c r="U1305" s="39"/>
      <c r="V1305" s="333"/>
      <c r="W1305" s="334"/>
      <c r="X1305" s="23">
        <f t="shared" si="177"/>
        <v>0</v>
      </c>
      <c r="Y1305" s="23">
        <f t="shared" si="178"/>
        <v>0</v>
      </c>
      <c r="AH1305" s="20">
        <f t="shared" si="181"/>
        <v>0</v>
      </c>
      <c r="AI1305" s="20">
        <v>1</v>
      </c>
      <c r="AQ1305" s="1">
        <f t="shared" si="182"/>
        <v>1</v>
      </c>
      <c r="AR1305" s="1">
        <f t="shared" si="183"/>
        <v>1</v>
      </c>
    </row>
    <row r="1306" spans="1:44" ht="27.6" thickTop="1" thickBot="1">
      <c r="A1306" s="323" t="s">
        <v>692</v>
      </c>
      <c r="B1306" s="323" t="s">
        <v>692</v>
      </c>
      <c r="C1306" s="323" t="s">
        <v>700</v>
      </c>
      <c r="D1306" s="35"/>
      <c r="E1306" s="324" t="s">
        <v>53</v>
      </c>
      <c r="F1306" s="325">
        <v>27000</v>
      </c>
      <c r="G1306" s="332">
        <v>27000</v>
      </c>
      <c r="H1306" s="326"/>
      <c r="I1306" s="327">
        <v>27000</v>
      </c>
      <c r="J1306" s="328"/>
      <c r="K1306" s="328"/>
      <c r="L1306" s="328"/>
      <c r="M1306" s="327"/>
      <c r="N1306" s="327"/>
      <c r="O1306" s="329"/>
      <c r="P1306" s="330"/>
      <c r="Q1306" s="335">
        <v>17000</v>
      </c>
      <c r="R1306" s="332">
        <v>10000</v>
      </c>
      <c r="S1306" s="327">
        <f t="shared" si="184"/>
        <v>0</v>
      </c>
      <c r="T1306" s="333"/>
      <c r="U1306" s="39"/>
      <c r="V1306" s="333"/>
      <c r="W1306" s="334"/>
      <c r="X1306" s="23">
        <f t="shared" si="177"/>
        <v>0</v>
      </c>
      <c r="Y1306" s="23">
        <f t="shared" si="178"/>
        <v>0</v>
      </c>
      <c r="AH1306" s="20">
        <f t="shared" si="181"/>
        <v>0</v>
      </c>
      <c r="AI1306" s="20">
        <v>1</v>
      </c>
      <c r="AQ1306" s="1">
        <f t="shared" si="182"/>
        <v>1</v>
      </c>
      <c r="AR1306" s="1">
        <f t="shared" si="183"/>
        <v>1</v>
      </c>
    </row>
    <row r="1307" spans="1:44" ht="27.6" thickTop="1" thickBot="1">
      <c r="A1307" s="323" t="s">
        <v>692</v>
      </c>
      <c r="B1307" s="323" t="s">
        <v>692</v>
      </c>
      <c r="C1307" s="323" t="s">
        <v>41</v>
      </c>
      <c r="D1307" s="35"/>
      <c r="E1307" s="324" t="s">
        <v>53</v>
      </c>
      <c r="F1307" s="325">
        <v>800000</v>
      </c>
      <c r="G1307" s="332">
        <f>F1307</f>
        <v>800000</v>
      </c>
      <c r="H1307" s="326"/>
      <c r="I1307" s="327">
        <v>355000</v>
      </c>
      <c r="J1307" s="328">
        <v>300000</v>
      </c>
      <c r="K1307" s="328"/>
      <c r="L1307" s="328">
        <v>145000</v>
      </c>
      <c r="M1307" s="327"/>
      <c r="N1307" s="327"/>
      <c r="O1307" s="329"/>
      <c r="P1307" s="330"/>
      <c r="Q1307" s="331"/>
      <c r="R1307" s="332">
        <v>720000</v>
      </c>
      <c r="S1307" s="327">
        <f t="shared" si="184"/>
        <v>80000</v>
      </c>
      <c r="T1307" s="333"/>
      <c r="U1307" s="39"/>
      <c r="V1307" s="333"/>
      <c r="W1307" s="334"/>
      <c r="X1307" s="23">
        <f t="shared" si="177"/>
        <v>0</v>
      </c>
      <c r="Y1307" s="23">
        <f t="shared" si="178"/>
        <v>0</v>
      </c>
      <c r="AH1307" s="20">
        <f t="shared" si="181"/>
        <v>0</v>
      </c>
      <c r="AI1307" s="20">
        <v>1</v>
      </c>
      <c r="AQ1307" s="1">
        <f t="shared" si="182"/>
        <v>1</v>
      </c>
      <c r="AR1307" s="1">
        <f t="shared" si="183"/>
        <v>1</v>
      </c>
    </row>
    <row r="1308" spans="1:44" ht="27.6" thickTop="1" thickBot="1">
      <c r="A1308" s="323" t="s">
        <v>692</v>
      </c>
      <c r="B1308" s="323" t="s">
        <v>692</v>
      </c>
      <c r="C1308" s="323" t="s">
        <v>701</v>
      </c>
      <c r="D1308" s="35"/>
      <c r="E1308" s="324" t="s">
        <v>53</v>
      </c>
      <c r="F1308" s="325">
        <v>500000</v>
      </c>
      <c r="G1308" s="332">
        <v>491000</v>
      </c>
      <c r="H1308" s="326"/>
      <c r="I1308" s="327"/>
      <c r="J1308" s="328"/>
      <c r="K1308" s="328">
        <v>491000</v>
      </c>
      <c r="L1308" s="328"/>
      <c r="M1308" s="327"/>
      <c r="N1308" s="327"/>
      <c r="O1308" s="329"/>
      <c r="P1308" s="330"/>
      <c r="Q1308" s="335">
        <v>442000</v>
      </c>
      <c r="R1308" s="332">
        <v>49000</v>
      </c>
      <c r="S1308" s="327">
        <f>G1308-Q1308-R1308</f>
        <v>0</v>
      </c>
      <c r="T1308" s="333"/>
      <c r="U1308" s="39"/>
      <c r="V1308" s="333"/>
      <c r="W1308" s="334"/>
      <c r="X1308" s="23">
        <f t="shared" si="177"/>
        <v>0</v>
      </c>
      <c r="Y1308" s="23">
        <f t="shared" si="178"/>
        <v>0</v>
      </c>
      <c r="AH1308" s="20">
        <f t="shared" si="181"/>
        <v>0</v>
      </c>
      <c r="AI1308" s="20">
        <v>1</v>
      </c>
      <c r="AQ1308" s="1">
        <f t="shared" si="182"/>
        <v>1</v>
      </c>
      <c r="AR1308" s="1">
        <f t="shared" si="183"/>
        <v>1</v>
      </c>
    </row>
    <row r="1309" spans="1:44" ht="27.6" thickTop="1" thickBot="1">
      <c r="A1309" s="323" t="s">
        <v>692</v>
      </c>
      <c r="B1309" s="323" t="s">
        <v>692</v>
      </c>
      <c r="C1309" s="323" t="s">
        <v>48</v>
      </c>
      <c r="D1309" s="35"/>
      <c r="E1309" s="324" t="s">
        <v>53</v>
      </c>
      <c r="F1309" s="325">
        <v>50000</v>
      </c>
      <c r="G1309" s="332">
        <v>20000</v>
      </c>
      <c r="H1309" s="326"/>
      <c r="I1309" s="327">
        <v>20000</v>
      </c>
      <c r="J1309" s="328"/>
      <c r="K1309" s="328"/>
      <c r="L1309" s="328"/>
      <c r="M1309" s="327"/>
      <c r="N1309" s="327"/>
      <c r="O1309" s="329"/>
      <c r="P1309" s="330"/>
      <c r="Q1309" s="335">
        <v>9000</v>
      </c>
      <c r="R1309" s="332">
        <v>11000</v>
      </c>
      <c r="S1309" s="327">
        <f>G1309-Q1309-R1309</f>
        <v>0</v>
      </c>
      <c r="T1309" s="333"/>
      <c r="U1309" s="39"/>
      <c r="V1309" s="333"/>
      <c r="W1309" s="334"/>
      <c r="X1309" s="23">
        <f t="shared" si="177"/>
        <v>0</v>
      </c>
      <c r="Y1309" s="23">
        <f t="shared" si="178"/>
        <v>0</v>
      </c>
      <c r="AH1309" s="20">
        <f t="shared" si="181"/>
        <v>0</v>
      </c>
      <c r="AI1309" s="20">
        <v>1</v>
      </c>
      <c r="AQ1309" s="1">
        <f t="shared" si="182"/>
        <v>1</v>
      </c>
      <c r="AR1309" s="1">
        <f t="shared" si="183"/>
        <v>1</v>
      </c>
    </row>
    <row r="1310" spans="1:44" ht="27.6" thickTop="1" thickBot="1">
      <c r="A1310" s="323" t="s">
        <v>692</v>
      </c>
      <c r="B1310" s="323" t="s">
        <v>692</v>
      </c>
      <c r="C1310" s="323" t="s">
        <v>702</v>
      </c>
      <c r="D1310" s="35"/>
      <c r="E1310" s="324" t="s">
        <v>53</v>
      </c>
      <c r="F1310" s="325">
        <v>10000</v>
      </c>
      <c r="G1310" s="332">
        <v>8000</v>
      </c>
      <c r="H1310" s="326"/>
      <c r="I1310" s="327">
        <v>8000</v>
      </c>
      <c r="J1310" s="328"/>
      <c r="K1310" s="328"/>
      <c r="L1310" s="328"/>
      <c r="M1310" s="327"/>
      <c r="N1310" s="327"/>
      <c r="O1310" s="329"/>
      <c r="P1310" s="330"/>
      <c r="Q1310" s="335">
        <v>2000</v>
      </c>
      <c r="R1310" s="332">
        <v>6000</v>
      </c>
      <c r="S1310" s="327">
        <f>G1310-Q1310-R1310</f>
        <v>0</v>
      </c>
      <c r="T1310" s="333"/>
      <c r="U1310" s="39"/>
      <c r="V1310" s="333"/>
      <c r="W1310" s="334"/>
      <c r="X1310" s="23">
        <f t="shared" si="177"/>
        <v>0</v>
      </c>
      <c r="Y1310" s="23">
        <f t="shared" si="178"/>
        <v>0</v>
      </c>
      <c r="AH1310" s="20">
        <f t="shared" si="181"/>
        <v>0</v>
      </c>
      <c r="AI1310" s="20">
        <v>1</v>
      </c>
      <c r="AQ1310" s="1">
        <f t="shared" si="182"/>
        <v>1</v>
      </c>
      <c r="AR1310" s="1">
        <f t="shared" si="183"/>
        <v>1</v>
      </c>
    </row>
    <row r="1311" spans="1:44" ht="27.6" thickTop="1" thickBot="1">
      <c r="A1311" s="187" t="s">
        <v>692</v>
      </c>
      <c r="B1311" s="187" t="s">
        <v>703</v>
      </c>
      <c r="C1311" s="187" t="s">
        <v>41</v>
      </c>
      <c r="D1311" s="188"/>
      <c r="E1311" s="225" t="s">
        <v>179</v>
      </c>
      <c r="F1311" s="343">
        <v>300000</v>
      </c>
      <c r="G1311" s="343">
        <v>300000</v>
      </c>
      <c r="H1311" s="344"/>
      <c r="I1311" s="345">
        <v>58500</v>
      </c>
      <c r="J1311" s="346"/>
      <c r="K1311" s="346"/>
      <c r="L1311" s="346">
        <v>241500</v>
      </c>
      <c r="M1311" s="345"/>
      <c r="N1311" s="345"/>
      <c r="O1311" s="347"/>
      <c r="P1311" s="348"/>
      <c r="Q1311" s="414"/>
      <c r="R1311" s="349">
        <v>270000</v>
      </c>
      <c r="S1311" s="345">
        <f t="shared" si="184"/>
        <v>30000</v>
      </c>
      <c r="T1311" s="339"/>
      <c r="U1311" s="350"/>
      <c r="V1311" s="339"/>
      <c r="W1311" s="350"/>
      <c r="X1311" s="23">
        <f t="shared" si="177"/>
        <v>0</v>
      </c>
      <c r="Y1311" s="23">
        <f t="shared" si="178"/>
        <v>0</v>
      </c>
      <c r="Z1311" s="20">
        <v>1</v>
      </c>
      <c r="AH1311" s="20">
        <f t="shared" si="181"/>
        <v>1</v>
      </c>
      <c r="AQ1311" s="1">
        <f t="shared" si="182"/>
        <v>0</v>
      </c>
      <c r="AR1311" s="1">
        <f t="shared" si="183"/>
        <v>1</v>
      </c>
    </row>
    <row r="1312" spans="1:44" ht="27.6" thickTop="1" thickBot="1">
      <c r="A1312" s="187" t="s">
        <v>692</v>
      </c>
      <c r="B1312" s="187" t="s">
        <v>703</v>
      </c>
      <c r="C1312" s="187" t="s">
        <v>693</v>
      </c>
      <c r="D1312" s="188"/>
      <c r="E1312" s="225" t="s">
        <v>179</v>
      </c>
      <c r="F1312" s="343">
        <v>155000</v>
      </c>
      <c r="G1312" s="343">
        <v>155000</v>
      </c>
      <c r="H1312" s="344"/>
      <c r="I1312" s="345"/>
      <c r="J1312" s="346"/>
      <c r="K1312" s="346">
        <v>155000</v>
      </c>
      <c r="L1312" s="346"/>
      <c r="M1312" s="345"/>
      <c r="N1312" s="345"/>
      <c r="O1312" s="347"/>
      <c r="P1312" s="348"/>
      <c r="Q1312" s="414"/>
      <c r="R1312" s="349">
        <v>155000</v>
      </c>
      <c r="S1312" s="345">
        <f t="shared" si="184"/>
        <v>0</v>
      </c>
      <c r="T1312" s="339"/>
      <c r="U1312" s="350"/>
      <c r="V1312" s="339"/>
      <c r="W1312" s="350"/>
      <c r="X1312" s="23">
        <f t="shared" si="177"/>
        <v>0</v>
      </c>
      <c r="Y1312" s="23">
        <f t="shared" si="178"/>
        <v>0</v>
      </c>
      <c r="Z1312" s="20">
        <v>1</v>
      </c>
      <c r="AH1312" s="20">
        <f t="shared" si="181"/>
        <v>1</v>
      </c>
      <c r="AQ1312" s="1">
        <f t="shared" si="182"/>
        <v>0</v>
      </c>
      <c r="AR1312" s="1">
        <f t="shared" si="183"/>
        <v>1</v>
      </c>
    </row>
    <row r="1313" spans="1:44" ht="27.6" thickTop="1" thickBot="1">
      <c r="A1313" s="187" t="s">
        <v>692</v>
      </c>
      <c r="B1313" s="187" t="s">
        <v>703</v>
      </c>
      <c r="C1313" s="187" t="s">
        <v>704</v>
      </c>
      <c r="D1313" s="188"/>
      <c r="E1313" s="225" t="s">
        <v>53</v>
      </c>
      <c r="F1313" s="343">
        <v>110000</v>
      </c>
      <c r="G1313" s="349">
        <v>99680</v>
      </c>
      <c r="H1313" s="344"/>
      <c r="I1313" s="345">
        <v>99680</v>
      </c>
      <c r="J1313" s="346"/>
      <c r="K1313" s="346"/>
      <c r="L1313" s="346"/>
      <c r="M1313" s="345"/>
      <c r="N1313" s="345"/>
      <c r="O1313" s="347"/>
      <c r="P1313" s="348"/>
      <c r="Q1313" s="351">
        <v>89712</v>
      </c>
      <c r="R1313" s="345">
        <v>9968</v>
      </c>
      <c r="S1313" s="345">
        <f>G1313-Q1313-R1313</f>
        <v>0</v>
      </c>
      <c r="T1313" s="339"/>
      <c r="U1313" s="350"/>
      <c r="V1313" s="339"/>
      <c r="W1313" s="350"/>
      <c r="X1313" s="23">
        <f t="shared" ref="X1313:X1376" si="185">G1313-I1313-J1313-K1313-L1313-M1313-N1313</f>
        <v>0</v>
      </c>
      <c r="Y1313" s="23">
        <f t="shared" ref="Y1313:Y1376" si="186">G1313-Q1313-R1313-S1313</f>
        <v>0</v>
      </c>
      <c r="AH1313" s="20">
        <f t="shared" si="181"/>
        <v>0</v>
      </c>
      <c r="AI1313" s="20">
        <v>1</v>
      </c>
      <c r="AQ1313" s="1">
        <f t="shared" si="182"/>
        <v>1</v>
      </c>
      <c r="AR1313" s="1">
        <f t="shared" si="183"/>
        <v>1</v>
      </c>
    </row>
    <row r="1314" spans="1:44" ht="27.6" thickTop="1" thickBot="1">
      <c r="A1314" s="187" t="s">
        <v>692</v>
      </c>
      <c r="B1314" s="187" t="s">
        <v>703</v>
      </c>
      <c r="C1314" s="187" t="s">
        <v>705</v>
      </c>
      <c r="D1314" s="188"/>
      <c r="E1314" s="225" t="s">
        <v>145</v>
      </c>
      <c r="F1314" s="343">
        <v>153000</v>
      </c>
      <c r="G1314" s="349">
        <v>222470</v>
      </c>
      <c r="H1314" s="344"/>
      <c r="I1314" s="345">
        <v>69470</v>
      </c>
      <c r="J1314" s="346"/>
      <c r="K1314" s="346"/>
      <c r="L1314" s="346">
        <v>153000</v>
      </c>
      <c r="M1314" s="345"/>
      <c r="N1314" s="345"/>
      <c r="O1314" s="347"/>
      <c r="P1314" s="348"/>
      <c r="Q1314" s="351">
        <v>75664</v>
      </c>
      <c r="R1314" s="345">
        <v>124558</v>
      </c>
      <c r="S1314" s="345">
        <f>G1314-Q1314-R1314</f>
        <v>22248</v>
      </c>
      <c r="T1314" s="339"/>
      <c r="U1314" s="350"/>
      <c r="V1314" s="339"/>
      <c r="W1314" s="350"/>
      <c r="X1314" s="23">
        <f t="shared" si="185"/>
        <v>0</v>
      </c>
      <c r="Y1314" s="23">
        <f t="shared" si="186"/>
        <v>0</v>
      </c>
      <c r="AH1314" s="20">
        <f t="shared" si="181"/>
        <v>0</v>
      </c>
      <c r="AI1314" s="20">
        <v>1</v>
      </c>
      <c r="AQ1314" s="1">
        <f t="shared" si="182"/>
        <v>1</v>
      </c>
      <c r="AR1314" s="1">
        <f t="shared" si="183"/>
        <v>1</v>
      </c>
    </row>
    <row r="1315" spans="1:44" ht="27.6" thickTop="1" thickBot="1">
      <c r="A1315" s="187" t="s">
        <v>692</v>
      </c>
      <c r="B1315" s="187" t="s">
        <v>703</v>
      </c>
      <c r="C1315" s="187" t="s">
        <v>706</v>
      </c>
      <c r="D1315" s="188"/>
      <c r="E1315" s="225" t="s">
        <v>10</v>
      </c>
      <c r="F1315" s="343">
        <v>800000</v>
      </c>
      <c r="G1315" s="349">
        <f>F1315</f>
        <v>800000</v>
      </c>
      <c r="H1315" s="344"/>
      <c r="I1315" s="345"/>
      <c r="J1315" s="346"/>
      <c r="K1315" s="346"/>
      <c r="L1315" s="346"/>
      <c r="M1315" s="345">
        <v>800000</v>
      </c>
      <c r="N1315" s="345"/>
      <c r="O1315" s="347"/>
      <c r="P1315" s="348"/>
      <c r="Q1315" s="351">
        <v>276050</v>
      </c>
      <c r="R1315" s="345">
        <v>447484</v>
      </c>
      <c r="S1315" s="345">
        <f t="shared" si="184"/>
        <v>76466</v>
      </c>
      <c r="T1315" s="339"/>
      <c r="U1315" s="350"/>
      <c r="V1315" s="339"/>
      <c r="W1315" s="350"/>
      <c r="X1315" s="23">
        <f t="shared" si="185"/>
        <v>0</v>
      </c>
      <c r="Y1315" s="23">
        <f t="shared" si="186"/>
        <v>0</v>
      </c>
      <c r="AH1315" s="20">
        <f t="shared" si="181"/>
        <v>0</v>
      </c>
      <c r="AO1315" s="20">
        <v>1</v>
      </c>
      <c r="AQ1315" s="1">
        <f t="shared" si="182"/>
        <v>1</v>
      </c>
      <c r="AR1315" s="1">
        <f t="shared" si="183"/>
        <v>1</v>
      </c>
    </row>
    <row r="1316" spans="1:44" ht="27.6" thickTop="1" thickBot="1">
      <c r="A1316" s="187" t="s">
        <v>692</v>
      </c>
      <c r="B1316" s="187" t="s">
        <v>707</v>
      </c>
      <c r="C1316" s="187" t="s">
        <v>41</v>
      </c>
      <c r="D1316" s="188"/>
      <c r="E1316" s="225" t="s">
        <v>179</v>
      </c>
      <c r="F1316" s="336">
        <v>255000</v>
      </c>
      <c r="G1316" s="336">
        <v>255000</v>
      </c>
      <c r="H1316" s="218"/>
      <c r="I1316" s="204"/>
      <c r="J1316" s="219"/>
      <c r="K1316" s="219"/>
      <c r="L1316" s="336">
        <v>255000</v>
      </c>
      <c r="M1316" s="204"/>
      <c r="N1316" s="204"/>
      <c r="O1316" s="225"/>
      <c r="P1316" s="337"/>
      <c r="Q1316" s="338"/>
      <c r="R1316" s="336">
        <f>F1316*0.9</f>
        <v>229500</v>
      </c>
      <c r="S1316" s="204">
        <f>F1316-R1316</f>
        <v>25500</v>
      </c>
      <c r="T1316" s="339"/>
      <c r="U1316" s="340"/>
      <c r="V1316" s="339"/>
      <c r="W1316" s="340"/>
      <c r="X1316" s="23">
        <f t="shared" si="185"/>
        <v>0</v>
      </c>
      <c r="Y1316" s="23">
        <f t="shared" si="186"/>
        <v>0</v>
      </c>
      <c r="Z1316" s="20">
        <v>1</v>
      </c>
      <c r="AH1316" s="20">
        <f t="shared" si="181"/>
        <v>1</v>
      </c>
      <c r="AQ1316" s="1">
        <f t="shared" si="182"/>
        <v>0</v>
      </c>
      <c r="AR1316" s="1">
        <f t="shared" si="183"/>
        <v>1</v>
      </c>
    </row>
    <row r="1317" spans="1:44" ht="27.6" thickTop="1" thickBot="1">
      <c r="A1317" s="187" t="s">
        <v>692</v>
      </c>
      <c r="B1317" s="187" t="s">
        <v>707</v>
      </c>
      <c r="C1317" s="187" t="s">
        <v>708</v>
      </c>
      <c r="D1317" s="188"/>
      <c r="E1317" s="225" t="s">
        <v>179</v>
      </c>
      <c r="F1317" s="336">
        <v>100000</v>
      </c>
      <c r="G1317" s="336">
        <v>100000</v>
      </c>
      <c r="H1317" s="218"/>
      <c r="I1317" s="204"/>
      <c r="J1317" s="219"/>
      <c r="K1317" s="219"/>
      <c r="L1317" s="336">
        <v>100000</v>
      </c>
      <c r="M1317" s="204"/>
      <c r="N1317" s="204"/>
      <c r="O1317" s="225"/>
      <c r="P1317" s="337"/>
      <c r="Q1317" s="338"/>
      <c r="R1317" s="336">
        <f>F1317*0.6</f>
        <v>60000</v>
      </c>
      <c r="S1317" s="204">
        <f t="shared" ref="S1317:S1324" si="187">F1317-R1317</f>
        <v>40000</v>
      </c>
      <c r="T1317" s="339"/>
      <c r="U1317" s="340"/>
      <c r="V1317" s="339"/>
      <c r="W1317" s="340"/>
      <c r="X1317" s="23">
        <f t="shared" si="185"/>
        <v>0</v>
      </c>
      <c r="Y1317" s="23">
        <f t="shared" si="186"/>
        <v>0</v>
      </c>
      <c r="Z1317" s="20">
        <v>1</v>
      </c>
      <c r="AH1317" s="20">
        <f t="shared" si="181"/>
        <v>1</v>
      </c>
      <c r="AQ1317" s="1">
        <f t="shared" si="182"/>
        <v>0</v>
      </c>
      <c r="AR1317" s="1">
        <f t="shared" si="183"/>
        <v>1</v>
      </c>
    </row>
    <row r="1318" spans="1:44" ht="27.6" thickTop="1" thickBot="1">
      <c r="A1318" s="187" t="s">
        <v>692</v>
      </c>
      <c r="B1318" s="187" t="s">
        <v>707</v>
      </c>
      <c r="C1318" s="187" t="s">
        <v>455</v>
      </c>
      <c r="D1318" s="188"/>
      <c r="E1318" s="225" t="s">
        <v>179</v>
      </c>
      <c r="F1318" s="336">
        <v>72000</v>
      </c>
      <c r="G1318" s="336">
        <v>72000</v>
      </c>
      <c r="H1318" s="218"/>
      <c r="I1318" s="204"/>
      <c r="J1318" s="219"/>
      <c r="K1318" s="219"/>
      <c r="L1318" s="336">
        <v>72000</v>
      </c>
      <c r="M1318" s="204"/>
      <c r="N1318" s="204"/>
      <c r="O1318" s="225"/>
      <c r="P1318" s="337"/>
      <c r="Q1318" s="338"/>
      <c r="R1318" s="336">
        <f>F1318*0.9</f>
        <v>64800</v>
      </c>
      <c r="S1318" s="204">
        <f t="shared" si="187"/>
        <v>7200</v>
      </c>
      <c r="T1318" s="339"/>
      <c r="U1318" s="340"/>
      <c r="V1318" s="339"/>
      <c r="W1318" s="340"/>
      <c r="X1318" s="23">
        <f t="shared" si="185"/>
        <v>0</v>
      </c>
      <c r="Y1318" s="23">
        <f t="shared" si="186"/>
        <v>0</v>
      </c>
      <c r="Z1318" s="20">
        <v>1</v>
      </c>
      <c r="AH1318" s="20">
        <f t="shared" si="181"/>
        <v>1</v>
      </c>
      <c r="AQ1318" s="1">
        <f t="shared" si="182"/>
        <v>0</v>
      </c>
      <c r="AR1318" s="1">
        <f t="shared" si="183"/>
        <v>1</v>
      </c>
    </row>
    <row r="1319" spans="1:44" ht="27.6" thickTop="1" thickBot="1">
      <c r="A1319" s="187" t="s">
        <v>692</v>
      </c>
      <c r="B1319" s="187" t="s">
        <v>707</v>
      </c>
      <c r="C1319" s="187" t="s">
        <v>249</v>
      </c>
      <c r="D1319" s="188"/>
      <c r="E1319" s="225" t="s">
        <v>179</v>
      </c>
      <c r="F1319" s="336">
        <v>75000</v>
      </c>
      <c r="G1319" s="336">
        <v>75000</v>
      </c>
      <c r="H1319" s="218"/>
      <c r="I1319" s="204"/>
      <c r="J1319" s="219"/>
      <c r="K1319" s="219"/>
      <c r="L1319" s="336">
        <v>75000</v>
      </c>
      <c r="M1319" s="204"/>
      <c r="N1319" s="204"/>
      <c r="O1319" s="225"/>
      <c r="P1319" s="337"/>
      <c r="Q1319" s="338"/>
      <c r="R1319" s="336">
        <f>F1319*0.9</f>
        <v>67500</v>
      </c>
      <c r="S1319" s="204">
        <f t="shared" si="187"/>
        <v>7500</v>
      </c>
      <c r="T1319" s="339"/>
      <c r="U1319" s="340"/>
      <c r="V1319" s="339"/>
      <c r="W1319" s="340"/>
      <c r="X1319" s="23">
        <f t="shared" si="185"/>
        <v>0</v>
      </c>
      <c r="Y1319" s="23">
        <f t="shared" si="186"/>
        <v>0</v>
      </c>
      <c r="Z1319" s="20">
        <v>1</v>
      </c>
      <c r="AH1319" s="20">
        <f t="shared" si="181"/>
        <v>1</v>
      </c>
      <c r="AQ1319" s="1">
        <f t="shared" si="182"/>
        <v>0</v>
      </c>
      <c r="AR1319" s="1">
        <f t="shared" si="183"/>
        <v>1</v>
      </c>
    </row>
    <row r="1320" spans="1:44" ht="54" thickTop="1" thickBot="1">
      <c r="A1320" s="187" t="s">
        <v>692</v>
      </c>
      <c r="B1320" s="187" t="s">
        <v>707</v>
      </c>
      <c r="C1320" s="187" t="s">
        <v>709</v>
      </c>
      <c r="D1320" s="188"/>
      <c r="E1320" s="225" t="s">
        <v>179</v>
      </c>
      <c r="F1320" s="336">
        <v>120000</v>
      </c>
      <c r="G1320" s="336">
        <v>120000</v>
      </c>
      <c r="H1320" s="218"/>
      <c r="I1320" s="204"/>
      <c r="J1320" s="219"/>
      <c r="K1320" s="336">
        <v>120000</v>
      </c>
      <c r="L1320" s="341"/>
      <c r="M1320" s="204"/>
      <c r="N1320" s="204"/>
      <c r="O1320" s="225"/>
      <c r="P1320" s="337"/>
      <c r="Q1320" s="338"/>
      <c r="R1320" s="336">
        <f>F1320*0.4</f>
        <v>48000</v>
      </c>
      <c r="S1320" s="204">
        <f t="shared" si="187"/>
        <v>72000</v>
      </c>
      <c r="T1320" s="339"/>
      <c r="U1320" s="340"/>
      <c r="V1320" s="339"/>
      <c r="W1320" s="340"/>
      <c r="X1320" s="23">
        <f t="shared" si="185"/>
        <v>0</v>
      </c>
      <c r="Y1320" s="23">
        <f t="shared" si="186"/>
        <v>0</v>
      </c>
      <c r="Z1320" s="20">
        <v>1</v>
      </c>
      <c r="AH1320" s="20">
        <f t="shared" si="181"/>
        <v>1</v>
      </c>
      <c r="AQ1320" s="1">
        <f t="shared" si="182"/>
        <v>0</v>
      </c>
      <c r="AR1320" s="1">
        <f t="shared" si="183"/>
        <v>1</v>
      </c>
    </row>
    <row r="1321" spans="1:44" ht="27.6" thickTop="1" thickBot="1">
      <c r="A1321" s="187" t="s">
        <v>692</v>
      </c>
      <c r="B1321" s="187" t="s">
        <v>707</v>
      </c>
      <c r="C1321" s="187" t="s">
        <v>44</v>
      </c>
      <c r="D1321" s="188"/>
      <c r="E1321" s="225" t="s">
        <v>179</v>
      </c>
      <c r="F1321" s="336">
        <v>30000</v>
      </c>
      <c r="G1321" s="336">
        <v>30000</v>
      </c>
      <c r="H1321" s="218"/>
      <c r="I1321" s="204"/>
      <c r="J1321" s="219"/>
      <c r="K1321" s="219"/>
      <c r="L1321" s="336">
        <v>30000</v>
      </c>
      <c r="M1321" s="204"/>
      <c r="N1321" s="204"/>
      <c r="O1321" s="225"/>
      <c r="P1321" s="337"/>
      <c r="Q1321" s="338"/>
      <c r="R1321" s="336">
        <f>F1321*0.9</f>
        <v>27000</v>
      </c>
      <c r="S1321" s="204">
        <f t="shared" si="187"/>
        <v>3000</v>
      </c>
      <c r="T1321" s="339"/>
      <c r="U1321" s="340"/>
      <c r="V1321" s="339"/>
      <c r="W1321" s="340"/>
      <c r="X1321" s="23">
        <f t="shared" si="185"/>
        <v>0</v>
      </c>
      <c r="Y1321" s="23">
        <f t="shared" si="186"/>
        <v>0</v>
      </c>
      <c r="Z1321" s="20">
        <v>1</v>
      </c>
      <c r="AH1321" s="20">
        <f t="shared" si="181"/>
        <v>1</v>
      </c>
      <c r="AQ1321" s="1">
        <f t="shared" si="182"/>
        <v>0</v>
      </c>
      <c r="AR1321" s="1">
        <f t="shared" si="183"/>
        <v>1</v>
      </c>
    </row>
    <row r="1322" spans="1:44" ht="27.6" thickTop="1" thickBot="1">
      <c r="A1322" s="187" t="s">
        <v>692</v>
      </c>
      <c r="B1322" s="187" t="s">
        <v>707</v>
      </c>
      <c r="C1322" s="187" t="s">
        <v>710</v>
      </c>
      <c r="D1322" s="188"/>
      <c r="E1322" s="225" t="s">
        <v>179</v>
      </c>
      <c r="F1322" s="336">
        <v>30000</v>
      </c>
      <c r="G1322" s="336">
        <v>30000</v>
      </c>
      <c r="H1322" s="218"/>
      <c r="I1322" s="204"/>
      <c r="J1322" s="219"/>
      <c r="K1322" s="219"/>
      <c r="L1322" s="336">
        <v>30000</v>
      </c>
      <c r="M1322" s="204"/>
      <c r="N1322" s="204"/>
      <c r="O1322" s="225"/>
      <c r="P1322" s="337"/>
      <c r="Q1322" s="338"/>
      <c r="R1322" s="336">
        <f>F1322*0.9</f>
        <v>27000</v>
      </c>
      <c r="S1322" s="204">
        <f t="shared" si="187"/>
        <v>3000</v>
      </c>
      <c r="T1322" s="339"/>
      <c r="U1322" s="340"/>
      <c r="V1322" s="339"/>
      <c r="W1322" s="340"/>
      <c r="X1322" s="23">
        <f t="shared" si="185"/>
        <v>0</v>
      </c>
      <c r="Y1322" s="23">
        <f t="shared" si="186"/>
        <v>0</v>
      </c>
      <c r="Z1322" s="20">
        <v>1</v>
      </c>
      <c r="AH1322" s="20">
        <f t="shared" si="181"/>
        <v>1</v>
      </c>
      <c r="AQ1322" s="1">
        <f t="shared" si="182"/>
        <v>0</v>
      </c>
      <c r="AR1322" s="1">
        <f t="shared" si="183"/>
        <v>1</v>
      </c>
    </row>
    <row r="1323" spans="1:44" ht="27.6" thickTop="1" thickBot="1">
      <c r="A1323" s="187" t="s">
        <v>692</v>
      </c>
      <c r="B1323" s="187" t="s">
        <v>707</v>
      </c>
      <c r="C1323" s="187" t="s">
        <v>247</v>
      </c>
      <c r="D1323" s="188"/>
      <c r="E1323" s="225" t="s">
        <v>179</v>
      </c>
      <c r="F1323" s="336">
        <v>50000</v>
      </c>
      <c r="G1323" s="336">
        <v>50000</v>
      </c>
      <c r="H1323" s="218"/>
      <c r="I1323" s="204"/>
      <c r="J1323" s="219"/>
      <c r="K1323" s="219"/>
      <c r="L1323" s="336">
        <v>50000</v>
      </c>
      <c r="M1323" s="204"/>
      <c r="N1323" s="204"/>
      <c r="O1323" s="225"/>
      <c r="P1323" s="337"/>
      <c r="Q1323" s="338"/>
      <c r="R1323" s="336">
        <f>F1323*0.9</f>
        <v>45000</v>
      </c>
      <c r="S1323" s="204">
        <f t="shared" si="187"/>
        <v>5000</v>
      </c>
      <c r="T1323" s="339"/>
      <c r="U1323" s="340"/>
      <c r="V1323" s="339"/>
      <c r="W1323" s="340"/>
      <c r="X1323" s="23">
        <f t="shared" si="185"/>
        <v>0</v>
      </c>
      <c r="Y1323" s="23">
        <f t="shared" si="186"/>
        <v>0</v>
      </c>
      <c r="Z1323" s="20">
        <v>1</v>
      </c>
      <c r="AH1323" s="20">
        <f t="shared" si="181"/>
        <v>1</v>
      </c>
      <c r="AQ1323" s="1">
        <f t="shared" si="182"/>
        <v>0</v>
      </c>
      <c r="AR1323" s="1">
        <f t="shared" si="183"/>
        <v>1</v>
      </c>
    </row>
    <row r="1324" spans="1:44" ht="27.6" thickTop="1" thickBot="1">
      <c r="A1324" s="187" t="s">
        <v>692</v>
      </c>
      <c r="B1324" s="187" t="s">
        <v>707</v>
      </c>
      <c r="C1324" s="187" t="s">
        <v>711</v>
      </c>
      <c r="D1324" s="188"/>
      <c r="E1324" s="225" t="s">
        <v>179</v>
      </c>
      <c r="F1324" s="336">
        <v>20000</v>
      </c>
      <c r="G1324" s="336">
        <v>20000</v>
      </c>
      <c r="H1324" s="218"/>
      <c r="I1324" s="204"/>
      <c r="J1324" s="219"/>
      <c r="K1324" s="219"/>
      <c r="L1324" s="336">
        <v>20000</v>
      </c>
      <c r="M1324" s="204"/>
      <c r="N1324" s="204"/>
      <c r="O1324" s="225"/>
      <c r="P1324" s="337"/>
      <c r="Q1324" s="338"/>
      <c r="R1324" s="336">
        <f>F1324*0.9</f>
        <v>18000</v>
      </c>
      <c r="S1324" s="204">
        <f t="shared" si="187"/>
        <v>2000</v>
      </c>
      <c r="T1324" s="339"/>
      <c r="U1324" s="342"/>
      <c r="V1324" s="342"/>
      <c r="W1324" s="342"/>
      <c r="X1324" s="23">
        <f t="shared" si="185"/>
        <v>0</v>
      </c>
      <c r="Y1324" s="23">
        <f t="shared" si="186"/>
        <v>0</v>
      </c>
      <c r="Z1324" s="20">
        <v>1</v>
      </c>
      <c r="AH1324" s="20">
        <f t="shared" si="181"/>
        <v>1</v>
      </c>
      <c r="AQ1324" s="1">
        <f t="shared" si="182"/>
        <v>0</v>
      </c>
      <c r="AR1324" s="1">
        <f t="shared" si="183"/>
        <v>1</v>
      </c>
    </row>
    <row r="1325" spans="1:44" ht="27.6" thickTop="1" thickBot="1">
      <c r="A1325" s="187" t="s">
        <v>692</v>
      </c>
      <c r="B1325" s="187" t="s">
        <v>707</v>
      </c>
      <c r="C1325" s="187" t="s">
        <v>229</v>
      </c>
      <c r="D1325" s="188"/>
      <c r="E1325" s="225" t="s">
        <v>10</v>
      </c>
      <c r="F1325" s="336">
        <v>151000</v>
      </c>
      <c r="G1325" s="336">
        <v>151000</v>
      </c>
      <c r="H1325" s="218"/>
      <c r="I1325" s="204"/>
      <c r="J1325" s="219"/>
      <c r="K1325" s="219"/>
      <c r="L1325" s="219">
        <v>151000</v>
      </c>
      <c r="M1325" s="204"/>
      <c r="N1325" s="204"/>
      <c r="O1325" s="225"/>
      <c r="P1325" s="337"/>
      <c r="Q1325" s="229">
        <v>6160</v>
      </c>
      <c r="R1325" s="336">
        <v>127000</v>
      </c>
      <c r="S1325" s="204">
        <f>G1325-(Q1325+R1325)</f>
        <v>17840</v>
      </c>
      <c r="T1325" s="339"/>
      <c r="U1325" s="342"/>
      <c r="V1325" s="342"/>
      <c r="W1325" s="342"/>
      <c r="X1325" s="23">
        <f t="shared" si="185"/>
        <v>0</v>
      </c>
      <c r="Y1325" s="23">
        <f t="shared" si="186"/>
        <v>0</v>
      </c>
      <c r="AH1325" s="20">
        <f t="shared" si="181"/>
        <v>0</v>
      </c>
      <c r="AI1325" s="20">
        <v>1</v>
      </c>
      <c r="AQ1325" s="1">
        <f t="shared" si="182"/>
        <v>1</v>
      </c>
      <c r="AR1325" s="1">
        <f t="shared" si="183"/>
        <v>1</v>
      </c>
    </row>
    <row r="1326" spans="1:44" ht="54" thickTop="1" thickBot="1">
      <c r="A1326" s="187" t="s">
        <v>692</v>
      </c>
      <c r="B1326" s="187" t="s">
        <v>707</v>
      </c>
      <c r="C1326" s="187" t="s">
        <v>712</v>
      </c>
      <c r="D1326" s="188"/>
      <c r="E1326" s="225" t="s">
        <v>10</v>
      </c>
      <c r="F1326" s="336">
        <v>1500000</v>
      </c>
      <c r="G1326" s="336">
        <v>1500000</v>
      </c>
      <c r="H1326" s="218"/>
      <c r="I1326" s="204"/>
      <c r="J1326" s="219"/>
      <c r="K1326" s="219"/>
      <c r="L1326" s="219"/>
      <c r="M1326" s="204">
        <v>1500000</v>
      </c>
      <c r="N1326" s="204"/>
      <c r="O1326" s="225"/>
      <c r="P1326" s="337"/>
      <c r="Q1326" s="960">
        <v>992339.73100000003</v>
      </c>
      <c r="R1326" s="336">
        <f>G1326*0.9</f>
        <v>1350000</v>
      </c>
      <c r="S1326" s="961">
        <f>F1326-(Q1326+R1326)</f>
        <v>-842339.73100000015</v>
      </c>
      <c r="T1326" s="339"/>
      <c r="U1326" s="342"/>
      <c r="V1326" s="342"/>
      <c r="W1326" s="342"/>
      <c r="X1326" s="23">
        <f t="shared" si="185"/>
        <v>0</v>
      </c>
      <c r="Y1326" s="23">
        <f t="shared" si="186"/>
        <v>0</v>
      </c>
      <c r="AH1326" s="20">
        <f t="shared" si="181"/>
        <v>0</v>
      </c>
      <c r="AO1326" s="20">
        <v>1</v>
      </c>
      <c r="AQ1326" s="1">
        <f t="shared" si="182"/>
        <v>1</v>
      </c>
      <c r="AR1326" s="1">
        <f t="shared" si="183"/>
        <v>1</v>
      </c>
    </row>
    <row r="1327" spans="1:44" ht="27.6" thickTop="1" thickBot="1">
      <c r="A1327" s="187" t="s">
        <v>692</v>
      </c>
      <c r="B1327" s="187" t="s">
        <v>713</v>
      </c>
      <c r="C1327" s="187" t="s">
        <v>41</v>
      </c>
      <c r="D1327" s="188"/>
      <c r="E1327" s="225" t="s">
        <v>179</v>
      </c>
      <c r="F1327" s="343">
        <v>238000</v>
      </c>
      <c r="G1327" s="343">
        <v>238000</v>
      </c>
      <c r="H1327" s="344"/>
      <c r="I1327" s="345"/>
      <c r="J1327" s="346"/>
      <c r="K1327" s="346"/>
      <c r="L1327" s="346">
        <v>238000</v>
      </c>
      <c r="M1327" s="345"/>
      <c r="N1327" s="345"/>
      <c r="O1327" s="347"/>
      <c r="P1327" s="348"/>
      <c r="Q1327" s="351"/>
      <c r="R1327" s="345">
        <v>214200</v>
      </c>
      <c r="S1327" s="345">
        <f t="shared" si="184"/>
        <v>23800</v>
      </c>
      <c r="T1327" s="339"/>
      <c r="U1327" s="350"/>
      <c r="V1327" s="339"/>
      <c r="W1327" s="350"/>
      <c r="X1327" s="23">
        <f t="shared" si="185"/>
        <v>0</v>
      </c>
      <c r="Y1327" s="23">
        <f t="shared" si="186"/>
        <v>0</v>
      </c>
      <c r="Z1327" s="20">
        <v>1</v>
      </c>
      <c r="AH1327" s="20">
        <f t="shared" si="181"/>
        <v>1</v>
      </c>
      <c r="AQ1327" s="1">
        <f t="shared" si="182"/>
        <v>0</v>
      </c>
      <c r="AR1327" s="1">
        <f t="shared" si="183"/>
        <v>1</v>
      </c>
    </row>
    <row r="1328" spans="1:44" ht="27.6" thickTop="1" thickBot="1">
      <c r="A1328" s="187" t="s">
        <v>692</v>
      </c>
      <c r="B1328" s="187" t="s">
        <v>713</v>
      </c>
      <c r="C1328" s="187" t="s">
        <v>714</v>
      </c>
      <c r="D1328" s="188"/>
      <c r="E1328" s="225" t="s">
        <v>10</v>
      </c>
      <c r="F1328" s="343">
        <v>800000</v>
      </c>
      <c r="G1328" s="349">
        <v>900982</v>
      </c>
      <c r="H1328" s="344"/>
      <c r="I1328" s="345">
        <v>82614</v>
      </c>
      <c r="J1328" s="346"/>
      <c r="K1328" s="346"/>
      <c r="L1328" s="346"/>
      <c r="M1328" s="345">
        <v>818368</v>
      </c>
      <c r="N1328" s="345"/>
      <c r="O1328" s="347"/>
      <c r="P1328" s="348"/>
      <c r="Q1328" s="351">
        <v>862982</v>
      </c>
      <c r="R1328" s="345">
        <v>34200</v>
      </c>
      <c r="S1328" s="345">
        <f>G1328-Q1328-R1328</f>
        <v>3800</v>
      </c>
      <c r="T1328" s="339"/>
      <c r="U1328" s="350"/>
      <c r="V1328" s="339"/>
      <c r="W1328" s="350"/>
      <c r="X1328" s="23">
        <f t="shared" si="185"/>
        <v>0</v>
      </c>
      <c r="Y1328" s="23">
        <f t="shared" si="186"/>
        <v>0</v>
      </c>
      <c r="AH1328" s="20">
        <f t="shared" si="181"/>
        <v>0</v>
      </c>
      <c r="AO1328" s="20">
        <v>1</v>
      </c>
      <c r="AQ1328" s="1">
        <f t="shared" si="182"/>
        <v>1</v>
      </c>
      <c r="AR1328" s="1">
        <f t="shared" si="183"/>
        <v>1</v>
      </c>
    </row>
    <row r="1329" spans="1:44" ht="27.6" thickTop="1" thickBot="1">
      <c r="A1329" s="187" t="s">
        <v>692</v>
      </c>
      <c r="B1329" s="187" t="s">
        <v>715</v>
      </c>
      <c r="C1329" s="187" t="s">
        <v>41</v>
      </c>
      <c r="D1329" s="188"/>
      <c r="E1329" s="225" t="s">
        <v>179</v>
      </c>
      <c r="F1329" s="343">
        <v>320000</v>
      </c>
      <c r="G1329" s="343">
        <v>320000</v>
      </c>
      <c r="H1329" s="344"/>
      <c r="I1329" s="345">
        <v>0</v>
      </c>
      <c r="J1329" s="346">
        <v>143000</v>
      </c>
      <c r="K1329" s="346"/>
      <c r="L1329" s="346">
        <v>177000</v>
      </c>
      <c r="M1329" s="345"/>
      <c r="N1329" s="345"/>
      <c r="O1329" s="347"/>
      <c r="P1329" s="348"/>
      <c r="Q1329" s="338"/>
      <c r="R1329" s="349">
        <v>288000</v>
      </c>
      <c r="S1329" s="327">
        <f t="shared" si="184"/>
        <v>32000</v>
      </c>
      <c r="T1329" s="339"/>
      <c r="U1329" s="350"/>
      <c r="V1329" s="339"/>
      <c r="W1329" s="350"/>
      <c r="X1329" s="23">
        <f t="shared" si="185"/>
        <v>0</v>
      </c>
      <c r="Y1329" s="23">
        <f t="shared" si="186"/>
        <v>0</v>
      </c>
      <c r="Z1329" s="20">
        <v>1</v>
      </c>
      <c r="AH1329" s="20">
        <f t="shared" si="181"/>
        <v>1</v>
      </c>
      <c r="AQ1329" s="1">
        <f t="shared" si="182"/>
        <v>0</v>
      </c>
      <c r="AR1329" s="1">
        <f t="shared" si="183"/>
        <v>1</v>
      </c>
    </row>
    <row r="1330" spans="1:44" ht="27.6" thickTop="1" thickBot="1">
      <c r="A1330" s="187" t="s">
        <v>692</v>
      </c>
      <c r="B1330" s="187" t="s">
        <v>715</v>
      </c>
      <c r="C1330" s="323" t="s">
        <v>693</v>
      </c>
      <c r="D1330" s="188"/>
      <c r="E1330" s="225" t="s">
        <v>179</v>
      </c>
      <c r="F1330" s="343">
        <v>155000</v>
      </c>
      <c r="G1330" s="343">
        <v>155000</v>
      </c>
      <c r="H1330" s="344"/>
      <c r="I1330" s="345"/>
      <c r="J1330" s="346">
        <v>155000</v>
      </c>
      <c r="K1330" s="346"/>
      <c r="L1330" s="346"/>
      <c r="M1330" s="345"/>
      <c r="N1330" s="345"/>
      <c r="O1330" s="347"/>
      <c r="P1330" s="348"/>
      <c r="Q1330" s="338"/>
      <c r="R1330" s="349">
        <v>155000</v>
      </c>
      <c r="S1330" s="327"/>
      <c r="T1330" s="339"/>
      <c r="U1330" s="350"/>
      <c r="V1330" s="339"/>
      <c r="W1330" s="350"/>
      <c r="X1330" s="23">
        <f t="shared" si="185"/>
        <v>0</v>
      </c>
      <c r="Y1330" s="23">
        <f t="shared" si="186"/>
        <v>0</v>
      </c>
      <c r="Z1330" s="20">
        <v>1</v>
      </c>
      <c r="AH1330" s="20">
        <f t="shared" si="181"/>
        <v>1</v>
      </c>
      <c r="AQ1330" s="1">
        <f t="shared" si="182"/>
        <v>0</v>
      </c>
      <c r="AR1330" s="1">
        <f t="shared" si="183"/>
        <v>1</v>
      </c>
    </row>
    <row r="1331" spans="1:44" ht="27.6" thickTop="1" thickBot="1">
      <c r="A1331" s="187" t="s">
        <v>692</v>
      </c>
      <c r="B1331" s="187" t="s">
        <v>715</v>
      </c>
      <c r="C1331" s="187" t="s">
        <v>716</v>
      </c>
      <c r="D1331" s="188"/>
      <c r="E1331" s="225" t="s">
        <v>179</v>
      </c>
      <c r="F1331" s="343">
        <v>44000</v>
      </c>
      <c r="G1331" s="343">
        <v>44000</v>
      </c>
      <c r="H1331" s="344"/>
      <c r="I1331" s="345">
        <v>18000</v>
      </c>
      <c r="J1331" s="346"/>
      <c r="K1331" s="346"/>
      <c r="L1331" s="346">
        <v>26000</v>
      </c>
      <c r="M1331" s="345"/>
      <c r="N1331" s="345"/>
      <c r="O1331" s="347"/>
      <c r="P1331" s="348"/>
      <c r="Q1331" s="338"/>
      <c r="R1331" s="349">
        <v>44000</v>
      </c>
      <c r="S1331" s="327">
        <f t="shared" si="184"/>
        <v>0</v>
      </c>
      <c r="T1331" s="339"/>
      <c r="U1331" s="350"/>
      <c r="V1331" s="339"/>
      <c r="W1331" s="350"/>
      <c r="X1331" s="23">
        <f t="shared" si="185"/>
        <v>0</v>
      </c>
      <c r="Y1331" s="23">
        <f t="shared" si="186"/>
        <v>0</v>
      </c>
      <c r="Z1331" s="20">
        <v>1</v>
      </c>
      <c r="AH1331" s="20">
        <f t="shared" si="181"/>
        <v>1</v>
      </c>
      <c r="AQ1331" s="1">
        <f t="shared" si="182"/>
        <v>0</v>
      </c>
      <c r="AR1331" s="1">
        <f t="shared" si="183"/>
        <v>1</v>
      </c>
    </row>
    <row r="1332" spans="1:44" ht="27.6" thickTop="1" thickBot="1">
      <c r="A1332" s="187" t="s">
        <v>692</v>
      </c>
      <c r="B1332" s="187" t="s">
        <v>715</v>
      </c>
      <c r="C1332" s="187" t="s">
        <v>717</v>
      </c>
      <c r="D1332" s="188"/>
      <c r="E1332" s="225" t="s">
        <v>179</v>
      </c>
      <c r="F1332" s="343">
        <v>93000</v>
      </c>
      <c r="G1332" s="343">
        <v>93000</v>
      </c>
      <c r="H1332" s="344"/>
      <c r="I1332" s="345">
        <v>0</v>
      </c>
      <c r="J1332" s="346"/>
      <c r="K1332" s="346"/>
      <c r="L1332" s="346">
        <v>93000</v>
      </c>
      <c r="M1332" s="345"/>
      <c r="N1332" s="345"/>
      <c r="O1332" s="347"/>
      <c r="P1332" s="348"/>
      <c r="Q1332" s="338"/>
      <c r="R1332" s="349">
        <v>83700</v>
      </c>
      <c r="S1332" s="327">
        <f t="shared" si="184"/>
        <v>9300</v>
      </c>
      <c r="T1332" s="339"/>
      <c r="U1332" s="350"/>
      <c r="V1332" s="339"/>
      <c r="W1332" s="350"/>
      <c r="X1332" s="23">
        <f t="shared" si="185"/>
        <v>0</v>
      </c>
      <c r="Y1332" s="23">
        <f t="shared" si="186"/>
        <v>0</v>
      </c>
      <c r="Z1332" s="20">
        <v>1</v>
      </c>
      <c r="AH1332" s="20">
        <f t="shared" si="181"/>
        <v>1</v>
      </c>
      <c r="AQ1332" s="1">
        <f t="shared" si="182"/>
        <v>0</v>
      </c>
      <c r="AR1332" s="1">
        <f t="shared" si="183"/>
        <v>1</v>
      </c>
    </row>
    <row r="1333" spans="1:44" ht="27.6" thickTop="1" thickBot="1">
      <c r="A1333" s="187" t="s">
        <v>692</v>
      </c>
      <c r="B1333" s="187" t="s">
        <v>715</v>
      </c>
      <c r="C1333" s="187" t="s">
        <v>718</v>
      </c>
      <c r="D1333" s="188"/>
      <c r="E1333" s="225" t="s">
        <v>179</v>
      </c>
      <c r="F1333" s="343">
        <v>1850000</v>
      </c>
      <c r="G1333" s="343">
        <v>1850000</v>
      </c>
      <c r="H1333" s="344"/>
      <c r="I1333" s="345"/>
      <c r="J1333" s="346"/>
      <c r="K1333" s="346"/>
      <c r="L1333" s="346">
        <v>70000</v>
      </c>
      <c r="M1333" s="345">
        <v>1780000</v>
      </c>
      <c r="N1333" s="345"/>
      <c r="O1333" s="347"/>
      <c r="P1333" s="348"/>
      <c r="Q1333" s="338"/>
      <c r="R1333" s="349">
        <v>65000</v>
      </c>
      <c r="S1333" s="327">
        <v>1785000</v>
      </c>
      <c r="T1333" s="339"/>
      <c r="U1333" s="350"/>
      <c r="V1333" s="339"/>
      <c r="W1333" s="350"/>
      <c r="X1333" s="23">
        <f t="shared" si="185"/>
        <v>0</v>
      </c>
      <c r="Y1333" s="23">
        <f t="shared" si="186"/>
        <v>0</v>
      </c>
      <c r="AF1333" s="20">
        <v>1</v>
      </c>
      <c r="AH1333" s="20">
        <f t="shared" si="181"/>
        <v>1</v>
      </c>
      <c r="AQ1333" s="1">
        <f t="shared" si="182"/>
        <v>0</v>
      </c>
      <c r="AR1333" s="1">
        <f t="shared" si="183"/>
        <v>1</v>
      </c>
    </row>
    <row r="1334" spans="1:44" ht="27.6" thickTop="1" thickBot="1">
      <c r="A1334" s="187" t="s">
        <v>692</v>
      </c>
      <c r="B1334" s="187" t="s">
        <v>715</v>
      </c>
      <c r="C1334" s="187" t="s">
        <v>719</v>
      </c>
      <c r="D1334" s="188"/>
      <c r="E1334" s="225" t="s">
        <v>10</v>
      </c>
      <c r="F1334" s="343">
        <v>100000</v>
      </c>
      <c r="G1334" s="332">
        <f>F1334</f>
        <v>100000</v>
      </c>
      <c r="H1334" s="344"/>
      <c r="I1334" s="345">
        <v>100000</v>
      </c>
      <c r="J1334" s="346"/>
      <c r="K1334" s="346"/>
      <c r="L1334" s="346"/>
      <c r="M1334" s="345"/>
      <c r="N1334" s="345"/>
      <c r="O1334" s="347"/>
      <c r="P1334" s="348"/>
      <c r="Q1334" s="338"/>
      <c r="R1334" s="349">
        <v>90000</v>
      </c>
      <c r="S1334" s="327">
        <f t="shared" si="184"/>
        <v>10000</v>
      </c>
      <c r="T1334" s="339"/>
      <c r="U1334" s="350"/>
      <c r="V1334" s="339"/>
      <c r="W1334" s="350"/>
      <c r="X1334" s="23">
        <f t="shared" si="185"/>
        <v>0</v>
      </c>
      <c r="Y1334" s="23">
        <f t="shared" si="186"/>
        <v>0</v>
      </c>
      <c r="AH1334" s="20">
        <f t="shared" si="181"/>
        <v>0</v>
      </c>
      <c r="AI1334" s="20">
        <v>1</v>
      </c>
      <c r="AQ1334" s="1">
        <f t="shared" si="182"/>
        <v>1</v>
      </c>
      <c r="AR1334" s="1">
        <f t="shared" si="183"/>
        <v>1</v>
      </c>
    </row>
    <row r="1335" spans="1:44" ht="27.6" thickTop="1" thickBot="1">
      <c r="A1335" s="187" t="s">
        <v>692</v>
      </c>
      <c r="B1335" s="187" t="s">
        <v>715</v>
      </c>
      <c r="C1335" s="187" t="s">
        <v>720</v>
      </c>
      <c r="D1335" s="188"/>
      <c r="E1335" s="225" t="s">
        <v>10</v>
      </c>
      <c r="F1335" s="343">
        <v>200000</v>
      </c>
      <c r="G1335" s="332">
        <f>F1335</f>
        <v>200000</v>
      </c>
      <c r="H1335" s="344"/>
      <c r="I1335" s="345">
        <v>200000</v>
      </c>
      <c r="J1335" s="346"/>
      <c r="K1335" s="346"/>
      <c r="L1335" s="346"/>
      <c r="M1335" s="345"/>
      <c r="N1335" s="345"/>
      <c r="O1335" s="347"/>
      <c r="P1335" s="348"/>
      <c r="Q1335" s="338"/>
      <c r="R1335" s="349">
        <v>180000</v>
      </c>
      <c r="S1335" s="327">
        <f t="shared" si="184"/>
        <v>20000</v>
      </c>
      <c r="T1335" s="339"/>
      <c r="U1335" s="350"/>
      <c r="V1335" s="339"/>
      <c r="W1335" s="350"/>
      <c r="X1335" s="23">
        <f t="shared" si="185"/>
        <v>0</v>
      </c>
      <c r="Y1335" s="23">
        <f t="shared" si="186"/>
        <v>0</v>
      </c>
      <c r="AH1335" s="20">
        <f t="shared" si="181"/>
        <v>0</v>
      </c>
      <c r="AI1335" s="20">
        <v>1</v>
      </c>
      <c r="AQ1335" s="1">
        <f t="shared" si="182"/>
        <v>1</v>
      </c>
      <c r="AR1335" s="1">
        <f t="shared" si="183"/>
        <v>1</v>
      </c>
    </row>
    <row r="1336" spans="1:44" ht="27.6" thickTop="1" thickBot="1">
      <c r="A1336" s="187" t="s">
        <v>692</v>
      </c>
      <c r="B1336" s="187" t="s">
        <v>715</v>
      </c>
      <c r="C1336" s="187" t="s">
        <v>36</v>
      </c>
      <c r="D1336" s="188"/>
      <c r="E1336" s="225" t="s">
        <v>10</v>
      </c>
      <c r="F1336" s="343">
        <v>50000</v>
      </c>
      <c r="G1336" s="332">
        <v>36000</v>
      </c>
      <c r="H1336" s="344"/>
      <c r="I1336" s="345">
        <v>0</v>
      </c>
      <c r="J1336" s="346">
        <v>36000</v>
      </c>
      <c r="K1336" s="346"/>
      <c r="L1336" s="346"/>
      <c r="M1336" s="345"/>
      <c r="N1336" s="345"/>
      <c r="O1336" s="347"/>
      <c r="P1336" s="348"/>
      <c r="Q1336" s="338"/>
      <c r="R1336" s="349">
        <v>36000</v>
      </c>
      <c r="S1336" s="327">
        <f>G1336-Q1336-R1336</f>
        <v>0</v>
      </c>
      <c r="T1336" s="339"/>
      <c r="U1336" s="350"/>
      <c r="V1336" s="339"/>
      <c r="W1336" s="350"/>
      <c r="X1336" s="23">
        <f t="shared" si="185"/>
        <v>0</v>
      </c>
      <c r="Y1336" s="23">
        <f t="shared" si="186"/>
        <v>0</v>
      </c>
      <c r="AH1336" s="20">
        <f t="shared" si="181"/>
        <v>0</v>
      </c>
      <c r="AI1336" s="20">
        <v>1</v>
      </c>
      <c r="AQ1336" s="1">
        <f t="shared" si="182"/>
        <v>1</v>
      </c>
      <c r="AR1336" s="1">
        <f t="shared" si="183"/>
        <v>1</v>
      </c>
    </row>
    <row r="1337" spans="1:44" ht="27.6" thickTop="1" thickBot="1">
      <c r="A1337" s="187" t="s">
        <v>692</v>
      </c>
      <c r="B1337" s="187" t="s">
        <v>715</v>
      </c>
      <c r="C1337" s="187" t="s">
        <v>92</v>
      </c>
      <c r="D1337" s="188"/>
      <c r="E1337" s="225" t="s">
        <v>53</v>
      </c>
      <c r="F1337" s="343">
        <v>130000</v>
      </c>
      <c r="G1337" s="332">
        <v>100120</v>
      </c>
      <c r="H1337" s="344"/>
      <c r="I1337" s="345">
        <v>100120</v>
      </c>
      <c r="J1337" s="346"/>
      <c r="K1337" s="346"/>
      <c r="L1337" s="346"/>
      <c r="M1337" s="345"/>
      <c r="N1337" s="345"/>
      <c r="O1337" s="347"/>
      <c r="P1337" s="348"/>
      <c r="Q1337" s="351">
        <v>11250</v>
      </c>
      <c r="R1337" s="349">
        <v>78858</v>
      </c>
      <c r="S1337" s="327">
        <f>G1337-Q1337-R1337</f>
        <v>10012</v>
      </c>
      <c r="T1337" s="339"/>
      <c r="U1337" s="350"/>
      <c r="V1337" s="339"/>
      <c r="W1337" s="350"/>
      <c r="X1337" s="23">
        <f t="shared" si="185"/>
        <v>0</v>
      </c>
      <c r="Y1337" s="23">
        <f t="shared" si="186"/>
        <v>0</v>
      </c>
      <c r="AH1337" s="20">
        <f t="shared" si="181"/>
        <v>0</v>
      </c>
      <c r="AI1337" s="20">
        <v>1</v>
      </c>
      <c r="AQ1337" s="1">
        <f t="shared" si="182"/>
        <v>1</v>
      </c>
      <c r="AR1337" s="1">
        <f t="shared" si="183"/>
        <v>1</v>
      </c>
    </row>
    <row r="1338" spans="1:44" ht="27.6" thickTop="1" thickBot="1">
      <c r="A1338" s="187" t="s">
        <v>692</v>
      </c>
      <c r="B1338" s="187" t="s">
        <v>715</v>
      </c>
      <c r="C1338" s="187" t="s">
        <v>41</v>
      </c>
      <c r="D1338" s="188"/>
      <c r="E1338" s="225" t="s">
        <v>145</v>
      </c>
      <c r="F1338" s="343">
        <v>810000</v>
      </c>
      <c r="G1338" s="332">
        <f>F1338</f>
        <v>810000</v>
      </c>
      <c r="H1338" s="344"/>
      <c r="I1338" s="345">
        <v>418000</v>
      </c>
      <c r="J1338" s="346">
        <v>160000</v>
      </c>
      <c r="K1338" s="346"/>
      <c r="L1338" s="346">
        <v>232000</v>
      </c>
      <c r="M1338" s="345"/>
      <c r="N1338" s="345"/>
      <c r="O1338" s="347"/>
      <c r="P1338" s="348"/>
      <c r="Q1338" s="351">
        <v>0</v>
      </c>
      <c r="R1338" s="349">
        <v>729000</v>
      </c>
      <c r="S1338" s="327">
        <f t="shared" si="184"/>
        <v>81000</v>
      </c>
      <c r="T1338" s="339"/>
      <c r="U1338" s="350"/>
      <c r="V1338" s="339"/>
      <c r="W1338" s="350"/>
      <c r="X1338" s="23">
        <f t="shared" si="185"/>
        <v>0</v>
      </c>
      <c r="Y1338" s="23">
        <f t="shared" si="186"/>
        <v>0</v>
      </c>
      <c r="AH1338" s="20">
        <f t="shared" si="181"/>
        <v>0</v>
      </c>
      <c r="AI1338" s="20">
        <v>1</v>
      </c>
      <c r="AQ1338" s="1">
        <f t="shared" si="182"/>
        <v>1</v>
      </c>
      <c r="AR1338" s="1">
        <f t="shared" si="183"/>
        <v>1</v>
      </c>
    </row>
    <row r="1339" spans="1:44" ht="27.6" thickTop="1" thickBot="1">
      <c r="A1339" s="187" t="s">
        <v>692</v>
      </c>
      <c r="B1339" s="187" t="s">
        <v>715</v>
      </c>
      <c r="C1339" s="187" t="s">
        <v>58</v>
      </c>
      <c r="D1339" s="188"/>
      <c r="E1339" s="225" t="s">
        <v>145</v>
      </c>
      <c r="F1339" s="343">
        <v>130000</v>
      </c>
      <c r="G1339" s="332">
        <f>F1339</f>
        <v>130000</v>
      </c>
      <c r="H1339" s="344"/>
      <c r="I1339" s="345">
        <v>100000</v>
      </c>
      <c r="J1339" s="346">
        <v>30000</v>
      </c>
      <c r="K1339" s="346"/>
      <c r="L1339" s="346"/>
      <c r="M1339" s="345"/>
      <c r="N1339" s="345"/>
      <c r="O1339" s="347"/>
      <c r="P1339" s="348"/>
      <c r="Q1339" s="338"/>
      <c r="R1339" s="349">
        <v>117000</v>
      </c>
      <c r="S1339" s="327">
        <f t="shared" si="184"/>
        <v>13000</v>
      </c>
      <c r="T1339" s="339"/>
      <c r="U1339" s="350"/>
      <c r="V1339" s="339"/>
      <c r="W1339" s="350"/>
      <c r="X1339" s="23">
        <f t="shared" si="185"/>
        <v>0</v>
      </c>
      <c r="Y1339" s="23">
        <f t="shared" si="186"/>
        <v>0</v>
      </c>
      <c r="AH1339" s="20">
        <f t="shared" si="181"/>
        <v>0</v>
      </c>
      <c r="AI1339" s="20">
        <v>1</v>
      </c>
      <c r="AQ1339" s="1">
        <f t="shared" si="182"/>
        <v>1</v>
      </c>
      <c r="AR1339" s="1">
        <f t="shared" si="183"/>
        <v>1</v>
      </c>
    </row>
    <row r="1340" spans="1:44" ht="27.6" thickTop="1" thickBot="1">
      <c r="A1340" s="187" t="s">
        <v>692</v>
      </c>
      <c r="B1340" s="187" t="s">
        <v>715</v>
      </c>
      <c r="C1340" s="187" t="s">
        <v>50</v>
      </c>
      <c r="D1340" s="188"/>
      <c r="E1340" s="225" t="s">
        <v>145</v>
      </c>
      <c r="F1340" s="343">
        <v>10000</v>
      </c>
      <c r="G1340" s="332">
        <v>10283</v>
      </c>
      <c r="H1340" s="344"/>
      <c r="I1340" s="345">
        <v>0</v>
      </c>
      <c r="J1340" s="346">
        <v>10283</v>
      </c>
      <c r="K1340" s="346"/>
      <c r="L1340" s="346"/>
      <c r="M1340" s="345"/>
      <c r="N1340" s="345"/>
      <c r="O1340" s="347"/>
      <c r="P1340" s="348"/>
      <c r="Q1340" s="338"/>
      <c r="R1340" s="349">
        <v>10283</v>
      </c>
      <c r="S1340" s="327">
        <f>G1340-Q1340-R1340</f>
        <v>0</v>
      </c>
      <c r="T1340" s="339"/>
      <c r="U1340" s="350"/>
      <c r="V1340" s="339"/>
      <c r="W1340" s="350"/>
      <c r="X1340" s="23">
        <f t="shared" si="185"/>
        <v>0</v>
      </c>
      <c r="Y1340" s="23">
        <f t="shared" si="186"/>
        <v>0</v>
      </c>
      <c r="AH1340" s="20">
        <f t="shared" si="181"/>
        <v>0</v>
      </c>
      <c r="AI1340" s="20">
        <v>1</v>
      </c>
      <c r="AQ1340" s="1">
        <f t="shared" si="182"/>
        <v>1</v>
      </c>
      <c r="AR1340" s="1">
        <f t="shared" si="183"/>
        <v>1</v>
      </c>
    </row>
    <row r="1341" spans="1:44" ht="27.6" thickTop="1" thickBot="1">
      <c r="A1341" s="187" t="s">
        <v>692</v>
      </c>
      <c r="B1341" s="187" t="s">
        <v>721</v>
      </c>
      <c r="C1341" s="187" t="s">
        <v>58</v>
      </c>
      <c r="D1341" s="188"/>
      <c r="E1341" s="225" t="s">
        <v>179</v>
      </c>
      <c r="F1341" s="343">
        <v>255500</v>
      </c>
      <c r="G1341" s="343">
        <v>255500</v>
      </c>
      <c r="H1341" s="344"/>
      <c r="I1341" s="345"/>
      <c r="J1341" s="346"/>
      <c r="K1341" s="346"/>
      <c r="L1341" s="346">
        <v>255500</v>
      </c>
      <c r="M1341" s="345"/>
      <c r="N1341" s="345"/>
      <c r="O1341" s="347"/>
      <c r="P1341" s="348"/>
      <c r="Q1341" s="338"/>
      <c r="R1341" s="349">
        <v>100000</v>
      </c>
      <c r="S1341" s="345">
        <f t="shared" si="184"/>
        <v>155500</v>
      </c>
      <c r="T1341" s="339"/>
      <c r="U1341" s="350"/>
      <c r="V1341" s="339"/>
      <c r="W1341" s="350"/>
      <c r="X1341" s="23">
        <f t="shared" si="185"/>
        <v>0</v>
      </c>
      <c r="Y1341" s="23">
        <f t="shared" si="186"/>
        <v>0</v>
      </c>
      <c r="Z1341" s="20">
        <v>1</v>
      </c>
      <c r="AH1341" s="20">
        <f t="shared" si="181"/>
        <v>1</v>
      </c>
      <c r="AQ1341" s="1">
        <f t="shared" si="182"/>
        <v>0</v>
      </c>
      <c r="AR1341" s="1">
        <f t="shared" si="183"/>
        <v>1</v>
      </c>
    </row>
    <row r="1342" spans="1:44" ht="27.6" thickTop="1" thickBot="1">
      <c r="A1342" s="187" t="s">
        <v>692</v>
      </c>
      <c r="B1342" s="187" t="s">
        <v>721</v>
      </c>
      <c r="C1342" s="187" t="s">
        <v>37</v>
      </c>
      <c r="D1342" s="188"/>
      <c r="E1342" s="225" t="s">
        <v>179</v>
      </c>
      <c r="F1342" s="343">
        <v>100000</v>
      </c>
      <c r="G1342" s="343">
        <v>100000</v>
      </c>
      <c r="H1342" s="344"/>
      <c r="I1342" s="345"/>
      <c r="J1342" s="346">
        <v>100000</v>
      </c>
      <c r="K1342" s="346"/>
      <c r="L1342" s="346"/>
      <c r="M1342" s="345"/>
      <c r="N1342" s="345"/>
      <c r="O1342" s="347"/>
      <c r="P1342" s="348"/>
      <c r="Q1342" s="338"/>
      <c r="R1342" s="349">
        <v>40000</v>
      </c>
      <c r="S1342" s="345">
        <f t="shared" si="184"/>
        <v>60000</v>
      </c>
      <c r="T1342" s="339"/>
      <c r="U1342" s="350"/>
      <c r="V1342" s="339"/>
      <c r="W1342" s="350"/>
      <c r="X1342" s="23">
        <f t="shared" si="185"/>
        <v>0</v>
      </c>
      <c r="Y1342" s="23">
        <f t="shared" si="186"/>
        <v>0</v>
      </c>
      <c r="Z1342" s="20">
        <v>1</v>
      </c>
      <c r="AH1342" s="20">
        <f t="shared" si="181"/>
        <v>1</v>
      </c>
      <c r="AQ1342" s="1">
        <f t="shared" si="182"/>
        <v>0</v>
      </c>
      <c r="AR1342" s="1">
        <f t="shared" si="183"/>
        <v>1</v>
      </c>
    </row>
    <row r="1343" spans="1:44" ht="27.6" thickTop="1" thickBot="1">
      <c r="A1343" s="187" t="s">
        <v>692</v>
      </c>
      <c r="B1343" s="187" t="s">
        <v>721</v>
      </c>
      <c r="C1343" s="187" t="s">
        <v>722</v>
      </c>
      <c r="D1343" s="188"/>
      <c r="E1343" s="225" t="s">
        <v>179</v>
      </c>
      <c r="F1343" s="343">
        <v>1800000</v>
      </c>
      <c r="G1343" s="343">
        <v>1800000</v>
      </c>
      <c r="H1343" s="344"/>
      <c r="I1343" s="345">
        <v>40000</v>
      </c>
      <c r="J1343" s="346"/>
      <c r="K1343" s="346"/>
      <c r="L1343" s="346"/>
      <c r="M1343" s="345">
        <v>1760000</v>
      </c>
      <c r="N1343" s="345"/>
      <c r="O1343" s="347"/>
      <c r="P1343" s="348"/>
      <c r="Q1343" s="338"/>
      <c r="R1343" s="349">
        <v>15000</v>
      </c>
      <c r="S1343" s="345">
        <f t="shared" si="184"/>
        <v>1785000</v>
      </c>
      <c r="T1343" s="339"/>
      <c r="U1343" s="350"/>
      <c r="V1343" s="339"/>
      <c r="W1343" s="350"/>
      <c r="X1343" s="23">
        <f t="shared" si="185"/>
        <v>0</v>
      </c>
      <c r="Y1343" s="23">
        <f t="shared" si="186"/>
        <v>0</v>
      </c>
      <c r="AF1343" s="20">
        <v>1</v>
      </c>
      <c r="AH1343" s="20">
        <f t="shared" si="181"/>
        <v>1</v>
      </c>
      <c r="AQ1343" s="1">
        <f t="shared" si="182"/>
        <v>0</v>
      </c>
      <c r="AR1343" s="1">
        <f t="shared" si="183"/>
        <v>1</v>
      </c>
    </row>
    <row r="1344" spans="1:44" ht="27.6" thickTop="1" thickBot="1">
      <c r="A1344" s="187" t="s">
        <v>692</v>
      </c>
      <c r="B1344" s="187" t="s">
        <v>721</v>
      </c>
      <c r="C1344" s="187" t="s">
        <v>41</v>
      </c>
      <c r="D1344" s="188"/>
      <c r="E1344" s="225" t="s">
        <v>10</v>
      </c>
      <c r="F1344" s="343">
        <v>160000</v>
      </c>
      <c r="G1344" s="349">
        <v>131000</v>
      </c>
      <c r="H1344" s="344"/>
      <c r="I1344" s="345"/>
      <c r="J1344" s="346"/>
      <c r="K1344" s="346"/>
      <c r="L1344" s="346">
        <v>131000</v>
      </c>
      <c r="M1344" s="345"/>
      <c r="N1344" s="345"/>
      <c r="O1344" s="347"/>
      <c r="P1344" s="348"/>
      <c r="Q1344" s="351">
        <v>117900</v>
      </c>
      <c r="R1344" s="345">
        <v>13100</v>
      </c>
      <c r="S1344" s="345">
        <f>G1344-Q1344-R1344</f>
        <v>0</v>
      </c>
      <c r="T1344" s="339"/>
      <c r="U1344" s="350"/>
      <c r="V1344" s="339"/>
      <c r="W1344" s="350"/>
      <c r="X1344" s="23">
        <f t="shared" si="185"/>
        <v>0</v>
      </c>
      <c r="Y1344" s="23">
        <f t="shared" si="186"/>
        <v>0</v>
      </c>
      <c r="AH1344" s="20">
        <f t="shared" si="181"/>
        <v>0</v>
      </c>
      <c r="AI1344" s="20">
        <v>1</v>
      </c>
      <c r="AQ1344" s="1">
        <f t="shared" si="182"/>
        <v>1</v>
      </c>
      <c r="AR1344" s="1">
        <f t="shared" si="183"/>
        <v>1</v>
      </c>
    </row>
    <row r="1345" spans="1:44" ht="27.6" thickTop="1" thickBot="1">
      <c r="A1345" s="187" t="s">
        <v>692</v>
      </c>
      <c r="B1345" s="187" t="s">
        <v>721</v>
      </c>
      <c r="C1345" s="187" t="s">
        <v>369</v>
      </c>
      <c r="D1345" s="188"/>
      <c r="E1345" s="225" t="s">
        <v>10</v>
      </c>
      <c r="F1345" s="343">
        <v>50000</v>
      </c>
      <c r="G1345" s="349">
        <f>F1345</f>
        <v>50000</v>
      </c>
      <c r="H1345" s="344"/>
      <c r="I1345" s="345">
        <v>50000</v>
      </c>
      <c r="J1345" s="346"/>
      <c r="K1345" s="346"/>
      <c r="L1345" s="346"/>
      <c r="M1345" s="345"/>
      <c r="N1345" s="345"/>
      <c r="O1345" s="347"/>
      <c r="P1345" s="348"/>
      <c r="Q1345" s="351">
        <v>0</v>
      </c>
      <c r="R1345" s="345">
        <v>20000</v>
      </c>
      <c r="S1345" s="345">
        <f t="shared" si="184"/>
        <v>30000</v>
      </c>
      <c r="T1345" s="339"/>
      <c r="U1345" s="350"/>
      <c r="V1345" s="339"/>
      <c r="W1345" s="350"/>
      <c r="X1345" s="23">
        <f t="shared" si="185"/>
        <v>0</v>
      </c>
      <c r="Y1345" s="23">
        <f t="shared" si="186"/>
        <v>0</v>
      </c>
      <c r="AH1345" s="20">
        <f t="shared" si="181"/>
        <v>0</v>
      </c>
      <c r="AI1345" s="20">
        <v>1</v>
      </c>
      <c r="AQ1345" s="1">
        <f t="shared" si="182"/>
        <v>1</v>
      </c>
      <c r="AR1345" s="1">
        <f t="shared" si="183"/>
        <v>1</v>
      </c>
    </row>
    <row r="1346" spans="1:44" ht="27.6" thickTop="1" thickBot="1">
      <c r="A1346" s="187" t="s">
        <v>692</v>
      </c>
      <c r="B1346" s="187" t="s">
        <v>721</v>
      </c>
      <c r="C1346" s="187" t="s">
        <v>45</v>
      </c>
      <c r="D1346" s="188"/>
      <c r="E1346" s="225" t="s">
        <v>10</v>
      </c>
      <c r="F1346" s="343">
        <v>40000</v>
      </c>
      <c r="G1346" s="349">
        <v>51938</v>
      </c>
      <c r="H1346" s="344"/>
      <c r="I1346" s="345">
        <v>51938</v>
      </c>
      <c r="J1346" s="346"/>
      <c r="K1346" s="346"/>
      <c r="L1346" s="346"/>
      <c r="M1346" s="345"/>
      <c r="N1346" s="345"/>
      <c r="O1346" s="347"/>
      <c r="P1346" s="348"/>
      <c r="Q1346" s="351">
        <v>0</v>
      </c>
      <c r="R1346" s="345">
        <v>46744</v>
      </c>
      <c r="S1346" s="345">
        <f>G1346-Q1346-R1346</f>
        <v>5194</v>
      </c>
      <c r="T1346" s="339"/>
      <c r="U1346" s="350"/>
      <c r="V1346" s="339"/>
      <c r="W1346" s="350"/>
      <c r="X1346" s="23">
        <f t="shared" si="185"/>
        <v>0</v>
      </c>
      <c r="Y1346" s="23">
        <f t="shared" si="186"/>
        <v>0</v>
      </c>
      <c r="AH1346" s="20">
        <f t="shared" si="181"/>
        <v>0</v>
      </c>
      <c r="AI1346" s="20">
        <v>1</v>
      </c>
      <c r="AQ1346" s="1">
        <f t="shared" si="182"/>
        <v>1</v>
      </c>
      <c r="AR1346" s="1">
        <f t="shared" si="183"/>
        <v>1</v>
      </c>
    </row>
    <row r="1347" spans="1:44" ht="27.6" thickTop="1" thickBot="1">
      <c r="A1347" s="187" t="s">
        <v>692</v>
      </c>
      <c r="B1347" s="187" t="s">
        <v>721</v>
      </c>
      <c r="C1347" s="187" t="s">
        <v>249</v>
      </c>
      <c r="D1347" s="188"/>
      <c r="E1347" s="225" t="s">
        <v>10</v>
      </c>
      <c r="F1347" s="343">
        <v>120000</v>
      </c>
      <c r="G1347" s="349">
        <v>108120</v>
      </c>
      <c r="H1347" s="344"/>
      <c r="I1347" s="345">
        <v>79120</v>
      </c>
      <c r="J1347" s="346"/>
      <c r="K1347" s="346">
        <v>29000</v>
      </c>
      <c r="L1347" s="346"/>
      <c r="M1347" s="345"/>
      <c r="N1347" s="345"/>
      <c r="O1347" s="347"/>
      <c r="P1347" s="348"/>
      <c r="Q1347" s="351">
        <v>97308</v>
      </c>
      <c r="R1347" s="345">
        <v>10812</v>
      </c>
      <c r="S1347" s="345">
        <f>G1347-Q1347-R1347</f>
        <v>0</v>
      </c>
      <c r="T1347" s="339"/>
      <c r="U1347" s="350"/>
      <c r="V1347" s="339"/>
      <c r="W1347" s="350"/>
      <c r="X1347" s="23">
        <f t="shared" si="185"/>
        <v>0</v>
      </c>
      <c r="Y1347" s="23">
        <f t="shared" si="186"/>
        <v>0</v>
      </c>
      <c r="AH1347" s="20">
        <f t="shared" si="181"/>
        <v>0</v>
      </c>
      <c r="AI1347" s="20">
        <v>1</v>
      </c>
      <c r="AQ1347" s="1">
        <f t="shared" si="182"/>
        <v>1</v>
      </c>
      <c r="AR1347" s="1">
        <f t="shared" si="183"/>
        <v>1</v>
      </c>
    </row>
    <row r="1348" spans="1:44" ht="27.6" thickTop="1" thickBot="1">
      <c r="A1348" s="187" t="s">
        <v>692</v>
      </c>
      <c r="B1348" s="187" t="s">
        <v>721</v>
      </c>
      <c r="C1348" s="187" t="s">
        <v>41</v>
      </c>
      <c r="D1348" s="188"/>
      <c r="E1348" s="225" t="s">
        <v>53</v>
      </c>
      <c r="F1348" s="343">
        <v>230000</v>
      </c>
      <c r="G1348" s="349">
        <f>F1348</f>
        <v>230000</v>
      </c>
      <c r="H1348" s="344"/>
      <c r="I1348" s="345">
        <v>70000</v>
      </c>
      <c r="J1348" s="346"/>
      <c r="K1348" s="346"/>
      <c r="L1348" s="346">
        <v>160000</v>
      </c>
      <c r="M1348" s="413"/>
      <c r="N1348" s="413"/>
      <c r="O1348" s="413"/>
      <c r="P1348" s="413"/>
      <c r="Q1348" s="351">
        <v>0</v>
      </c>
      <c r="R1348" s="349">
        <v>150000</v>
      </c>
      <c r="S1348" s="345">
        <f t="shared" si="184"/>
        <v>80000</v>
      </c>
      <c r="T1348" s="339"/>
      <c r="U1348" s="342"/>
      <c r="V1348" s="339"/>
      <c r="W1348" s="342"/>
      <c r="X1348" s="23">
        <f t="shared" si="185"/>
        <v>0</v>
      </c>
      <c r="Y1348" s="23">
        <f t="shared" si="186"/>
        <v>0</v>
      </c>
      <c r="AH1348" s="20">
        <f t="shared" si="181"/>
        <v>0</v>
      </c>
      <c r="AI1348" s="20">
        <v>1</v>
      </c>
      <c r="AQ1348" s="1">
        <f t="shared" si="182"/>
        <v>1</v>
      </c>
      <c r="AR1348" s="1">
        <f t="shared" si="183"/>
        <v>1</v>
      </c>
    </row>
    <row r="1349" spans="1:44" ht="27.6" thickTop="1" thickBot="1">
      <c r="A1349" s="187" t="s">
        <v>692</v>
      </c>
      <c r="B1349" s="187" t="s">
        <v>721</v>
      </c>
      <c r="C1349" s="187" t="s">
        <v>58</v>
      </c>
      <c r="D1349" s="188"/>
      <c r="E1349" s="225" t="s">
        <v>53</v>
      </c>
      <c r="F1349" s="343">
        <v>30000</v>
      </c>
      <c r="G1349" s="349">
        <f>F1349</f>
        <v>30000</v>
      </c>
      <c r="H1349" s="344"/>
      <c r="I1349" s="345">
        <v>30000</v>
      </c>
      <c r="J1349" s="346"/>
      <c r="K1349" s="346"/>
      <c r="L1349" s="346"/>
      <c r="M1349" s="413"/>
      <c r="N1349" s="413"/>
      <c r="O1349" s="413"/>
      <c r="P1349" s="413"/>
      <c r="Q1349" s="351">
        <v>0</v>
      </c>
      <c r="R1349" s="349">
        <v>27000</v>
      </c>
      <c r="S1349" s="345">
        <f t="shared" si="184"/>
        <v>3000</v>
      </c>
      <c r="T1349" s="339"/>
      <c r="U1349" s="342"/>
      <c r="V1349" s="339"/>
      <c r="W1349" s="342"/>
      <c r="X1349" s="23">
        <f t="shared" si="185"/>
        <v>0</v>
      </c>
      <c r="Y1349" s="23">
        <f t="shared" si="186"/>
        <v>0</v>
      </c>
      <c r="AH1349" s="20">
        <f t="shared" si="181"/>
        <v>0</v>
      </c>
      <c r="AI1349" s="20">
        <v>1</v>
      </c>
      <c r="AQ1349" s="1">
        <f t="shared" si="182"/>
        <v>1</v>
      </c>
      <c r="AR1349" s="1">
        <f t="shared" si="183"/>
        <v>1</v>
      </c>
    </row>
    <row r="1350" spans="1:44" ht="27.6" thickTop="1" thickBot="1">
      <c r="A1350" s="187" t="s">
        <v>692</v>
      </c>
      <c r="B1350" s="187" t="s">
        <v>721</v>
      </c>
      <c r="C1350" s="187" t="s">
        <v>92</v>
      </c>
      <c r="D1350" s="188"/>
      <c r="E1350" s="225" t="s">
        <v>53</v>
      </c>
      <c r="F1350" s="343">
        <v>20000</v>
      </c>
      <c r="G1350" s="349">
        <f>F1350</f>
        <v>20000</v>
      </c>
      <c r="H1350" s="344"/>
      <c r="I1350" s="345">
        <v>20000</v>
      </c>
      <c r="J1350" s="346"/>
      <c r="K1350" s="346"/>
      <c r="L1350" s="346"/>
      <c r="M1350" s="413"/>
      <c r="N1350" s="345"/>
      <c r="O1350" s="413"/>
      <c r="P1350" s="413"/>
      <c r="Q1350" s="351">
        <v>0</v>
      </c>
      <c r="R1350" s="349">
        <v>5000</v>
      </c>
      <c r="S1350" s="345">
        <f t="shared" si="184"/>
        <v>15000</v>
      </c>
      <c r="T1350" s="339"/>
      <c r="U1350" s="342"/>
      <c r="V1350" s="339"/>
      <c r="W1350" s="342"/>
      <c r="X1350" s="23">
        <f t="shared" si="185"/>
        <v>0</v>
      </c>
      <c r="Y1350" s="23">
        <f t="shared" si="186"/>
        <v>0</v>
      </c>
      <c r="AH1350" s="20">
        <f t="shared" si="181"/>
        <v>0</v>
      </c>
      <c r="AI1350" s="20">
        <v>1</v>
      </c>
      <c r="AQ1350" s="1">
        <f t="shared" si="182"/>
        <v>1</v>
      </c>
      <c r="AR1350" s="1">
        <f t="shared" si="183"/>
        <v>1</v>
      </c>
    </row>
    <row r="1351" spans="1:44" ht="27.6" thickTop="1" thickBot="1">
      <c r="A1351" s="187" t="s">
        <v>692</v>
      </c>
      <c r="B1351" s="187" t="s">
        <v>721</v>
      </c>
      <c r="C1351" s="187" t="s">
        <v>41</v>
      </c>
      <c r="D1351" s="188"/>
      <c r="E1351" s="225" t="s">
        <v>145</v>
      </c>
      <c r="F1351" s="343">
        <v>160000</v>
      </c>
      <c r="G1351" s="349">
        <v>189000</v>
      </c>
      <c r="H1351" s="344"/>
      <c r="I1351" s="345"/>
      <c r="J1351" s="346"/>
      <c r="K1351" s="346"/>
      <c r="L1351" s="346">
        <v>189000</v>
      </c>
      <c r="M1351" s="413"/>
      <c r="N1351" s="413"/>
      <c r="O1351" s="413"/>
      <c r="P1351" s="413"/>
      <c r="Q1351" s="351">
        <v>0</v>
      </c>
      <c r="R1351" s="349">
        <v>80000</v>
      </c>
      <c r="S1351" s="345">
        <f>G1351-Q1351-R1351</f>
        <v>109000</v>
      </c>
      <c r="T1351" s="339"/>
      <c r="U1351" s="342"/>
      <c r="V1351" s="339"/>
      <c r="W1351" s="342"/>
      <c r="X1351" s="23">
        <f t="shared" si="185"/>
        <v>0</v>
      </c>
      <c r="Y1351" s="23">
        <f t="shared" si="186"/>
        <v>0</v>
      </c>
      <c r="AH1351" s="20">
        <f t="shared" si="181"/>
        <v>0</v>
      </c>
      <c r="AI1351" s="20">
        <v>1</v>
      </c>
      <c r="AQ1351" s="1">
        <f t="shared" si="182"/>
        <v>1</v>
      </c>
      <c r="AR1351" s="1">
        <f t="shared" si="183"/>
        <v>1</v>
      </c>
    </row>
    <row r="1352" spans="1:44" ht="27.6" thickTop="1" thickBot="1">
      <c r="A1352" s="187" t="s">
        <v>692</v>
      </c>
      <c r="B1352" s="187" t="s">
        <v>723</v>
      </c>
      <c r="C1352" s="227" t="s">
        <v>724</v>
      </c>
      <c r="D1352" s="188"/>
      <c r="E1352" s="827" t="s">
        <v>179</v>
      </c>
      <c r="F1352" s="349">
        <v>70000</v>
      </c>
      <c r="G1352" s="349">
        <v>70000</v>
      </c>
      <c r="H1352" s="344"/>
      <c r="I1352" s="352"/>
      <c r="J1352" s="353"/>
      <c r="K1352" s="353"/>
      <c r="L1352" s="352">
        <v>70000</v>
      </c>
      <c r="M1352" s="352"/>
      <c r="N1352" s="352"/>
      <c r="O1352" s="354"/>
      <c r="P1352" s="355"/>
      <c r="Q1352" s="338"/>
      <c r="R1352" s="352">
        <v>63000</v>
      </c>
      <c r="S1352" s="327">
        <f t="shared" si="184"/>
        <v>7000</v>
      </c>
      <c r="T1352" s="339"/>
      <c r="U1352" s="356"/>
      <c r="V1352" s="339"/>
      <c r="W1352" s="334"/>
      <c r="X1352" s="23">
        <f t="shared" si="185"/>
        <v>0</v>
      </c>
      <c r="Y1352" s="23">
        <f t="shared" si="186"/>
        <v>0</v>
      </c>
      <c r="Z1352" s="20">
        <v>1</v>
      </c>
      <c r="AH1352" s="20">
        <f t="shared" si="181"/>
        <v>1</v>
      </c>
      <c r="AQ1352" s="1">
        <f t="shared" si="182"/>
        <v>0</v>
      </c>
      <c r="AR1352" s="1">
        <f t="shared" si="183"/>
        <v>1</v>
      </c>
    </row>
    <row r="1353" spans="1:44" ht="27.6" thickTop="1" thickBot="1">
      <c r="A1353" s="187" t="s">
        <v>692</v>
      </c>
      <c r="B1353" s="187" t="s">
        <v>723</v>
      </c>
      <c r="C1353" s="187" t="s">
        <v>249</v>
      </c>
      <c r="D1353" s="188"/>
      <c r="E1353" s="827" t="s">
        <v>179</v>
      </c>
      <c r="F1353" s="349">
        <v>80000</v>
      </c>
      <c r="G1353" s="349">
        <v>80000</v>
      </c>
      <c r="H1353" s="344"/>
      <c r="I1353" s="352"/>
      <c r="J1353" s="353"/>
      <c r="K1353" s="353"/>
      <c r="L1353" s="352">
        <v>80000</v>
      </c>
      <c r="M1353" s="352"/>
      <c r="N1353" s="352"/>
      <c r="O1353" s="354"/>
      <c r="P1353" s="355"/>
      <c r="Q1353" s="338"/>
      <c r="R1353" s="352">
        <v>80000</v>
      </c>
      <c r="S1353" s="327">
        <f t="shared" si="184"/>
        <v>0</v>
      </c>
      <c r="T1353" s="339"/>
      <c r="U1353" s="356"/>
      <c r="V1353" s="339"/>
      <c r="W1353" s="334"/>
      <c r="X1353" s="23">
        <f t="shared" si="185"/>
        <v>0</v>
      </c>
      <c r="Y1353" s="23">
        <f t="shared" si="186"/>
        <v>0</v>
      </c>
      <c r="Z1353" s="20">
        <v>1</v>
      </c>
      <c r="AH1353" s="20">
        <f t="shared" si="181"/>
        <v>1</v>
      </c>
      <c r="AQ1353" s="1">
        <f t="shared" si="182"/>
        <v>0</v>
      </c>
      <c r="AR1353" s="1">
        <f t="shared" si="183"/>
        <v>1</v>
      </c>
    </row>
    <row r="1354" spans="1:44" ht="27.6" thickTop="1" thickBot="1">
      <c r="A1354" s="187" t="s">
        <v>692</v>
      </c>
      <c r="B1354" s="187" t="s">
        <v>723</v>
      </c>
      <c r="C1354" s="187" t="s">
        <v>58</v>
      </c>
      <c r="D1354" s="188"/>
      <c r="E1354" s="827" t="s">
        <v>179</v>
      </c>
      <c r="F1354" s="349">
        <v>10000</v>
      </c>
      <c r="G1354" s="349">
        <v>10000</v>
      </c>
      <c r="H1354" s="344"/>
      <c r="I1354" s="357"/>
      <c r="J1354" s="353"/>
      <c r="K1354" s="353"/>
      <c r="L1354" s="352">
        <v>10000</v>
      </c>
      <c r="M1354" s="352"/>
      <c r="N1354" s="352"/>
      <c r="O1354" s="354"/>
      <c r="P1354" s="355"/>
      <c r="Q1354" s="338"/>
      <c r="R1354" s="357">
        <v>9000</v>
      </c>
      <c r="S1354" s="327">
        <f t="shared" si="184"/>
        <v>1000</v>
      </c>
      <c r="T1354" s="339"/>
      <c r="U1354" s="358"/>
      <c r="V1354" s="339"/>
      <c r="W1354" s="334"/>
      <c r="X1354" s="23">
        <f t="shared" si="185"/>
        <v>0</v>
      </c>
      <c r="Y1354" s="23">
        <f t="shared" si="186"/>
        <v>0</v>
      </c>
      <c r="Z1354" s="20">
        <v>1</v>
      </c>
      <c r="AH1354" s="20">
        <f t="shared" ref="AH1354:AH1417" si="188">SUM(Z1354:AG1354)</f>
        <v>1</v>
      </c>
      <c r="AQ1354" s="1">
        <f t="shared" ref="AQ1354:AQ1417" si="189">SUM(AI1354:AP1354)</f>
        <v>0</v>
      </c>
      <c r="AR1354" s="1">
        <f t="shared" ref="AR1354:AR1417" si="190">AQ1354+AH1354</f>
        <v>1</v>
      </c>
    </row>
    <row r="1355" spans="1:44" ht="27.6" thickTop="1" thickBot="1">
      <c r="A1355" s="187" t="s">
        <v>692</v>
      </c>
      <c r="B1355" s="187" t="s">
        <v>723</v>
      </c>
      <c r="C1355" s="227" t="s">
        <v>58</v>
      </c>
      <c r="D1355" s="188"/>
      <c r="E1355" s="827" t="s">
        <v>179</v>
      </c>
      <c r="F1355" s="349">
        <v>10000</v>
      </c>
      <c r="G1355" s="349">
        <v>10000</v>
      </c>
      <c r="H1355" s="344"/>
      <c r="I1355" s="357"/>
      <c r="J1355" s="353"/>
      <c r="K1355" s="353"/>
      <c r="L1355" s="352">
        <v>10000</v>
      </c>
      <c r="M1355" s="352"/>
      <c r="N1355" s="352"/>
      <c r="O1355" s="354"/>
      <c r="P1355" s="355"/>
      <c r="Q1355" s="338"/>
      <c r="R1355" s="352">
        <v>9000</v>
      </c>
      <c r="S1355" s="327">
        <f t="shared" ref="S1355:S1401" si="191">F1355-Q1355-R1355</f>
        <v>1000</v>
      </c>
      <c r="T1355" s="339"/>
      <c r="U1355" s="356"/>
      <c r="V1355" s="339"/>
      <c r="W1355" s="334"/>
      <c r="X1355" s="23">
        <f t="shared" si="185"/>
        <v>0</v>
      </c>
      <c r="Y1355" s="23">
        <f t="shared" si="186"/>
        <v>0</v>
      </c>
      <c r="Z1355" s="20">
        <v>1</v>
      </c>
      <c r="AH1355" s="20">
        <f t="shared" si="188"/>
        <v>1</v>
      </c>
      <c r="AQ1355" s="1">
        <f t="shared" si="189"/>
        <v>0</v>
      </c>
      <c r="AR1355" s="1">
        <f t="shared" si="190"/>
        <v>1</v>
      </c>
    </row>
    <row r="1356" spans="1:44" ht="27.6" thickTop="1" thickBot="1">
      <c r="A1356" s="187" t="s">
        <v>692</v>
      </c>
      <c r="B1356" s="187" t="s">
        <v>723</v>
      </c>
      <c r="C1356" s="227" t="s">
        <v>676</v>
      </c>
      <c r="D1356" s="188"/>
      <c r="E1356" s="827" t="s">
        <v>179</v>
      </c>
      <c r="F1356" s="349">
        <v>63000</v>
      </c>
      <c r="G1356" s="349">
        <v>63000</v>
      </c>
      <c r="H1356" s="344"/>
      <c r="I1356" s="357"/>
      <c r="J1356" s="353"/>
      <c r="K1356" s="353"/>
      <c r="L1356" s="352">
        <v>63000</v>
      </c>
      <c r="M1356" s="352"/>
      <c r="N1356" s="352"/>
      <c r="O1356" s="354"/>
      <c r="P1356" s="355"/>
      <c r="Q1356" s="338"/>
      <c r="R1356" s="352">
        <v>56700</v>
      </c>
      <c r="S1356" s="327">
        <f t="shared" si="191"/>
        <v>6300</v>
      </c>
      <c r="T1356" s="339"/>
      <c r="U1356" s="356"/>
      <c r="V1356" s="339"/>
      <c r="W1356" s="334"/>
      <c r="X1356" s="23">
        <f t="shared" si="185"/>
        <v>0</v>
      </c>
      <c r="Y1356" s="23">
        <f t="shared" si="186"/>
        <v>0</v>
      </c>
      <c r="Z1356" s="20">
        <v>1</v>
      </c>
      <c r="AH1356" s="20">
        <f t="shared" si="188"/>
        <v>1</v>
      </c>
      <c r="AQ1356" s="1">
        <f t="shared" si="189"/>
        <v>0</v>
      </c>
      <c r="AR1356" s="1">
        <f t="shared" si="190"/>
        <v>1</v>
      </c>
    </row>
    <row r="1357" spans="1:44" ht="27.6" thickTop="1" thickBot="1">
      <c r="A1357" s="187" t="s">
        <v>692</v>
      </c>
      <c r="B1357" s="187" t="s">
        <v>723</v>
      </c>
      <c r="C1357" s="187" t="s">
        <v>725</v>
      </c>
      <c r="D1357" s="188"/>
      <c r="E1357" s="827" t="s">
        <v>179</v>
      </c>
      <c r="F1357" s="349">
        <v>10000</v>
      </c>
      <c r="G1357" s="349">
        <v>10000</v>
      </c>
      <c r="H1357" s="344"/>
      <c r="I1357" s="357"/>
      <c r="J1357" s="353"/>
      <c r="K1357" s="353"/>
      <c r="L1357" s="352">
        <v>10000</v>
      </c>
      <c r="M1357" s="352"/>
      <c r="N1357" s="352"/>
      <c r="O1357" s="354"/>
      <c r="P1357" s="355"/>
      <c r="Q1357" s="338"/>
      <c r="R1357" s="352">
        <v>10000</v>
      </c>
      <c r="S1357" s="327">
        <f t="shared" si="191"/>
        <v>0</v>
      </c>
      <c r="T1357" s="339"/>
      <c r="U1357" s="356"/>
      <c r="V1357" s="339"/>
      <c r="W1357" s="334"/>
      <c r="X1357" s="23">
        <f t="shared" si="185"/>
        <v>0</v>
      </c>
      <c r="Y1357" s="23">
        <f t="shared" si="186"/>
        <v>0</v>
      </c>
      <c r="Z1357" s="20">
        <v>1</v>
      </c>
      <c r="AH1357" s="20">
        <f t="shared" si="188"/>
        <v>1</v>
      </c>
      <c r="AQ1357" s="1">
        <f t="shared" si="189"/>
        <v>0</v>
      </c>
      <c r="AR1357" s="1">
        <f t="shared" si="190"/>
        <v>1</v>
      </c>
    </row>
    <row r="1358" spans="1:44" ht="27.6" thickTop="1" thickBot="1">
      <c r="A1358" s="187" t="s">
        <v>692</v>
      </c>
      <c r="B1358" s="187" t="s">
        <v>723</v>
      </c>
      <c r="C1358" s="187" t="s">
        <v>92</v>
      </c>
      <c r="D1358" s="188"/>
      <c r="E1358" s="827" t="s">
        <v>179</v>
      </c>
      <c r="F1358" s="349">
        <v>20000</v>
      </c>
      <c r="G1358" s="349">
        <v>20000</v>
      </c>
      <c r="H1358" s="344"/>
      <c r="I1358" s="359"/>
      <c r="J1358" s="360"/>
      <c r="K1358" s="360"/>
      <c r="L1358" s="361">
        <v>20000</v>
      </c>
      <c r="M1358" s="361"/>
      <c r="N1358" s="361"/>
      <c r="O1358" s="362"/>
      <c r="P1358" s="355"/>
      <c r="Q1358" s="338"/>
      <c r="R1358" s="359">
        <v>18000</v>
      </c>
      <c r="S1358" s="327">
        <f t="shared" si="191"/>
        <v>2000</v>
      </c>
      <c r="T1358" s="339"/>
      <c r="U1358" s="356"/>
      <c r="V1358" s="339"/>
      <c r="W1358" s="363"/>
      <c r="X1358" s="23">
        <f t="shared" si="185"/>
        <v>0</v>
      </c>
      <c r="Y1358" s="23">
        <f t="shared" si="186"/>
        <v>0</v>
      </c>
      <c r="Z1358" s="20">
        <v>1</v>
      </c>
      <c r="AH1358" s="20">
        <f t="shared" si="188"/>
        <v>1</v>
      </c>
      <c r="AQ1358" s="1">
        <f t="shared" si="189"/>
        <v>0</v>
      </c>
      <c r="AR1358" s="1">
        <f t="shared" si="190"/>
        <v>1</v>
      </c>
    </row>
    <row r="1359" spans="1:44" ht="27.6" thickTop="1" thickBot="1">
      <c r="A1359" s="187" t="s">
        <v>692</v>
      </c>
      <c r="B1359" s="187" t="s">
        <v>723</v>
      </c>
      <c r="C1359" s="227" t="s">
        <v>726</v>
      </c>
      <c r="D1359" s="188"/>
      <c r="E1359" s="827" t="s">
        <v>179</v>
      </c>
      <c r="F1359" s="349">
        <v>20000</v>
      </c>
      <c r="G1359" s="349">
        <v>20000</v>
      </c>
      <c r="H1359" s="344"/>
      <c r="I1359" s="357"/>
      <c r="J1359" s="353"/>
      <c r="K1359" s="353"/>
      <c r="L1359" s="361">
        <v>20000</v>
      </c>
      <c r="M1359" s="352"/>
      <c r="N1359" s="352"/>
      <c r="O1359" s="354"/>
      <c r="P1359" s="355"/>
      <c r="Q1359" s="338"/>
      <c r="R1359" s="357">
        <v>18000</v>
      </c>
      <c r="S1359" s="327">
        <f t="shared" si="191"/>
        <v>2000</v>
      </c>
      <c r="T1359" s="339"/>
      <c r="U1359" s="356"/>
      <c r="V1359" s="339"/>
      <c r="W1359" s="334"/>
      <c r="X1359" s="23">
        <f t="shared" si="185"/>
        <v>0</v>
      </c>
      <c r="Y1359" s="23">
        <f t="shared" si="186"/>
        <v>0</v>
      </c>
      <c r="Z1359" s="20">
        <v>1</v>
      </c>
      <c r="AH1359" s="20">
        <f t="shared" si="188"/>
        <v>1</v>
      </c>
      <c r="AQ1359" s="1">
        <f t="shared" si="189"/>
        <v>0</v>
      </c>
      <c r="AR1359" s="1">
        <f t="shared" si="190"/>
        <v>1</v>
      </c>
    </row>
    <row r="1360" spans="1:44" ht="27.6" thickTop="1" thickBot="1">
      <c r="A1360" s="187" t="s">
        <v>692</v>
      </c>
      <c r="B1360" s="187" t="s">
        <v>723</v>
      </c>
      <c r="C1360" s="227" t="s">
        <v>58</v>
      </c>
      <c r="D1360" s="188"/>
      <c r="E1360" s="827" t="s">
        <v>145</v>
      </c>
      <c r="F1360" s="349">
        <v>50000</v>
      </c>
      <c r="G1360" s="332">
        <f>F1360</f>
        <v>50000</v>
      </c>
      <c r="H1360" s="344"/>
      <c r="I1360" s="357"/>
      <c r="J1360" s="353"/>
      <c r="K1360" s="353"/>
      <c r="L1360" s="352">
        <v>50000</v>
      </c>
      <c r="M1360" s="352"/>
      <c r="N1360" s="352"/>
      <c r="O1360" s="354"/>
      <c r="P1360" s="355"/>
      <c r="Q1360" s="364">
        <v>0</v>
      </c>
      <c r="R1360" s="357">
        <v>45000</v>
      </c>
      <c r="S1360" s="327">
        <f t="shared" si="191"/>
        <v>5000</v>
      </c>
      <c r="T1360" s="339"/>
      <c r="U1360" s="356"/>
      <c r="V1360" s="339"/>
      <c r="W1360" s="334"/>
      <c r="X1360" s="23">
        <f t="shared" si="185"/>
        <v>0</v>
      </c>
      <c r="Y1360" s="23">
        <f t="shared" si="186"/>
        <v>0</v>
      </c>
      <c r="AH1360" s="20">
        <f t="shared" si="188"/>
        <v>0</v>
      </c>
      <c r="AI1360" s="20">
        <v>1</v>
      </c>
      <c r="AQ1360" s="1">
        <f t="shared" si="189"/>
        <v>1</v>
      </c>
      <c r="AR1360" s="1">
        <f t="shared" si="190"/>
        <v>1</v>
      </c>
    </row>
    <row r="1361" spans="1:44" ht="27.6" thickTop="1" thickBot="1">
      <c r="A1361" s="187" t="s">
        <v>692</v>
      </c>
      <c r="B1361" s="187" t="s">
        <v>723</v>
      </c>
      <c r="C1361" s="227" t="s">
        <v>676</v>
      </c>
      <c r="D1361" s="188"/>
      <c r="E1361" s="827" t="s">
        <v>145</v>
      </c>
      <c r="F1361" s="349">
        <v>130000</v>
      </c>
      <c r="G1361" s="332">
        <f>F1361</f>
        <v>130000</v>
      </c>
      <c r="H1361" s="344"/>
      <c r="I1361" s="352"/>
      <c r="J1361" s="353"/>
      <c r="K1361" s="353"/>
      <c r="L1361" s="352">
        <v>130000</v>
      </c>
      <c r="M1361" s="352"/>
      <c r="N1361" s="352"/>
      <c r="O1361" s="354"/>
      <c r="P1361" s="355"/>
      <c r="Q1361" s="364">
        <v>0</v>
      </c>
      <c r="R1361" s="352">
        <v>117000</v>
      </c>
      <c r="S1361" s="327">
        <f t="shared" si="191"/>
        <v>13000</v>
      </c>
      <c r="T1361" s="339"/>
      <c r="U1361" s="356"/>
      <c r="V1361" s="339"/>
      <c r="W1361" s="334"/>
      <c r="X1361" s="23">
        <f t="shared" si="185"/>
        <v>0</v>
      </c>
      <c r="Y1361" s="23">
        <f t="shared" si="186"/>
        <v>0</v>
      </c>
      <c r="AH1361" s="20">
        <f t="shared" si="188"/>
        <v>0</v>
      </c>
      <c r="AI1361" s="20">
        <v>1</v>
      </c>
      <c r="AQ1361" s="1">
        <f t="shared" si="189"/>
        <v>1</v>
      </c>
      <c r="AR1361" s="1">
        <f t="shared" si="190"/>
        <v>1</v>
      </c>
    </row>
    <row r="1362" spans="1:44" ht="27.6" thickTop="1" thickBot="1">
      <c r="A1362" s="187" t="s">
        <v>692</v>
      </c>
      <c r="B1362" s="187" t="s">
        <v>723</v>
      </c>
      <c r="C1362" s="227" t="s">
        <v>727</v>
      </c>
      <c r="D1362" s="188"/>
      <c r="E1362" s="827" t="s">
        <v>53</v>
      </c>
      <c r="F1362" s="349">
        <v>120000</v>
      </c>
      <c r="G1362" s="332">
        <f>F1362</f>
        <v>120000</v>
      </c>
      <c r="H1362" s="344"/>
      <c r="I1362" s="352"/>
      <c r="J1362" s="353"/>
      <c r="K1362" s="353"/>
      <c r="L1362" s="352">
        <v>120000</v>
      </c>
      <c r="M1362" s="352"/>
      <c r="N1362" s="352"/>
      <c r="O1362" s="354"/>
      <c r="P1362" s="355"/>
      <c r="Q1362" s="364">
        <v>0</v>
      </c>
      <c r="R1362" s="352">
        <v>108000</v>
      </c>
      <c r="S1362" s="327">
        <f t="shared" si="191"/>
        <v>12000</v>
      </c>
      <c r="T1362" s="339"/>
      <c r="U1362" s="356"/>
      <c r="V1362" s="339"/>
      <c r="W1362" s="334"/>
      <c r="X1362" s="23">
        <f t="shared" si="185"/>
        <v>0</v>
      </c>
      <c r="Y1362" s="23">
        <f t="shared" si="186"/>
        <v>0</v>
      </c>
      <c r="AH1362" s="20">
        <f t="shared" si="188"/>
        <v>0</v>
      </c>
      <c r="AI1362" s="20">
        <v>1</v>
      </c>
      <c r="AQ1362" s="1">
        <f t="shared" si="189"/>
        <v>1</v>
      </c>
      <c r="AR1362" s="1">
        <f t="shared" si="190"/>
        <v>1</v>
      </c>
    </row>
    <row r="1363" spans="1:44" ht="27.6" thickTop="1" thickBot="1">
      <c r="A1363" s="187" t="s">
        <v>692</v>
      </c>
      <c r="B1363" s="187" t="s">
        <v>723</v>
      </c>
      <c r="C1363" s="227" t="s">
        <v>728</v>
      </c>
      <c r="D1363" s="188"/>
      <c r="E1363" s="827" t="s">
        <v>53</v>
      </c>
      <c r="F1363" s="349">
        <v>100000</v>
      </c>
      <c r="G1363" s="332">
        <f>F1363</f>
        <v>100000</v>
      </c>
      <c r="H1363" s="344"/>
      <c r="I1363" s="352">
        <v>100000</v>
      </c>
      <c r="J1363" s="353"/>
      <c r="K1363" s="353"/>
      <c r="L1363" s="352"/>
      <c r="M1363" s="352"/>
      <c r="N1363" s="352"/>
      <c r="O1363" s="354"/>
      <c r="P1363" s="355"/>
      <c r="Q1363" s="364">
        <v>0</v>
      </c>
      <c r="R1363" s="352">
        <v>100000</v>
      </c>
      <c r="S1363" s="327">
        <f t="shared" si="191"/>
        <v>0</v>
      </c>
      <c r="T1363" s="339"/>
      <c r="U1363" s="356"/>
      <c r="V1363" s="339"/>
      <c r="W1363" s="334"/>
      <c r="X1363" s="23">
        <f t="shared" si="185"/>
        <v>0</v>
      </c>
      <c r="Y1363" s="23">
        <f t="shared" si="186"/>
        <v>0</v>
      </c>
      <c r="AH1363" s="20">
        <f t="shared" si="188"/>
        <v>0</v>
      </c>
      <c r="AI1363" s="20">
        <v>1</v>
      </c>
      <c r="AQ1363" s="1">
        <f t="shared" si="189"/>
        <v>1</v>
      </c>
      <c r="AR1363" s="1">
        <f t="shared" si="190"/>
        <v>1</v>
      </c>
    </row>
    <row r="1364" spans="1:44" ht="27.6" thickTop="1" thickBot="1">
      <c r="A1364" s="187" t="s">
        <v>692</v>
      </c>
      <c r="B1364" s="187" t="s">
        <v>723</v>
      </c>
      <c r="C1364" s="227" t="s">
        <v>729</v>
      </c>
      <c r="D1364" s="188"/>
      <c r="E1364" s="827" t="s">
        <v>10</v>
      </c>
      <c r="F1364" s="349">
        <v>800000</v>
      </c>
      <c r="G1364" s="332">
        <v>905942</v>
      </c>
      <c r="H1364" s="344"/>
      <c r="I1364" s="352"/>
      <c r="J1364" s="353"/>
      <c r="K1364" s="353"/>
      <c r="L1364" s="352"/>
      <c r="M1364" s="352">
        <v>905942</v>
      </c>
      <c r="N1364" s="352"/>
      <c r="O1364" s="354"/>
      <c r="P1364" s="355"/>
      <c r="Q1364" s="364">
        <v>815348</v>
      </c>
      <c r="R1364" s="352">
        <v>90594</v>
      </c>
      <c r="S1364" s="327">
        <f>G1364-Q1364-R1364</f>
        <v>0</v>
      </c>
      <c r="T1364" s="339"/>
      <c r="U1364" s="356"/>
      <c r="V1364" s="339"/>
      <c r="W1364" s="334"/>
      <c r="X1364" s="23">
        <f t="shared" si="185"/>
        <v>0</v>
      </c>
      <c r="Y1364" s="23">
        <f t="shared" si="186"/>
        <v>0</v>
      </c>
      <c r="AH1364" s="20">
        <f t="shared" si="188"/>
        <v>0</v>
      </c>
      <c r="AO1364" s="20">
        <v>1</v>
      </c>
      <c r="AQ1364" s="1">
        <f t="shared" si="189"/>
        <v>1</v>
      </c>
      <c r="AR1364" s="1">
        <f t="shared" si="190"/>
        <v>1</v>
      </c>
    </row>
    <row r="1365" spans="1:44" ht="27.6" thickTop="1" thickBot="1">
      <c r="A1365" s="187" t="s">
        <v>692</v>
      </c>
      <c r="B1365" s="187" t="s">
        <v>723</v>
      </c>
      <c r="C1365" s="227" t="s">
        <v>730</v>
      </c>
      <c r="D1365" s="188"/>
      <c r="E1365" s="827" t="s">
        <v>46</v>
      </c>
      <c r="F1365" s="349">
        <v>461000</v>
      </c>
      <c r="G1365" s="332">
        <v>461151</v>
      </c>
      <c r="H1365" s="344"/>
      <c r="I1365" s="352">
        <v>124251</v>
      </c>
      <c r="J1365" s="353">
        <v>336900</v>
      </c>
      <c r="K1365" s="353"/>
      <c r="L1365" s="352"/>
      <c r="M1365" s="352"/>
      <c r="N1365" s="352"/>
      <c r="O1365" s="347"/>
      <c r="P1365" s="355"/>
      <c r="Q1365" s="364">
        <v>241000</v>
      </c>
      <c r="R1365" s="352">
        <v>177000</v>
      </c>
      <c r="S1365" s="327">
        <f>G1365-Q1365-R1365</f>
        <v>43151</v>
      </c>
      <c r="T1365" s="339"/>
      <c r="U1365" s="358"/>
      <c r="V1365" s="339"/>
      <c r="W1365" s="334"/>
      <c r="X1365" s="23">
        <f t="shared" si="185"/>
        <v>0</v>
      </c>
      <c r="Y1365" s="23">
        <f t="shared" si="186"/>
        <v>0</v>
      </c>
      <c r="AH1365" s="20">
        <f t="shared" si="188"/>
        <v>0</v>
      </c>
      <c r="AI1365" s="20">
        <v>1</v>
      </c>
      <c r="AQ1365" s="1">
        <f t="shared" si="189"/>
        <v>1</v>
      </c>
      <c r="AR1365" s="1">
        <f t="shared" si="190"/>
        <v>1</v>
      </c>
    </row>
    <row r="1366" spans="1:44" ht="27.6" thickTop="1" thickBot="1">
      <c r="A1366" s="187" t="s">
        <v>692</v>
      </c>
      <c r="B1366" s="187" t="s">
        <v>731</v>
      </c>
      <c r="C1366" s="187" t="s">
        <v>267</v>
      </c>
      <c r="D1366" s="188"/>
      <c r="E1366" s="225" t="s">
        <v>179</v>
      </c>
      <c r="F1366" s="349">
        <v>120000</v>
      </c>
      <c r="G1366" s="349">
        <v>120000</v>
      </c>
      <c r="H1366" s="344"/>
      <c r="I1366" s="349"/>
      <c r="J1366" s="346"/>
      <c r="K1366" s="346"/>
      <c r="L1366" s="345">
        <v>120000</v>
      </c>
      <c r="M1366" s="345"/>
      <c r="N1366" s="345"/>
      <c r="O1366" s="347"/>
      <c r="P1366" s="344"/>
      <c r="Q1366" s="338"/>
      <c r="R1366" s="345">
        <v>108000</v>
      </c>
      <c r="S1366" s="345">
        <f t="shared" si="191"/>
        <v>12000</v>
      </c>
      <c r="T1366" s="339"/>
      <c r="U1366" s="365"/>
      <c r="V1366" s="339"/>
      <c r="W1366" s="350"/>
      <c r="X1366" s="23">
        <f t="shared" si="185"/>
        <v>0</v>
      </c>
      <c r="Y1366" s="23">
        <f t="shared" si="186"/>
        <v>0</v>
      </c>
      <c r="Z1366" s="20">
        <v>1</v>
      </c>
      <c r="AH1366" s="20">
        <f t="shared" si="188"/>
        <v>1</v>
      </c>
      <c r="AQ1366" s="1">
        <f t="shared" si="189"/>
        <v>0</v>
      </c>
      <c r="AR1366" s="1">
        <f t="shared" si="190"/>
        <v>1</v>
      </c>
    </row>
    <row r="1367" spans="1:44" ht="27.6" thickTop="1" thickBot="1">
      <c r="A1367" s="187" t="s">
        <v>692</v>
      </c>
      <c r="B1367" s="187" t="s">
        <v>731</v>
      </c>
      <c r="C1367" s="187" t="s">
        <v>48</v>
      </c>
      <c r="D1367" s="188"/>
      <c r="E1367" s="225" t="s">
        <v>179</v>
      </c>
      <c r="F1367" s="343">
        <v>34000</v>
      </c>
      <c r="G1367" s="343">
        <v>34000</v>
      </c>
      <c r="H1367" s="344"/>
      <c r="I1367" s="345"/>
      <c r="J1367" s="346"/>
      <c r="K1367" s="346"/>
      <c r="L1367" s="345">
        <v>34000</v>
      </c>
      <c r="M1367" s="345"/>
      <c r="N1367" s="345"/>
      <c r="O1367" s="347"/>
      <c r="P1367" s="344"/>
      <c r="Q1367" s="338"/>
      <c r="R1367" s="349">
        <v>30000</v>
      </c>
      <c r="S1367" s="345">
        <f t="shared" si="191"/>
        <v>4000</v>
      </c>
      <c r="T1367" s="339"/>
      <c r="U1367" s="366"/>
      <c r="V1367" s="339"/>
      <c r="W1367" s="350"/>
      <c r="X1367" s="23">
        <f t="shared" si="185"/>
        <v>0</v>
      </c>
      <c r="Y1367" s="23">
        <f t="shared" si="186"/>
        <v>0</v>
      </c>
      <c r="Z1367" s="20">
        <v>1</v>
      </c>
      <c r="AH1367" s="20">
        <f t="shared" si="188"/>
        <v>1</v>
      </c>
      <c r="AQ1367" s="1">
        <f t="shared" si="189"/>
        <v>0</v>
      </c>
      <c r="AR1367" s="1">
        <f t="shared" si="190"/>
        <v>1</v>
      </c>
    </row>
    <row r="1368" spans="1:44" ht="27.6" thickTop="1" thickBot="1">
      <c r="A1368" s="187" t="s">
        <v>692</v>
      </c>
      <c r="B1368" s="187" t="s">
        <v>731</v>
      </c>
      <c r="C1368" s="187" t="s">
        <v>244</v>
      </c>
      <c r="D1368" s="188"/>
      <c r="E1368" s="225" t="s">
        <v>179</v>
      </c>
      <c r="F1368" s="343">
        <v>50000</v>
      </c>
      <c r="G1368" s="343">
        <v>50000</v>
      </c>
      <c r="H1368" s="344"/>
      <c r="I1368" s="345"/>
      <c r="J1368" s="346"/>
      <c r="K1368" s="346"/>
      <c r="L1368" s="345">
        <v>50000</v>
      </c>
      <c r="M1368" s="345"/>
      <c r="N1368" s="345"/>
      <c r="O1368" s="347"/>
      <c r="P1368" s="344"/>
      <c r="Q1368" s="338"/>
      <c r="R1368" s="349">
        <v>45000</v>
      </c>
      <c r="S1368" s="345">
        <f t="shared" si="191"/>
        <v>5000</v>
      </c>
      <c r="T1368" s="339"/>
      <c r="U1368" s="366"/>
      <c r="V1368" s="339"/>
      <c r="W1368" s="350"/>
      <c r="X1368" s="23">
        <f t="shared" si="185"/>
        <v>0</v>
      </c>
      <c r="Y1368" s="23">
        <f t="shared" si="186"/>
        <v>0</v>
      </c>
      <c r="Z1368" s="20">
        <v>1</v>
      </c>
      <c r="AH1368" s="20">
        <f t="shared" si="188"/>
        <v>1</v>
      </c>
      <c r="AQ1368" s="1">
        <f t="shared" si="189"/>
        <v>0</v>
      </c>
      <c r="AR1368" s="1">
        <f t="shared" si="190"/>
        <v>1</v>
      </c>
    </row>
    <row r="1369" spans="1:44" ht="27.6" thickTop="1" thickBot="1">
      <c r="A1369" s="187" t="s">
        <v>692</v>
      </c>
      <c r="B1369" s="187" t="s">
        <v>731</v>
      </c>
      <c r="C1369" s="187" t="s">
        <v>36</v>
      </c>
      <c r="D1369" s="188"/>
      <c r="E1369" s="225" t="s">
        <v>179</v>
      </c>
      <c r="F1369" s="343">
        <v>30000</v>
      </c>
      <c r="G1369" s="343">
        <v>30000</v>
      </c>
      <c r="H1369" s="344"/>
      <c r="I1369" s="345"/>
      <c r="J1369" s="346"/>
      <c r="K1369" s="346"/>
      <c r="L1369" s="345">
        <v>30000</v>
      </c>
      <c r="M1369" s="345"/>
      <c r="N1369" s="345"/>
      <c r="O1369" s="347"/>
      <c r="P1369" s="344"/>
      <c r="Q1369" s="338"/>
      <c r="R1369" s="349">
        <v>30000</v>
      </c>
      <c r="S1369" s="345">
        <f t="shared" si="191"/>
        <v>0</v>
      </c>
      <c r="T1369" s="339"/>
      <c r="U1369" s="366"/>
      <c r="V1369" s="339"/>
      <c r="W1369" s="350"/>
      <c r="X1369" s="23">
        <f t="shared" si="185"/>
        <v>0</v>
      </c>
      <c r="Y1369" s="23">
        <f t="shared" si="186"/>
        <v>0</v>
      </c>
      <c r="Z1369" s="20">
        <v>1</v>
      </c>
      <c r="AH1369" s="20">
        <f t="shared" si="188"/>
        <v>1</v>
      </c>
      <c r="AQ1369" s="1">
        <f t="shared" si="189"/>
        <v>0</v>
      </c>
      <c r="AR1369" s="1">
        <f t="shared" si="190"/>
        <v>1</v>
      </c>
    </row>
    <row r="1370" spans="1:44" ht="27.6" thickTop="1" thickBot="1">
      <c r="A1370" s="187" t="s">
        <v>692</v>
      </c>
      <c r="B1370" s="187" t="s">
        <v>731</v>
      </c>
      <c r="C1370" s="187" t="s">
        <v>732</v>
      </c>
      <c r="D1370" s="188"/>
      <c r="E1370" s="225" t="s">
        <v>179</v>
      </c>
      <c r="F1370" s="349">
        <v>1800000</v>
      </c>
      <c r="G1370" s="349">
        <v>1800000</v>
      </c>
      <c r="H1370" s="344"/>
      <c r="I1370" s="345"/>
      <c r="J1370" s="346"/>
      <c r="K1370" s="346"/>
      <c r="L1370" s="345">
        <v>26000</v>
      </c>
      <c r="M1370" s="345">
        <v>1774000</v>
      </c>
      <c r="N1370" s="345"/>
      <c r="O1370" s="347"/>
      <c r="P1370" s="344"/>
      <c r="Q1370" s="338"/>
      <c r="R1370" s="349">
        <v>15000</v>
      </c>
      <c r="S1370" s="345">
        <f t="shared" si="191"/>
        <v>1785000</v>
      </c>
      <c r="T1370" s="339"/>
      <c r="U1370" s="366"/>
      <c r="V1370" s="339"/>
      <c r="W1370" s="350"/>
      <c r="X1370" s="23">
        <f t="shared" si="185"/>
        <v>0</v>
      </c>
      <c r="Y1370" s="23">
        <f t="shared" si="186"/>
        <v>0</v>
      </c>
      <c r="AF1370" s="20">
        <v>1</v>
      </c>
      <c r="AH1370" s="20">
        <f t="shared" si="188"/>
        <v>1</v>
      </c>
      <c r="AQ1370" s="1">
        <f t="shared" si="189"/>
        <v>0</v>
      </c>
      <c r="AR1370" s="1">
        <f t="shared" si="190"/>
        <v>1</v>
      </c>
    </row>
    <row r="1371" spans="1:44" ht="27.6" thickTop="1" thickBot="1">
      <c r="A1371" s="187" t="s">
        <v>692</v>
      </c>
      <c r="B1371" s="187" t="s">
        <v>731</v>
      </c>
      <c r="C1371" s="187" t="s">
        <v>733</v>
      </c>
      <c r="D1371" s="188"/>
      <c r="E1371" s="225" t="s">
        <v>53</v>
      </c>
      <c r="F1371" s="343">
        <v>10000</v>
      </c>
      <c r="G1371" s="349">
        <v>20000</v>
      </c>
      <c r="H1371" s="344"/>
      <c r="I1371" s="345"/>
      <c r="J1371" s="346"/>
      <c r="K1371" s="346"/>
      <c r="L1371" s="346">
        <v>20000</v>
      </c>
      <c r="M1371" s="345"/>
      <c r="N1371" s="345"/>
      <c r="O1371" s="347"/>
      <c r="P1371" s="348"/>
      <c r="Q1371" s="351">
        <v>0</v>
      </c>
      <c r="R1371" s="349">
        <v>18000</v>
      </c>
      <c r="S1371" s="345">
        <f>G1371-Q1371-R1371</f>
        <v>2000</v>
      </c>
      <c r="T1371" s="339"/>
      <c r="U1371" s="350"/>
      <c r="V1371" s="339"/>
      <c r="W1371" s="350"/>
      <c r="X1371" s="23">
        <f t="shared" si="185"/>
        <v>0</v>
      </c>
      <c r="Y1371" s="23">
        <f t="shared" si="186"/>
        <v>0</v>
      </c>
      <c r="AH1371" s="20">
        <f t="shared" si="188"/>
        <v>0</v>
      </c>
      <c r="AI1371" s="20">
        <v>1</v>
      </c>
      <c r="AQ1371" s="1">
        <f t="shared" si="189"/>
        <v>1</v>
      </c>
      <c r="AR1371" s="1">
        <f t="shared" si="190"/>
        <v>1</v>
      </c>
    </row>
    <row r="1372" spans="1:44" ht="27.6" thickTop="1" thickBot="1">
      <c r="A1372" s="187" t="s">
        <v>692</v>
      </c>
      <c r="B1372" s="187" t="s">
        <v>731</v>
      </c>
      <c r="C1372" s="187" t="s">
        <v>267</v>
      </c>
      <c r="D1372" s="188"/>
      <c r="E1372" s="225" t="s">
        <v>145</v>
      </c>
      <c r="F1372" s="343">
        <v>100000</v>
      </c>
      <c r="G1372" s="349">
        <f>F1372</f>
        <v>100000</v>
      </c>
      <c r="H1372" s="344"/>
      <c r="I1372" s="345"/>
      <c r="J1372" s="346"/>
      <c r="K1372" s="346"/>
      <c r="L1372" s="346">
        <v>100000</v>
      </c>
      <c r="M1372" s="345"/>
      <c r="N1372" s="345"/>
      <c r="O1372" s="347"/>
      <c r="P1372" s="348"/>
      <c r="Q1372" s="351">
        <v>0</v>
      </c>
      <c r="R1372" s="349">
        <v>90000</v>
      </c>
      <c r="S1372" s="345">
        <f t="shared" si="191"/>
        <v>10000</v>
      </c>
      <c r="T1372" s="339"/>
      <c r="U1372" s="350"/>
      <c r="V1372" s="339"/>
      <c r="W1372" s="350"/>
      <c r="X1372" s="23">
        <f t="shared" si="185"/>
        <v>0</v>
      </c>
      <c r="Y1372" s="23">
        <f t="shared" si="186"/>
        <v>0</v>
      </c>
      <c r="AH1372" s="20">
        <f t="shared" si="188"/>
        <v>0</v>
      </c>
      <c r="AI1372" s="20">
        <v>1</v>
      </c>
      <c r="AQ1372" s="1">
        <f t="shared" si="189"/>
        <v>1</v>
      </c>
      <c r="AR1372" s="1">
        <f t="shared" si="190"/>
        <v>1</v>
      </c>
    </row>
    <row r="1373" spans="1:44" ht="27.6" thickTop="1" thickBot="1">
      <c r="A1373" s="187" t="s">
        <v>692</v>
      </c>
      <c r="B1373" s="187" t="s">
        <v>731</v>
      </c>
      <c r="C1373" s="187" t="s">
        <v>48</v>
      </c>
      <c r="D1373" s="188"/>
      <c r="E1373" s="225" t="s">
        <v>145</v>
      </c>
      <c r="F1373" s="343">
        <v>66000</v>
      </c>
      <c r="G1373" s="349">
        <f>F1373</f>
        <v>66000</v>
      </c>
      <c r="H1373" s="344"/>
      <c r="I1373" s="345"/>
      <c r="J1373" s="346"/>
      <c r="K1373" s="346"/>
      <c r="L1373" s="346">
        <v>66000</v>
      </c>
      <c r="M1373" s="345"/>
      <c r="N1373" s="345"/>
      <c r="O1373" s="347"/>
      <c r="P1373" s="348"/>
      <c r="Q1373" s="351">
        <v>0</v>
      </c>
      <c r="R1373" s="349">
        <v>60000</v>
      </c>
      <c r="S1373" s="345">
        <f t="shared" si="191"/>
        <v>6000</v>
      </c>
      <c r="T1373" s="339"/>
      <c r="U1373" s="350"/>
      <c r="V1373" s="339"/>
      <c r="W1373" s="350"/>
      <c r="X1373" s="23">
        <f t="shared" si="185"/>
        <v>0</v>
      </c>
      <c r="Y1373" s="23">
        <f t="shared" si="186"/>
        <v>0</v>
      </c>
      <c r="AH1373" s="20">
        <f t="shared" si="188"/>
        <v>0</v>
      </c>
      <c r="AI1373" s="20">
        <v>1</v>
      </c>
      <c r="AQ1373" s="1">
        <f t="shared" si="189"/>
        <v>1</v>
      </c>
      <c r="AR1373" s="1">
        <f t="shared" si="190"/>
        <v>1</v>
      </c>
    </row>
    <row r="1374" spans="1:44" ht="27.6" thickTop="1" thickBot="1">
      <c r="A1374" s="187" t="s">
        <v>692</v>
      </c>
      <c r="B1374" s="187" t="s">
        <v>734</v>
      </c>
      <c r="C1374" s="187" t="s">
        <v>226</v>
      </c>
      <c r="D1374" s="188"/>
      <c r="E1374" s="225" t="s">
        <v>179</v>
      </c>
      <c r="F1374" s="343">
        <v>290000</v>
      </c>
      <c r="G1374" s="343">
        <v>290000</v>
      </c>
      <c r="H1374" s="344"/>
      <c r="I1374" s="345"/>
      <c r="J1374" s="346"/>
      <c r="K1374" s="346"/>
      <c r="L1374" s="346">
        <v>290000</v>
      </c>
      <c r="M1374" s="345"/>
      <c r="N1374" s="345"/>
      <c r="O1374" s="347"/>
      <c r="P1374" s="367"/>
      <c r="Q1374" s="338"/>
      <c r="R1374" s="349">
        <v>261000</v>
      </c>
      <c r="S1374" s="327">
        <f t="shared" si="191"/>
        <v>29000</v>
      </c>
      <c r="T1374" s="339"/>
      <c r="U1374" s="340"/>
      <c r="V1374" s="339"/>
      <c r="W1374" s="340"/>
      <c r="X1374" s="23">
        <f t="shared" si="185"/>
        <v>0</v>
      </c>
      <c r="Y1374" s="23">
        <f t="shared" si="186"/>
        <v>0</v>
      </c>
      <c r="Z1374" s="20">
        <v>1</v>
      </c>
      <c r="AH1374" s="20">
        <f t="shared" si="188"/>
        <v>1</v>
      </c>
      <c r="AQ1374" s="1">
        <f t="shared" si="189"/>
        <v>0</v>
      </c>
      <c r="AR1374" s="1">
        <f t="shared" si="190"/>
        <v>1</v>
      </c>
    </row>
    <row r="1375" spans="1:44" ht="27.6" thickTop="1" thickBot="1">
      <c r="A1375" s="187" t="s">
        <v>692</v>
      </c>
      <c r="B1375" s="187" t="s">
        <v>734</v>
      </c>
      <c r="C1375" s="187" t="s">
        <v>44</v>
      </c>
      <c r="D1375" s="188"/>
      <c r="E1375" s="225" t="s">
        <v>179</v>
      </c>
      <c r="F1375" s="343">
        <v>40000</v>
      </c>
      <c r="G1375" s="343">
        <v>40000</v>
      </c>
      <c r="H1375" s="344"/>
      <c r="I1375" s="345"/>
      <c r="J1375" s="346"/>
      <c r="K1375" s="346"/>
      <c r="L1375" s="346">
        <v>40000</v>
      </c>
      <c r="M1375" s="345"/>
      <c r="N1375" s="345"/>
      <c r="O1375" s="347"/>
      <c r="P1375" s="367"/>
      <c r="Q1375" s="338"/>
      <c r="R1375" s="349">
        <v>36000</v>
      </c>
      <c r="S1375" s="327">
        <f t="shared" si="191"/>
        <v>4000</v>
      </c>
      <c r="T1375" s="339"/>
      <c r="U1375" s="340"/>
      <c r="V1375" s="339"/>
      <c r="W1375" s="340"/>
      <c r="X1375" s="23">
        <f t="shared" si="185"/>
        <v>0</v>
      </c>
      <c r="Y1375" s="23">
        <f t="shared" si="186"/>
        <v>0</v>
      </c>
      <c r="Z1375" s="20">
        <v>1</v>
      </c>
      <c r="AH1375" s="20">
        <f t="shared" si="188"/>
        <v>1</v>
      </c>
      <c r="AQ1375" s="1">
        <f t="shared" si="189"/>
        <v>0</v>
      </c>
      <c r="AR1375" s="1">
        <f t="shared" si="190"/>
        <v>1</v>
      </c>
    </row>
    <row r="1376" spans="1:44" ht="27.6" thickTop="1" thickBot="1">
      <c r="A1376" s="187" t="s">
        <v>692</v>
      </c>
      <c r="B1376" s="187" t="s">
        <v>734</v>
      </c>
      <c r="C1376" s="187" t="s">
        <v>41</v>
      </c>
      <c r="D1376" s="188"/>
      <c r="E1376" s="225" t="s">
        <v>179</v>
      </c>
      <c r="F1376" s="343">
        <v>206000</v>
      </c>
      <c r="G1376" s="343">
        <v>206000</v>
      </c>
      <c r="H1376" s="344"/>
      <c r="I1376" s="345"/>
      <c r="J1376" s="346"/>
      <c r="K1376" s="346"/>
      <c r="L1376" s="346">
        <v>206000</v>
      </c>
      <c r="M1376" s="345"/>
      <c r="N1376" s="345"/>
      <c r="O1376" s="347"/>
      <c r="P1376" s="367"/>
      <c r="Q1376" s="338"/>
      <c r="R1376" s="349">
        <v>185400</v>
      </c>
      <c r="S1376" s="327">
        <f t="shared" si="191"/>
        <v>20600</v>
      </c>
      <c r="T1376" s="339"/>
      <c r="U1376" s="340"/>
      <c r="V1376" s="339"/>
      <c r="W1376" s="340"/>
      <c r="X1376" s="23">
        <f t="shared" si="185"/>
        <v>0</v>
      </c>
      <c r="Y1376" s="23">
        <f t="shared" si="186"/>
        <v>0</v>
      </c>
      <c r="Z1376" s="20">
        <v>1</v>
      </c>
      <c r="AH1376" s="20">
        <f t="shared" si="188"/>
        <v>1</v>
      </c>
      <c r="AQ1376" s="1">
        <f t="shared" si="189"/>
        <v>0</v>
      </c>
      <c r="AR1376" s="1">
        <f t="shared" si="190"/>
        <v>1</v>
      </c>
    </row>
    <row r="1377" spans="1:44" ht="27.6" thickTop="1" thickBot="1">
      <c r="A1377" s="187" t="s">
        <v>692</v>
      </c>
      <c r="B1377" s="187" t="s">
        <v>734</v>
      </c>
      <c r="C1377" s="341" t="s">
        <v>735</v>
      </c>
      <c r="D1377" s="188"/>
      <c r="E1377" s="225" t="s">
        <v>10</v>
      </c>
      <c r="F1377" s="343">
        <v>110000</v>
      </c>
      <c r="G1377" s="343">
        <v>27000</v>
      </c>
      <c r="H1377" s="344"/>
      <c r="I1377" s="345">
        <v>27000</v>
      </c>
      <c r="J1377" s="346"/>
      <c r="K1377" s="346"/>
      <c r="L1377" s="346"/>
      <c r="M1377" s="345"/>
      <c r="N1377" s="345"/>
      <c r="O1377" s="347"/>
      <c r="P1377" s="367"/>
      <c r="Q1377" s="351">
        <v>0</v>
      </c>
      <c r="R1377" s="349">
        <v>27000</v>
      </c>
      <c r="S1377" s="327">
        <f>G1377-Q1377-R1377</f>
        <v>0</v>
      </c>
      <c r="T1377" s="339"/>
      <c r="U1377" s="340"/>
      <c r="V1377" s="339"/>
      <c r="W1377" s="340"/>
      <c r="X1377" s="23">
        <f t="shared" ref="X1377:X1440" si="192">G1377-I1377-J1377-K1377-L1377-M1377-N1377</f>
        <v>0</v>
      </c>
      <c r="Y1377" s="23">
        <f t="shared" ref="Y1377:Y1440" si="193">G1377-Q1377-R1377-S1377</f>
        <v>0</v>
      </c>
      <c r="AH1377" s="20">
        <f t="shared" si="188"/>
        <v>0</v>
      </c>
      <c r="AI1377" s="20">
        <v>1</v>
      </c>
      <c r="AQ1377" s="1">
        <f t="shared" si="189"/>
        <v>1</v>
      </c>
      <c r="AR1377" s="1">
        <f t="shared" si="190"/>
        <v>1</v>
      </c>
    </row>
    <row r="1378" spans="1:44" ht="27.6" thickTop="1" thickBot="1">
      <c r="A1378" s="187" t="s">
        <v>692</v>
      </c>
      <c r="B1378" s="187" t="s">
        <v>734</v>
      </c>
      <c r="C1378" s="187" t="s">
        <v>736</v>
      </c>
      <c r="D1378" s="188"/>
      <c r="E1378" s="225" t="s">
        <v>145</v>
      </c>
      <c r="F1378" s="343">
        <v>129000</v>
      </c>
      <c r="G1378" s="343">
        <v>163291</v>
      </c>
      <c r="H1378" s="344"/>
      <c r="I1378" s="345"/>
      <c r="J1378" s="346"/>
      <c r="K1378" s="346"/>
      <c r="L1378" s="346">
        <v>129000</v>
      </c>
      <c r="M1378" s="345"/>
      <c r="N1378" s="345">
        <v>34291</v>
      </c>
      <c r="O1378" s="347" t="s">
        <v>156</v>
      </c>
      <c r="P1378" s="367"/>
      <c r="Q1378" s="351">
        <v>116100</v>
      </c>
      <c r="R1378" s="349">
        <v>47191</v>
      </c>
      <c r="S1378" s="327">
        <f>G1378-Q1378-R1378</f>
        <v>0</v>
      </c>
      <c r="T1378" s="339"/>
      <c r="U1378" s="340"/>
      <c r="V1378" s="339"/>
      <c r="W1378" s="340"/>
      <c r="X1378" s="23">
        <f t="shared" si="192"/>
        <v>0</v>
      </c>
      <c r="Y1378" s="23">
        <f t="shared" si="193"/>
        <v>0</v>
      </c>
      <c r="AH1378" s="20">
        <f t="shared" si="188"/>
        <v>0</v>
      </c>
      <c r="AI1378" s="20">
        <v>1</v>
      </c>
      <c r="AQ1378" s="1">
        <f t="shared" si="189"/>
        <v>1</v>
      </c>
      <c r="AR1378" s="1">
        <f t="shared" si="190"/>
        <v>1</v>
      </c>
    </row>
    <row r="1379" spans="1:44" ht="27.6" thickTop="1" thickBot="1">
      <c r="A1379" s="187" t="s">
        <v>692</v>
      </c>
      <c r="B1379" s="187" t="s">
        <v>734</v>
      </c>
      <c r="C1379" s="187" t="s">
        <v>737</v>
      </c>
      <c r="D1379" s="188"/>
      <c r="E1379" s="225" t="s">
        <v>53</v>
      </c>
      <c r="F1379" s="343">
        <v>1200000</v>
      </c>
      <c r="G1379" s="343">
        <f>F1379</f>
        <v>1200000</v>
      </c>
      <c r="H1379" s="344"/>
      <c r="I1379" s="345"/>
      <c r="J1379" s="346"/>
      <c r="K1379" s="346"/>
      <c r="L1379" s="346"/>
      <c r="M1379" s="345">
        <v>1200000</v>
      </c>
      <c r="N1379" s="345"/>
      <c r="O1379" s="347"/>
      <c r="P1379" s="367"/>
      <c r="Q1379" s="962">
        <v>123866.292</v>
      </c>
      <c r="R1379" s="349">
        <v>1182690</v>
      </c>
      <c r="S1379" s="963">
        <f t="shared" si="191"/>
        <v>-106556.2919999999</v>
      </c>
      <c r="T1379" s="339"/>
      <c r="U1379" s="340"/>
      <c r="V1379" s="339"/>
      <c r="W1379" s="340"/>
      <c r="X1379" s="23">
        <f t="shared" si="192"/>
        <v>0</v>
      </c>
      <c r="Y1379" s="23">
        <f t="shared" si="193"/>
        <v>0</v>
      </c>
      <c r="AH1379" s="20">
        <f t="shared" si="188"/>
        <v>0</v>
      </c>
      <c r="AO1379" s="20">
        <v>1</v>
      </c>
      <c r="AQ1379" s="1">
        <f t="shared" si="189"/>
        <v>1</v>
      </c>
      <c r="AR1379" s="1">
        <f t="shared" si="190"/>
        <v>1</v>
      </c>
    </row>
    <row r="1380" spans="1:44" ht="27.6" thickTop="1" thickBot="1">
      <c r="A1380" s="187" t="s">
        <v>692</v>
      </c>
      <c r="B1380" s="187" t="s">
        <v>738</v>
      </c>
      <c r="C1380" s="187" t="s">
        <v>41</v>
      </c>
      <c r="D1380" s="188"/>
      <c r="E1380" s="225" t="s">
        <v>179</v>
      </c>
      <c r="F1380" s="343">
        <v>235000</v>
      </c>
      <c r="G1380" s="343">
        <v>235000</v>
      </c>
      <c r="H1380" s="344"/>
      <c r="I1380" s="345"/>
      <c r="J1380" s="346"/>
      <c r="K1380" s="346"/>
      <c r="L1380" s="346">
        <v>235000</v>
      </c>
      <c r="M1380" s="345"/>
      <c r="N1380" s="345"/>
      <c r="O1380" s="415"/>
      <c r="P1380" s="416"/>
      <c r="Q1380" s="338"/>
      <c r="R1380" s="349">
        <v>211500</v>
      </c>
      <c r="S1380" s="345">
        <f t="shared" si="191"/>
        <v>23500</v>
      </c>
      <c r="T1380" s="339"/>
      <c r="U1380" s="350"/>
      <c r="V1380" s="339"/>
      <c r="W1380" s="350"/>
      <c r="X1380" s="23">
        <f t="shared" si="192"/>
        <v>0</v>
      </c>
      <c r="Y1380" s="23">
        <f t="shared" si="193"/>
        <v>0</v>
      </c>
      <c r="Z1380" s="20">
        <v>1</v>
      </c>
      <c r="AH1380" s="20">
        <f t="shared" si="188"/>
        <v>1</v>
      </c>
      <c r="AQ1380" s="1">
        <f t="shared" si="189"/>
        <v>0</v>
      </c>
      <c r="AR1380" s="1">
        <f t="shared" si="190"/>
        <v>1</v>
      </c>
    </row>
    <row r="1381" spans="1:44" ht="27.6" thickTop="1" thickBot="1">
      <c r="A1381" s="187" t="s">
        <v>692</v>
      </c>
      <c r="B1381" s="187" t="s">
        <v>738</v>
      </c>
      <c r="C1381" s="187" t="s">
        <v>284</v>
      </c>
      <c r="D1381" s="188"/>
      <c r="E1381" s="225" t="s">
        <v>179</v>
      </c>
      <c r="F1381" s="343">
        <v>180476</v>
      </c>
      <c r="G1381" s="343">
        <v>180476</v>
      </c>
      <c r="H1381" s="344"/>
      <c r="I1381" s="345"/>
      <c r="J1381" s="346"/>
      <c r="K1381" s="346">
        <v>60476</v>
      </c>
      <c r="L1381" s="346">
        <v>120000</v>
      </c>
      <c r="M1381" s="345"/>
      <c r="N1381" s="345"/>
      <c r="O1381" s="347"/>
      <c r="P1381" s="348"/>
      <c r="Q1381" s="338"/>
      <c r="R1381" s="349">
        <v>60000</v>
      </c>
      <c r="S1381" s="345">
        <f t="shared" si="191"/>
        <v>120476</v>
      </c>
      <c r="T1381" s="339"/>
      <c r="U1381" s="350"/>
      <c r="V1381" s="339"/>
      <c r="W1381" s="350"/>
      <c r="X1381" s="23">
        <f t="shared" si="192"/>
        <v>0</v>
      </c>
      <c r="Y1381" s="23">
        <f t="shared" si="193"/>
        <v>0</v>
      </c>
      <c r="Z1381" s="20">
        <v>1</v>
      </c>
      <c r="AH1381" s="20">
        <f t="shared" si="188"/>
        <v>1</v>
      </c>
      <c r="AQ1381" s="1">
        <f t="shared" si="189"/>
        <v>0</v>
      </c>
      <c r="AR1381" s="1">
        <f t="shared" si="190"/>
        <v>1</v>
      </c>
    </row>
    <row r="1382" spans="1:44" ht="28.2" thickTop="1" thickBot="1">
      <c r="A1382" s="187" t="s">
        <v>692</v>
      </c>
      <c r="B1382" s="187" t="s">
        <v>738</v>
      </c>
      <c r="C1382" s="187" t="s">
        <v>693</v>
      </c>
      <c r="D1382" s="188"/>
      <c r="E1382" s="225" t="s">
        <v>179</v>
      </c>
      <c r="F1382" s="343">
        <v>66592</v>
      </c>
      <c r="G1382" s="343">
        <v>66592</v>
      </c>
      <c r="H1382" s="344"/>
      <c r="I1382" s="345"/>
      <c r="J1382" s="346"/>
      <c r="K1382" s="346">
        <v>66592</v>
      </c>
      <c r="L1382" s="346"/>
      <c r="M1382" s="345"/>
      <c r="N1382" s="345"/>
      <c r="O1382" s="347"/>
      <c r="P1382" s="348"/>
      <c r="Q1382" s="372"/>
      <c r="R1382" s="349"/>
      <c r="S1382" s="959">
        <f>G1382-Q1382-R1382</f>
        <v>66592</v>
      </c>
      <c r="T1382" s="339"/>
      <c r="U1382" s="350"/>
      <c r="V1382" s="339"/>
      <c r="W1382" s="350"/>
      <c r="X1382" s="23">
        <f t="shared" si="192"/>
        <v>0</v>
      </c>
      <c r="Y1382" s="23">
        <f t="shared" si="193"/>
        <v>0</v>
      </c>
      <c r="Z1382" s="20">
        <v>1</v>
      </c>
      <c r="AH1382" s="20">
        <f t="shared" si="188"/>
        <v>1</v>
      </c>
      <c r="AQ1382" s="1">
        <f t="shared" si="189"/>
        <v>0</v>
      </c>
      <c r="AR1382" s="1">
        <f t="shared" si="190"/>
        <v>1</v>
      </c>
    </row>
    <row r="1383" spans="1:44" ht="28.2" thickTop="1" thickBot="1">
      <c r="A1383" s="187" t="s">
        <v>692</v>
      </c>
      <c r="B1383" s="187" t="s">
        <v>738</v>
      </c>
      <c r="C1383" s="187" t="s">
        <v>38</v>
      </c>
      <c r="D1383" s="188"/>
      <c r="E1383" s="225" t="s">
        <v>179</v>
      </c>
      <c r="F1383" s="343">
        <v>30000</v>
      </c>
      <c r="G1383" s="343">
        <v>30000</v>
      </c>
      <c r="H1383" s="344"/>
      <c r="I1383" s="345"/>
      <c r="J1383" s="346"/>
      <c r="K1383" s="346">
        <v>30000</v>
      </c>
      <c r="L1383" s="346"/>
      <c r="M1383" s="345"/>
      <c r="N1383" s="345"/>
      <c r="O1383" s="347"/>
      <c r="P1383" s="348"/>
      <c r="Q1383" s="372"/>
      <c r="R1383" s="349"/>
      <c r="S1383" s="959">
        <f>G1383-Q1383-R1383</f>
        <v>30000</v>
      </c>
      <c r="T1383" s="339"/>
      <c r="U1383" s="350"/>
      <c r="V1383" s="339"/>
      <c r="W1383" s="350"/>
      <c r="X1383" s="23">
        <f t="shared" si="192"/>
        <v>0</v>
      </c>
      <c r="Y1383" s="23">
        <f t="shared" si="193"/>
        <v>0</v>
      </c>
      <c r="Z1383" s="20">
        <v>1</v>
      </c>
      <c r="AH1383" s="20">
        <f t="shared" si="188"/>
        <v>1</v>
      </c>
      <c r="AQ1383" s="1">
        <f t="shared" si="189"/>
        <v>0</v>
      </c>
      <c r="AR1383" s="1">
        <f t="shared" si="190"/>
        <v>1</v>
      </c>
    </row>
    <row r="1384" spans="1:44" ht="27.6" thickTop="1" thickBot="1">
      <c r="A1384" s="187" t="s">
        <v>692</v>
      </c>
      <c r="B1384" s="187" t="s">
        <v>738</v>
      </c>
      <c r="C1384" s="187" t="s">
        <v>41</v>
      </c>
      <c r="D1384" s="188"/>
      <c r="E1384" s="225" t="s">
        <v>145</v>
      </c>
      <c r="F1384" s="343">
        <v>336000</v>
      </c>
      <c r="G1384" s="343">
        <v>275524</v>
      </c>
      <c r="H1384" s="344"/>
      <c r="I1384" s="345"/>
      <c r="J1384" s="346"/>
      <c r="K1384" s="346">
        <v>275524</v>
      </c>
      <c r="L1384" s="346"/>
      <c r="M1384" s="345"/>
      <c r="N1384" s="345"/>
      <c r="O1384" s="347"/>
      <c r="P1384" s="348"/>
      <c r="Q1384" s="351">
        <v>102235</v>
      </c>
      <c r="R1384" s="349">
        <v>145737</v>
      </c>
      <c r="S1384" s="345">
        <f>G1384-Q1384-R1384</f>
        <v>27552</v>
      </c>
      <c r="T1384" s="339"/>
      <c r="U1384" s="350"/>
      <c r="V1384" s="339"/>
      <c r="W1384" s="350"/>
      <c r="X1384" s="23">
        <f t="shared" si="192"/>
        <v>0</v>
      </c>
      <c r="Y1384" s="23">
        <f t="shared" si="193"/>
        <v>0</v>
      </c>
      <c r="AH1384" s="20">
        <f t="shared" si="188"/>
        <v>0</v>
      </c>
      <c r="AI1384" s="20">
        <v>1</v>
      </c>
      <c r="AQ1384" s="1">
        <f t="shared" si="189"/>
        <v>1</v>
      </c>
      <c r="AR1384" s="1">
        <f t="shared" si="190"/>
        <v>1</v>
      </c>
    </row>
    <row r="1385" spans="1:44" ht="27.6" thickTop="1" thickBot="1">
      <c r="A1385" s="187" t="s">
        <v>692</v>
      </c>
      <c r="B1385" s="187" t="s">
        <v>738</v>
      </c>
      <c r="C1385" s="187" t="s">
        <v>37</v>
      </c>
      <c r="D1385" s="188"/>
      <c r="E1385" s="225" t="s">
        <v>11</v>
      </c>
      <c r="F1385" s="343">
        <v>118828</v>
      </c>
      <c r="G1385" s="343">
        <f>F1385</f>
        <v>118828</v>
      </c>
      <c r="H1385" s="344"/>
      <c r="I1385" s="345"/>
      <c r="J1385" s="346"/>
      <c r="K1385" s="346">
        <v>118828</v>
      </c>
      <c r="L1385" s="346"/>
      <c r="M1385" s="345"/>
      <c r="N1385" s="345"/>
      <c r="O1385" s="347"/>
      <c r="P1385" s="348"/>
      <c r="Q1385" s="351">
        <v>106945</v>
      </c>
      <c r="R1385" s="349">
        <v>11883</v>
      </c>
      <c r="S1385" s="345">
        <f t="shared" si="191"/>
        <v>0</v>
      </c>
      <c r="T1385" s="339"/>
      <c r="U1385" s="350"/>
      <c r="V1385" s="339"/>
      <c r="W1385" s="350"/>
      <c r="X1385" s="23">
        <f t="shared" si="192"/>
        <v>0</v>
      </c>
      <c r="Y1385" s="23">
        <f t="shared" si="193"/>
        <v>0</v>
      </c>
      <c r="AH1385" s="20">
        <f t="shared" si="188"/>
        <v>0</v>
      </c>
      <c r="AI1385" s="20">
        <v>1</v>
      </c>
      <c r="AQ1385" s="1">
        <f t="shared" si="189"/>
        <v>1</v>
      </c>
      <c r="AR1385" s="1">
        <f t="shared" si="190"/>
        <v>1</v>
      </c>
    </row>
    <row r="1386" spans="1:44" ht="27.6" thickTop="1" thickBot="1">
      <c r="A1386" s="187" t="s">
        <v>692</v>
      </c>
      <c r="B1386" s="187" t="s">
        <v>738</v>
      </c>
      <c r="C1386" s="417" t="s">
        <v>739</v>
      </c>
      <c r="D1386" s="188"/>
      <c r="E1386" s="225" t="s">
        <v>11</v>
      </c>
      <c r="F1386" s="343">
        <v>9739</v>
      </c>
      <c r="G1386" s="343">
        <f>F1386</f>
        <v>9739</v>
      </c>
      <c r="H1386" s="344"/>
      <c r="I1386" s="345"/>
      <c r="J1386" s="346"/>
      <c r="K1386" s="346">
        <v>9739</v>
      </c>
      <c r="L1386" s="346"/>
      <c r="M1386" s="345"/>
      <c r="N1386" s="345"/>
      <c r="O1386" s="347"/>
      <c r="P1386" s="348"/>
      <c r="Q1386" s="351">
        <v>8332</v>
      </c>
      <c r="R1386" s="349">
        <v>1407</v>
      </c>
      <c r="S1386" s="345">
        <f t="shared" si="191"/>
        <v>0</v>
      </c>
      <c r="T1386" s="339"/>
      <c r="U1386" s="350"/>
      <c r="V1386" s="339"/>
      <c r="W1386" s="350"/>
      <c r="X1386" s="23">
        <f t="shared" si="192"/>
        <v>0</v>
      </c>
      <c r="Y1386" s="23">
        <f t="shared" si="193"/>
        <v>0</v>
      </c>
      <c r="AH1386" s="20">
        <f t="shared" si="188"/>
        <v>0</v>
      </c>
      <c r="AI1386" s="20">
        <v>1</v>
      </c>
      <c r="AQ1386" s="1">
        <f t="shared" si="189"/>
        <v>1</v>
      </c>
      <c r="AR1386" s="1">
        <f t="shared" si="190"/>
        <v>1</v>
      </c>
    </row>
    <row r="1387" spans="1:44" ht="27.6" thickTop="1" thickBot="1">
      <c r="A1387" s="187" t="s">
        <v>692</v>
      </c>
      <c r="B1387" s="323" t="s">
        <v>740</v>
      </c>
      <c r="C1387" s="187" t="s">
        <v>41</v>
      </c>
      <c r="D1387" s="35"/>
      <c r="E1387" s="324" t="s">
        <v>179</v>
      </c>
      <c r="F1387" s="325">
        <v>342000</v>
      </c>
      <c r="G1387" s="325">
        <v>342000</v>
      </c>
      <c r="H1387" s="326"/>
      <c r="I1387" s="327"/>
      <c r="J1387" s="328"/>
      <c r="K1387" s="328"/>
      <c r="L1387" s="328">
        <v>342000</v>
      </c>
      <c r="M1387" s="327"/>
      <c r="N1387" s="327"/>
      <c r="O1387" s="368"/>
      <c r="P1387" s="330"/>
      <c r="Q1387" s="338"/>
      <c r="R1387" s="332">
        <v>307800</v>
      </c>
      <c r="S1387" s="327">
        <f t="shared" si="191"/>
        <v>34200</v>
      </c>
      <c r="T1387" s="333"/>
      <c r="U1387" s="39"/>
      <c r="V1387" s="333"/>
      <c r="W1387" s="39"/>
      <c r="X1387" s="23">
        <f t="shared" si="192"/>
        <v>0</v>
      </c>
      <c r="Y1387" s="23">
        <f t="shared" si="193"/>
        <v>0</v>
      </c>
      <c r="Z1387" s="20">
        <v>1</v>
      </c>
      <c r="AH1387" s="20">
        <f t="shared" si="188"/>
        <v>1</v>
      </c>
      <c r="AQ1387" s="1">
        <f t="shared" si="189"/>
        <v>0</v>
      </c>
      <c r="AR1387" s="1">
        <f t="shared" si="190"/>
        <v>1</v>
      </c>
    </row>
    <row r="1388" spans="1:44" ht="27.6" thickTop="1" thickBot="1">
      <c r="A1388" s="187" t="s">
        <v>692</v>
      </c>
      <c r="B1388" s="323" t="s">
        <v>740</v>
      </c>
      <c r="C1388" s="187" t="s">
        <v>226</v>
      </c>
      <c r="D1388" s="35"/>
      <c r="E1388" s="324" t="s">
        <v>179</v>
      </c>
      <c r="F1388" s="325">
        <v>100000</v>
      </c>
      <c r="G1388" s="325">
        <v>100000</v>
      </c>
      <c r="H1388" s="326"/>
      <c r="I1388" s="327"/>
      <c r="J1388" s="328"/>
      <c r="K1388" s="328">
        <v>60000</v>
      </c>
      <c r="L1388" s="328">
        <v>40000</v>
      </c>
      <c r="M1388" s="327"/>
      <c r="N1388" s="327"/>
      <c r="O1388" s="368"/>
      <c r="P1388" s="330"/>
      <c r="Q1388" s="338"/>
      <c r="R1388" s="332">
        <v>90000</v>
      </c>
      <c r="S1388" s="327">
        <f t="shared" si="191"/>
        <v>10000</v>
      </c>
      <c r="T1388" s="333"/>
      <c r="U1388" s="39"/>
      <c r="V1388" s="333"/>
      <c r="W1388" s="39"/>
      <c r="X1388" s="23">
        <f t="shared" si="192"/>
        <v>0</v>
      </c>
      <c r="Y1388" s="23">
        <f t="shared" si="193"/>
        <v>0</v>
      </c>
      <c r="Z1388" s="20">
        <v>1</v>
      </c>
      <c r="AH1388" s="20">
        <f t="shared" si="188"/>
        <v>1</v>
      </c>
      <c r="AQ1388" s="1">
        <f t="shared" si="189"/>
        <v>0</v>
      </c>
      <c r="AR1388" s="1">
        <f t="shared" si="190"/>
        <v>1</v>
      </c>
    </row>
    <row r="1389" spans="1:44" ht="27.6" thickTop="1" thickBot="1">
      <c r="A1389" s="187" t="s">
        <v>692</v>
      </c>
      <c r="B1389" s="323" t="s">
        <v>740</v>
      </c>
      <c r="C1389" s="187" t="s">
        <v>741</v>
      </c>
      <c r="D1389" s="35"/>
      <c r="E1389" s="324" t="s">
        <v>179</v>
      </c>
      <c r="F1389" s="325">
        <v>20000</v>
      </c>
      <c r="G1389" s="325">
        <v>20000</v>
      </c>
      <c r="H1389" s="326"/>
      <c r="I1389" s="327"/>
      <c r="J1389" s="328"/>
      <c r="K1389" s="328"/>
      <c r="L1389" s="328">
        <v>20000</v>
      </c>
      <c r="M1389" s="327"/>
      <c r="N1389" s="327"/>
      <c r="O1389" s="368"/>
      <c r="P1389" s="330"/>
      <c r="Q1389" s="338"/>
      <c r="R1389" s="332">
        <v>18000</v>
      </c>
      <c r="S1389" s="327">
        <f t="shared" si="191"/>
        <v>2000</v>
      </c>
      <c r="T1389" s="333"/>
      <c r="U1389" s="39"/>
      <c r="V1389" s="333"/>
      <c r="W1389" s="39"/>
      <c r="X1389" s="23">
        <f t="shared" si="192"/>
        <v>0</v>
      </c>
      <c r="Y1389" s="23">
        <f t="shared" si="193"/>
        <v>0</v>
      </c>
      <c r="Z1389" s="20">
        <v>1</v>
      </c>
      <c r="AH1389" s="20">
        <f t="shared" si="188"/>
        <v>1</v>
      </c>
      <c r="AQ1389" s="1">
        <f t="shared" si="189"/>
        <v>0</v>
      </c>
      <c r="AR1389" s="1">
        <f t="shared" si="190"/>
        <v>1</v>
      </c>
    </row>
    <row r="1390" spans="1:44" ht="27.6" thickTop="1" thickBot="1">
      <c r="A1390" s="187" t="s">
        <v>692</v>
      </c>
      <c r="B1390" s="323" t="s">
        <v>740</v>
      </c>
      <c r="C1390" s="187" t="s">
        <v>44</v>
      </c>
      <c r="D1390" s="35"/>
      <c r="E1390" s="324" t="s">
        <v>179</v>
      </c>
      <c r="F1390" s="325">
        <v>17000</v>
      </c>
      <c r="G1390" s="325">
        <v>17000</v>
      </c>
      <c r="H1390" s="326"/>
      <c r="I1390" s="327"/>
      <c r="J1390" s="328"/>
      <c r="K1390" s="328"/>
      <c r="L1390" s="328">
        <v>17000</v>
      </c>
      <c r="M1390" s="327"/>
      <c r="N1390" s="327"/>
      <c r="O1390" s="368"/>
      <c r="P1390" s="330"/>
      <c r="Q1390" s="338"/>
      <c r="R1390" s="332">
        <v>15300</v>
      </c>
      <c r="S1390" s="327">
        <f t="shared" si="191"/>
        <v>1700</v>
      </c>
      <c r="T1390" s="333"/>
      <c r="U1390" s="39"/>
      <c r="V1390" s="333"/>
      <c r="W1390" s="39"/>
      <c r="X1390" s="23">
        <f t="shared" si="192"/>
        <v>0</v>
      </c>
      <c r="Y1390" s="23">
        <f t="shared" si="193"/>
        <v>0</v>
      </c>
      <c r="Z1390" s="20">
        <v>1</v>
      </c>
      <c r="AH1390" s="20">
        <f t="shared" si="188"/>
        <v>1</v>
      </c>
      <c r="AQ1390" s="1">
        <f t="shared" si="189"/>
        <v>0</v>
      </c>
      <c r="AR1390" s="1">
        <f t="shared" si="190"/>
        <v>1</v>
      </c>
    </row>
    <row r="1391" spans="1:44" ht="27.6" thickTop="1" thickBot="1">
      <c r="A1391" s="187" t="s">
        <v>692</v>
      </c>
      <c r="B1391" s="323" t="s">
        <v>740</v>
      </c>
      <c r="C1391" s="341" t="s">
        <v>36</v>
      </c>
      <c r="D1391" s="35"/>
      <c r="E1391" s="324" t="s">
        <v>179</v>
      </c>
      <c r="F1391" s="325">
        <v>5000</v>
      </c>
      <c r="G1391" s="325">
        <v>5000</v>
      </c>
      <c r="H1391" s="326"/>
      <c r="I1391" s="327"/>
      <c r="J1391" s="328"/>
      <c r="K1391" s="328"/>
      <c r="L1391" s="328">
        <v>5000</v>
      </c>
      <c r="M1391" s="327"/>
      <c r="N1391" s="327"/>
      <c r="O1391" s="368"/>
      <c r="P1391" s="330"/>
      <c r="Q1391" s="338"/>
      <c r="R1391" s="332">
        <v>5000</v>
      </c>
      <c r="S1391" s="327">
        <f t="shared" si="191"/>
        <v>0</v>
      </c>
      <c r="T1391" s="333"/>
      <c r="U1391" s="39"/>
      <c r="V1391" s="333"/>
      <c r="W1391" s="39"/>
      <c r="X1391" s="23">
        <f t="shared" si="192"/>
        <v>0</v>
      </c>
      <c r="Y1391" s="23">
        <f t="shared" si="193"/>
        <v>0</v>
      </c>
      <c r="Z1391" s="20">
        <v>1</v>
      </c>
      <c r="AH1391" s="20">
        <f t="shared" si="188"/>
        <v>1</v>
      </c>
      <c r="AQ1391" s="1">
        <f t="shared" si="189"/>
        <v>0</v>
      </c>
      <c r="AR1391" s="1">
        <f t="shared" si="190"/>
        <v>1</v>
      </c>
    </row>
    <row r="1392" spans="1:44" ht="27.6" thickTop="1" thickBot="1">
      <c r="A1392" s="187" t="s">
        <v>692</v>
      </c>
      <c r="B1392" s="323" t="s">
        <v>740</v>
      </c>
      <c r="C1392" s="323" t="s">
        <v>742</v>
      </c>
      <c r="D1392" s="35"/>
      <c r="E1392" s="324" t="s">
        <v>10</v>
      </c>
      <c r="F1392" s="325">
        <v>42851</v>
      </c>
      <c r="G1392" s="343">
        <f>F1392</f>
        <v>42851</v>
      </c>
      <c r="H1392" s="326"/>
      <c r="I1392" s="327"/>
      <c r="J1392" s="328"/>
      <c r="K1392" s="328">
        <v>42851</v>
      </c>
      <c r="L1392" s="328"/>
      <c r="M1392" s="327"/>
      <c r="N1392" s="327"/>
      <c r="O1392" s="368"/>
      <c r="P1392" s="330"/>
      <c r="Q1392" s="335">
        <v>18000</v>
      </c>
      <c r="R1392" s="332">
        <v>22351</v>
      </c>
      <c r="S1392" s="327">
        <f t="shared" si="191"/>
        <v>2500</v>
      </c>
      <c r="T1392" s="333"/>
      <c r="U1392" s="39"/>
      <c r="V1392" s="333"/>
      <c r="W1392" s="39"/>
      <c r="X1392" s="23">
        <f t="shared" si="192"/>
        <v>0</v>
      </c>
      <c r="Y1392" s="23">
        <f t="shared" si="193"/>
        <v>0</v>
      </c>
      <c r="AH1392" s="20">
        <f t="shared" si="188"/>
        <v>0</v>
      </c>
      <c r="AI1392" s="20">
        <v>1</v>
      </c>
      <c r="AQ1392" s="1">
        <f t="shared" si="189"/>
        <v>1</v>
      </c>
      <c r="AR1392" s="1">
        <f t="shared" si="190"/>
        <v>1</v>
      </c>
    </row>
    <row r="1393" spans="1:44" ht="27.6" thickTop="1" thickBot="1">
      <c r="A1393" s="187" t="s">
        <v>692</v>
      </c>
      <c r="B1393" s="323" t="s">
        <v>740</v>
      </c>
      <c r="C1393" s="323" t="s">
        <v>419</v>
      </c>
      <c r="D1393" s="35"/>
      <c r="E1393" s="324" t="s">
        <v>10</v>
      </c>
      <c r="F1393" s="325">
        <v>70000</v>
      </c>
      <c r="G1393" s="343">
        <f>F1393</f>
        <v>70000</v>
      </c>
      <c r="H1393" s="326"/>
      <c r="I1393" s="327"/>
      <c r="J1393" s="328"/>
      <c r="K1393" s="328"/>
      <c r="L1393" s="328">
        <v>70000</v>
      </c>
      <c r="M1393" s="327"/>
      <c r="N1393" s="327"/>
      <c r="O1393" s="368"/>
      <c r="P1393" s="330"/>
      <c r="Q1393" s="335">
        <v>0</v>
      </c>
      <c r="R1393" s="332">
        <v>63000</v>
      </c>
      <c r="S1393" s="327">
        <f t="shared" si="191"/>
        <v>7000</v>
      </c>
      <c r="T1393" s="333"/>
      <c r="U1393" s="39"/>
      <c r="V1393" s="333"/>
      <c r="W1393" s="39"/>
      <c r="X1393" s="23">
        <f t="shared" si="192"/>
        <v>0</v>
      </c>
      <c r="Y1393" s="23">
        <f t="shared" si="193"/>
        <v>0</v>
      </c>
      <c r="AH1393" s="20">
        <f t="shared" si="188"/>
        <v>0</v>
      </c>
      <c r="AI1393" s="20">
        <v>1</v>
      </c>
      <c r="AQ1393" s="1">
        <f t="shared" si="189"/>
        <v>1</v>
      </c>
      <c r="AR1393" s="1">
        <f t="shared" si="190"/>
        <v>1</v>
      </c>
    </row>
    <row r="1394" spans="1:44" ht="27.6" thickTop="1" thickBot="1">
      <c r="A1394" s="187" t="s">
        <v>692</v>
      </c>
      <c r="B1394" s="323" t="s">
        <v>740</v>
      </c>
      <c r="C1394" s="341" t="s">
        <v>36</v>
      </c>
      <c r="D1394" s="35"/>
      <c r="E1394" s="324" t="s">
        <v>10</v>
      </c>
      <c r="F1394" s="325">
        <v>12500</v>
      </c>
      <c r="G1394" s="343">
        <f>F1394</f>
        <v>12500</v>
      </c>
      <c r="H1394" s="326"/>
      <c r="I1394" s="327"/>
      <c r="J1394" s="328"/>
      <c r="K1394" s="328">
        <v>12500</v>
      </c>
      <c r="L1394" s="328"/>
      <c r="M1394" s="327"/>
      <c r="N1394" s="327"/>
      <c r="O1394" s="368"/>
      <c r="P1394" s="330"/>
      <c r="Q1394" s="335">
        <v>9053</v>
      </c>
      <c r="R1394" s="332">
        <v>3447</v>
      </c>
      <c r="S1394" s="327">
        <f t="shared" si="191"/>
        <v>0</v>
      </c>
      <c r="T1394" s="333"/>
      <c r="U1394" s="39"/>
      <c r="V1394" s="333"/>
      <c r="W1394" s="39"/>
      <c r="X1394" s="23">
        <f t="shared" si="192"/>
        <v>0</v>
      </c>
      <c r="Y1394" s="23">
        <f t="shared" si="193"/>
        <v>0</v>
      </c>
      <c r="AH1394" s="20">
        <f t="shared" si="188"/>
        <v>0</v>
      </c>
      <c r="AI1394" s="20">
        <v>1</v>
      </c>
      <c r="AQ1394" s="1">
        <f t="shared" si="189"/>
        <v>1</v>
      </c>
      <c r="AR1394" s="1">
        <f t="shared" si="190"/>
        <v>1</v>
      </c>
    </row>
    <row r="1395" spans="1:44" ht="27.6" thickTop="1" thickBot="1">
      <c r="A1395" s="187" t="s">
        <v>692</v>
      </c>
      <c r="B1395" s="323" t="s">
        <v>740</v>
      </c>
      <c r="C1395" s="323" t="s">
        <v>743</v>
      </c>
      <c r="D1395" s="35"/>
      <c r="E1395" s="324" t="s">
        <v>53</v>
      </c>
      <c r="F1395" s="325">
        <v>800000</v>
      </c>
      <c r="G1395" s="343">
        <f>F1395</f>
        <v>800000</v>
      </c>
      <c r="H1395" s="326"/>
      <c r="I1395" s="327"/>
      <c r="J1395" s="328"/>
      <c r="K1395" s="328"/>
      <c r="L1395" s="328"/>
      <c r="M1395" s="327">
        <v>800000</v>
      </c>
      <c r="N1395" s="327"/>
      <c r="O1395" s="368"/>
      <c r="P1395" s="330"/>
      <c r="Q1395" s="335">
        <v>10735</v>
      </c>
      <c r="R1395" s="332">
        <v>634500</v>
      </c>
      <c r="S1395" s="327">
        <f t="shared" si="191"/>
        <v>154765</v>
      </c>
      <c r="T1395" s="333"/>
      <c r="U1395" s="39"/>
      <c r="V1395" s="333"/>
      <c r="W1395" s="39"/>
      <c r="X1395" s="23">
        <f t="shared" si="192"/>
        <v>0</v>
      </c>
      <c r="Y1395" s="23">
        <f t="shared" si="193"/>
        <v>0</v>
      </c>
      <c r="AH1395" s="20">
        <f t="shared" si="188"/>
        <v>0</v>
      </c>
      <c r="AO1395" s="20">
        <v>1</v>
      </c>
      <c r="AQ1395" s="1">
        <f t="shared" si="189"/>
        <v>1</v>
      </c>
      <c r="AR1395" s="1">
        <f t="shared" si="190"/>
        <v>1</v>
      </c>
    </row>
    <row r="1396" spans="1:44" ht="27.6" thickTop="1" thickBot="1">
      <c r="A1396" s="187" t="s">
        <v>692</v>
      </c>
      <c r="B1396" s="187" t="s">
        <v>744</v>
      </c>
      <c r="C1396" s="187" t="s">
        <v>37</v>
      </c>
      <c r="D1396" s="188"/>
      <c r="E1396" s="892" t="s">
        <v>179</v>
      </c>
      <c r="F1396" s="372">
        <v>480000</v>
      </c>
      <c r="G1396" s="372">
        <v>480000</v>
      </c>
      <c r="H1396" s="418"/>
      <c r="I1396" s="346"/>
      <c r="J1396" s="346"/>
      <c r="K1396" s="346"/>
      <c r="L1396" s="346">
        <v>480000</v>
      </c>
      <c r="M1396" s="346"/>
      <c r="N1396" s="346"/>
      <c r="O1396" s="346"/>
      <c r="P1396" s="419"/>
      <c r="Q1396" s="420"/>
      <c r="R1396" s="349">
        <v>150000</v>
      </c>
      <c r="S1396" s="345">
        <f t="shared" si="191"/>
        <v>330000</v>
      </c>
      <c r="T1396" s="111"/>
      <c r="U1396" s="49"/>
      <c r="V1396" s="111"/>
      <c r="W1396" s="345"/>
      <c r="X1396" s="23">
        <f t="shared" si="192"/>
        <v>0</v>
      </c>
      <c r="Y1396" s="23">
        <f t="shared" si="193"/>
        <v>0</v>
      </c>
      <c r="Z1396" s="20">
        <v>1</v>
      </c>
      <c r="AH1396" s="20">
        <f t="shared" si="188"/>
        <v>1</v>
      </c>
      <c r="AQ1396" s="1">
        <f t="shared" si="189"/>
        <v>0</v>
      </c>
      <c r="AR1396" s="1">
        <f t="shared" si="190"/>
        <v>1</v>
      </c>
    </row>
    <row r="1397" spans="1:44" ht="27.6" thickTop="1" thickBot="1">
      <c r="A1397" s="187" t="s">
        <v>692</v>
      </c>
      <c r="B1397" s="187" t="s">
        <v>744</v>
      </c>
      <c r="C1397" s="187" t="s">
        <v>205</v>
      </c>
      <c r="D1397" s="188"/>
      <c r="E1397" s="225" t="s">
        <v>179</v>
      </c>
      <c r="F1397" s="372">
        <v>24000</v>
      </c>
      <c r="G1397" s="372">
        <v>24000</v>
      </c>
      <c r="H1397" s="190"/>
      <c r="I1397" s="346"/>
      <c r="J1397" s="346"/>
      <c r="K1397" s="346"/>
      <c r="L1397" s="346">
        <v>24000</v>
      </c>
      <c r="M1397" s="346"/>
      <c r="N1397" s="346"/>
      <c r="O1397" s="346"/>
      <c r="P1397" s="15"/>
      <c r="Q1397" s="201"/>
      <c r="R1397" s="349">
        <v>21600</v>
      </c>
      <c r="S1397" s="345">
        <f t="shared" si="191"/>
        <v>2400</v>
      </c>
      <c r="T1397" s="111"/>
      <c r="U1397" s="49"/>
      <c r="V1397" s="111"/>
      <c r="W1397" s="345">
        <v>10000</v>
      </c>
      <c r="X1397" s="23">
        <f t="shared" si="192"/>
        <v>0</v>
      </c>
      <c r="Y1397" s="23">
        <f t="shared" si="193"/>
        <v>0</v>
      </c>
      <c r="Z1397" s="20">
        <v>1</v>
      </c>
      <c r="AH1397" s="20">
        <f t="shared" si="188"/>
        <v>1</v>
      </c>
      <c r="AQ1397" s="1">
        <f t="shared" si="189"/>
        <v>0</v>
      </c>
      <c r="AR1397" s="1">
        <f t="shared" si="190"/>
        <v>1</v>
      </c>
    </row>
    <row r="1398" spans="1:44" ht="27.6" thickTop="1" thickBot="1">
      <c r="A1398" s="187" t="s">
        <v>692</v>
      </c>
      <c r="B1398" s="187" t="s">
        <v>744</v>
      </c>
      <c r="C1398" s="187" t="s">
        <v>745</v>
      </c>
      <c r="D1398" s="188"/>
      <c r="E1398" s="225" t="s">
        <v>179</v>
      </c>
      <c r="F1398" s="372">
        <v>155000</v>
      </c>
      <c r="G1398" s="372">
        <v>155000</v>
      </c>
      <c r="H1398" s="190"/>
      <c r="I1398" s="346"/>
      <c r="J1398" s="346"/>
      <c r="K1398" s="346">
        <v>155000</v>
      </c>
      <c r="L1398" s="346"/>
      <c r="M1398" s="346"/>
      <c r="N1398" s="346"/>
      <c r="O1398" s="346"/>
      <c r="P1398" s="15"/>
      <c r="Q1398" s="201"/>
      <c r="R1398" s="349">
        <v>135000</v>
      </c>
      <c r="S1398" s="345">
        <f t="shared" si="191"/>
        <v>20000</v>
      </c>
      <c r="T1398" s="111"/>
      <c r="U1398" s="49"/>
      <c r="V1398" s="111"/>
      <c r="W1398" s="345"/>
      <c r="X1398" s="23">
        <f t="shared" si="192"/>
        <v>0</v>
      </c>
      <c r="Y1398" s="23">
        <f t="shared" si="193"/>
        <v>0</v>
      </c>
      <c r="Z1398" s="20">
        <v>1</v>
      </c>
      <c r="AH1398" s="20">
        <f t="shared" si="188"/>
        <v>1</v>
      </c>
      <c r="AQ1398" s="1">
        <f t="shared" si="189"/>
        <v>0</v>
      </c>
      <c r="AR1398" s="1">
        <f t="shared" si="190"/>
        <v>1</v>
      </c>
    </row>
    <row r="1399" spans="1:44" ht="28.2" thickTop="1" thickBot="1">
      <c r="A1399" s="187" t="s">
        <v>692</v>
      </c>
      <c r="B1399" s="187" t="s">
        <v>744</v>
      </c>
      <c r="C1399" s="187" t="s">
        <v>746</v>
      </c>
      <c r="D1399" s="188"/>
      <c r="E1399" s="893" t="s">
        <v>1576</v>
      </c>
      <c r="F1399" s="372">
        <v>121000</v>
      </c>
      <c r="G1399" s="343">
        <v>135144.598</v>
      </c>
      <c r="H1399" s="418"/>
      <c r="I1399" s="346">
        <v>14144.598</v>
      </c>
      <c r="J1399" s="346"/>
      <c r="K1399" s="346"/>
      <c r="L1399" s="346">
        <v>121000</v>
      </c>
      <c r="M1399" s="346"/>
      <c r="N1399" s="177"/>
      <c r="O1399" s="178"/>
      <c r="P1399" s="212"/>
      <c r="Q1399" s="351">
        <v>121630.139</v>
      </c>
      <c r="R1399" s="345">
        <v>13514.459000000001</v>
      </c>
      <c r="S1399" s="345">
        <f>G1399-Q1399-R1399</f>
        <v>0</v>
      </c>
      <c r="T1399" s="111"/>
      <c r="U1399" s="49"/>
      <c r="V1399" s="111"/>
      <c r="W1399" s="345">
        <v>5000</v>
      </c>
      <c r="X1399" s="23">
        <f t="shared" si="192"/>
        <v>0</v>
      </c>
      <c r="Y1399" s="23">
        <f t="shared" si="193"/>
        <v>1.8189894035458565E-12</v>
      </c>
      <c r="AH1399" s="20">
        <f t="shared" si="188"/>
        <v>0</v>
      </c>
      <c r="AI1399" s="20">
        <v>1</v>
      </c>
      <c r="AQ1399" s="1">
        <f t="shared" si="189"/>
        <v>1</v>
      </c>
      <c r="AR1399" s="1">
        <f t="shared" si="190"/>
        <v>1</v>
      </c>
    </row>
    <row r="1400" spans="1:44" ht="27.6" thickTop="1" thickBot="1">
      <c r="A1400" s="187" t="s">
        <v>692</v>
      </c>
      <c r="B1400" s="187" t="s">
        <v>744</v>
      </c>
      <c r="C1400" s="187" t="s">
        <v>45</v>
      </c>
      <c r="D1400" s="188"/>
      <c r="E1400" s="893" t="s">
        <v>1485</v>
      </c>
      <c r="F1400" s="372">
        <v>136000</v>
      </c>
      <c r="G1400" s="372">
        <v>136000</v>
      </c>
      <c r="H1400" s="190"/>
      <c r="I1400" s="346">
        <v>442</v>
      </c>
      <c r="J1400" s="346"/>
      <c r="K1400" s="346"/>
      <c r="L1400" s="346">
        <v>135558</v>
      </c>
      <c r="M1400" s="346"/>
      <c r="N1400" s="191"/>
      <c r="O1400" s="192"/>
      <c r="P1400" s="15"/>
      <c r="Q1400" s="351">
        <v>0</v>
      </c>
      <c r="R1400" s="345">
        <v>122400</v>
      </c>
      <c r="S1400" s="345">
        <f t="shared" si="191"/>
        <v>13600</v>
      </c>
      <c r="T1400" s="111"/>
      <c r="U1400" s="49"/>
      <c r="V1400" s="111"/>
      <c r="W1400" s="345"/>
      <c r="X1400" s="23">
        <f t="shared" si="192"/>
        <v>0</v>
      </c>
      <c r="Y1400" s="23">
        <f t="shared" si="193"/>
        <v>0</v>
      </c>
      <c r="AH1400" s="20">
        <f t="shared" si="188"/>
        <v>0</v>
      </c>
      <c r="AI1400" s="20">
        <v>1</v>
      </c>
      <c r="AQ1400" s="1">
        <f t="shared" si="189"/>
        <v>1</v>
      </c>
      <c r="AR1400" s="1">
        <f t="shared" si="190"/>
        <v>1</v>
      </c>
    </row>
    <row r="1401" spans="1:44" ht="27.6" thickTop="1" thickBot="1">
      <c r="A1401" s="187" t="s">
        <v>692</v>
      </c>
      <c r="B1401" s="187" t="s">
        <v>744</v>
      </c>
      <c r="C1401" s="187" t="s">
        <v>747</v>
      </c>
      <c r="D1401" s="188"/>
      <c r="E1401" s="893" t="s">
        <v>1485</v>
      </c>
      <c r="F1401" s="372">
        <v>900000</v>
      </c>
      <c r="G1401" s="372">
        <v>900000</v>
      </c>
      <c r="H1401" s="418"/>
      <c r="I1401" s="421"/>
      <c r="J1401" s="422"/>
      <c r="K1401" s="422"/>
      <c r="L1401" s="422"/>
      <c r="M1401" s="346">
        <v>900000</v>
      </c>
      <c r="N1401" s="421"/>
      <c r="O1401" s="423"/>
      <c r="P1401" s="419"/>
      <c r="Q1401" s="962">
        <v>11049.976000000001</v>
      </c>
      <c r="R1401" s="345">
        <v>500000</v>
      </c>
      <c r="S1401" s="963">
        <f t="shared" si="191"/>
        <v>388950.02399999998</v>
      </c>
      <c r="T1401" s="339"/>
      <c r="U1401" s="350"/>
      <c r="V1401" s="339"/>
      <c r="W1401" s="345"/>
      <c r="X1401" s="23">
        <f t="shared" si="192"/>
        <v>0</v>
      </c>
      <c r="Y1401" s="23">
        <f t="shared" si="193"/>
        <v>0</v>
      </c>
      <c r="AH1401" s="20">
        <f t="shared" si="188"/>
        <v>0</v>
      </c>
      <c r="AO1401" s="20">
        <v>1</v>
      </c>
      <c r="AQ1401" s="1">
        <f t="shared" si="189"/>
        <v>1</v>
      </c>
      <c r="AR1401" s="1">
        <f t="shared" si="190"/>
        <v>1</v>
      </c>
    </row>
    <row r="1402" spans="1:44" ht="27.6" thickTop="1" thickBot="1">
      <c r="A1402" s="369" t="s">
        <v>748</v>
      </c>
      <c r="B1402" s="369" t="s">
        <v>749</v>
      </c>
      <c r="C1402" s="369" t="s">
        <v>750</v>
      </c>
      <c r="D1402" s="188"/>
      <c r="E1402" s="225" t="s">
        <v>179</v>
      </c>
      <c r="F1402" s="336">
        <v>191800</v>
      </c>
      <c r="G1402" s="336">
        <v>191800</v>
      </c>
      <c r="H1402" s="218"/>
      <c r="I1402" s="204">
        <v>191800</v>
      </c>
      <c r="J1402" s="219">
        <v>0</v>
      </c>
      <c r="K1402" s="219">
        <v>0</v>
      </c>
      <c r="L1402" s="219">
        <v>0</v>
      </c>
      <c r="M1402" s="204">
        <v>0</v>
      </c>
      <c r="N1402" s="204">
        <v>0</v>
      </c>
      <c r="O1402" s="370"/>
      <c r="P1402" s="21"/>
      <c r="Q1402" s="338"/>
      <c r="R1402" s="336">
        <f>F1402*0.9</f>
        <v>172620</v>
      </c>
      <c r="S1402" s="204">
        <f>F1402-R1402</f>
        <v>19180</v>
      </c>
      <c r="T1402" s="339"/>
      <c r="U1402" s="340"/>
      <c r="V1402" s="339"/>
      <c r="W1402" s="340"/>
      <c r="X1402" s="23">
        <f t="shared" si="192"/>
        <v>0</v>
      </c>
      <c r="Y1402" s="23">
        <f t="shared" si="193"/>
        <v>0</v>
      </c>
      <c r="Z1402" s="20">
        <v>1</v>
      </c>
      <c r="AH1402" s="20">
        <f t="shared" si="188"/>
        <v>1</v>
      </c>
      <c r="AQ1402" s="1">
        <f t="shared" si="189"/>
        <v>0</v>
      </c>
      <c r="AR1402" s="1">
        <f t="shared" si="190"/>
        <v>1</v>
      </c>
    </row>
    <row r="1403" spans="1:44" ht="27.6" thickTop="1" thickBot="1">
      <c r="A1403" s="369" t="s">
        <v>748</v>
      </c>
      <c r="B1403" s="369" t="s">
        <v>749</v>
      </c>
      <c r="C1403" s="369" t="s">
        <v>288</v>
      </c>
      <c r="D1403" s="188"/>
      <c r="E1403" s="225" t="s">
        <v>179</v>
      </c>
      <c r="F1403" s="336">
        <v>213184</v>
      </c>
      <c r="G1403" s="336">
        <v>213184</v>
      </c>
      <c r="H1403" s="218"/>
      <c r="I1403" s="204">
        <v>0</v>
      </c>
      <c r="J1403" s="219">
        <v>213184</v>
      </c>
      <c r="K1403" s="219">
        <v>0</v>
      </c>
      <c r="L1403" s="219">
        <v>0</v>
      </c>
      <c r="M1403" s="204">
        <v>0</v>
      </c>
      <c r="N1403" s="204">
        <v>0</v>
      </c>
      <c r="O1403" s="370"/>
      <c r="P1403" s="21"/>
      <c r="Q1403" s="338"/>
      <c r="R1403" s="336">
        <f>F1403</f>
        <v>213184</v>
      </c>
      <c r="S1403" s="204">
        <f>F1403-R1403</f>
        <v>0</v>
      </c>
      <c r="T1403" s="339"/>
      <c r="U1403" s="340"/>
      <c r="V1403" s="339"/>
      <c r="W1403" s="340"/>
      <c r="X1403" s="23">
        <f t="shared" si="192"/>
        <v>0</v>
      </c>
      <c r="Y1403" s="23">
        <f t="shared" si="193"/>
        <v>0</v>
      </c>
      <c r="Z1403" s="20">
        <v>1</v>
      </c>
      <c r="AH1403" s="20">
        <f t="shared" si="188"/>
        <v>1</v>
      </c>
      <c r="AQ1403" s="1">
        <f t="shared" si="189"/>
        <v>0</v>
      </c>
      <c r="AR1403" s="1">
        <f t="shared" si="190"/>
        <v>1</v>
      </c>
    </row>
    <row r="1404" spans="1:44" ht="27.6" thickTop="1" thickBot="1">
      <c r="A1404" s="369" t="s">
        <v>748</v>
      </c>
      <c r="B1404" s="369" t="s">
        <v>749</v>
      </c>
      <c r="C1404" s="369" t="s">
        <v>751</v>
      </c>
      <c r="D1404" s="188"/>
      <c r="E1404" s="225" t="s">
        <v>179</v>
      </c>
      <c r="F1404" s="336">
        <v>500000</v>
      </c>
      <c r="G1404" s="336">
        <v>500000</v>
      </c>
      <c r="H1404" s="218"/>
      <c r="I1404" s="204">
        <v>29000</v>
      </c>
      <c r="J1404" s="219">
        <v>0</v>
      </c>
      <c r="K1404" s="219">
        <v>0</v>
      </c>
      <c r="L1404" s="219">
        <v>471000</v>
      </c>
      <c r="M1404" s="204">
        <v>0</v>
      </c>
      <c r="N1404" s="204">
        <v>0</v>
      </c>
      <c r="O1404" s="370"/>
      <c r="P1404" s="21"/>
      <c r="Q1404" s="338"/>
      <c r="R1404" s="336">
        <v>0</v>
      </c>
      <c r="S1404" s="204">
        <f>F1404-R1404</f>
        <v>500000</v>
      </c>
      <c r="T1404" s="339"/>
      <c r="U1404" s="340"/>
      <c r="V1404" s="339"/>
      <c r="W1404" s="340"/>
      <c r="X1404" s="23">
        <f t="shared" si="192"/>
        <v>0</v>
      </c>
      <c r="Y1404" s="23">
        <f t="shared" si="193"/>
        <v>0</v>
      </c>
      <c r="Z1404" s="20">
        <v>1</v>
      </c>
      <c r="AH1404" s="20">
        <f t="shared" si="188"/>
        <v>1</v>
      </c>
      <c r="AQ1404" s="1">
        <f t="shared" si="189"/>
        <v>0</v>
      </c>
      <c r="AR1404" s="1">
        <f t="shared" si="190"/>
        <v>1</v>
      </c>
    </row>
    <row r="1405" spans="1:44" ht="27.6" thickTop="1" thickBot="1">
      <c r="A1405" s="369" t="s">
        <v>748</v>
      </c>
      <c r="B1405" s="369" t="s">
        <v>749</v>
      </c>
      <c r="C1405" s="369" t="s">
        <v>752</v>
      </c>
      <c r="D1405" s="188"/>
      <c r="E1405" s="225" t="s">
        <v>10</v>
      </c>
      <c r="F1405" s="336">
        <v>250000</v>
      </c>
      <c r="G1405" s="336">
        <v>261956</v>
      </c>
      <c r="H1405" s="218"/>
      <c r="I1405" s="204">
        <f>G1405-J1405</f>
        <v>211956</v>
      </c>
      <c r="J1405" s="219">
        <v>50000</v>
      </c>
      <c r="K1405" s="219">
        <v>0</v>
      </c>
      <c r="L1405" s="219">
        <v>0</v>
      </c>
      <c r="M1405" s="204">
        <v>0</v>
      </c>
      <c r="N1405" s="204">
        <v>0</v>
      </c>
      <c r="O1405" s="370"/>
      <c r="P1405" s="371"/>
      <c r="Q1405" s="372">
        <f>G1405*0.9</f>
        <v>235760.4</v>
      </c>
      <c r="R1405" s="336">
        <f>G1405-Q1405</f>
        <v>26195.600000000006</v>
      </c>
      <c r="S1405" s="204">
        <v>0</v>
      </c>
      <c r="T1405" s="339"/>
      <c r="U1405" s="340"/>
      <c r="V1405" s="339"/>
      <c r="W1405" s="340"/>
      <c r="X1405" s="23">
        <f t="shared" si="192"/>
        <v>0</v>
      </c>
      <c r="Y1405" s="23">
        <f t="shared" si="193"/>
        <v>0</v>
      </c>
      <c r="AH1405" s="20">
        <f t="shared" si="188"/>
        <v>0</v>
      </c>
      <c r="AI1405" s="20">
        <v>1</v>
      </c>
      <c r="AQ1405" s="1">
        <f t="shared" si="189"/>
        <v>1</v>
      </c>
      <c r="AR1405" s="1">
        <f t="shared" si="190"/>
        <v>1</v>
      </c>
    </row>
    <row r="1406" spans="1:44" ht="27.6" thickTop="1" thickBot="1">
      <c r="A1406" s="369" t="s">
        <v>748</v>
      </c>
      <c r="B1406" s="369" t="s">
        <v>749</v>
      </c>
      <c r="C1406" s="369" t="s">
        <v>753</v>
      </c>
      <c r="D1406" s="188"/>
      <c r="E1406" s="225" t="s">
        <v>10</v>
      </c>
      <c r="F1406" s="336">
        <v>130000</v>
      </c>
      <c r="G1406" s="336">
        <v>121521</v>
      </c>
      <c r="H1406" s="218"/>
      <c r="I1406" s="204">
        <f>G1406-L1406</f>
        <v>72521</v>
      </c>
      <c r="J1406" s="219">
        <v>0</v>
      </c>
      <c r="K1406" s="219">
        <v>0</v>
      </c>
      <c r="L1406" s="219">
        <v>49000</v>
      </c>
      <c r="M1406" s="204">
        <v>0</v>
      </c>
      <c r="N1406" s="204">
        <v>0</v>
      </c>
      <c r="O1406" s="370"/>
      <c r="P1406" s="371"/>
      <c r="Q1406" s="372">
        <v>93217</v>
      </c>
      <c r="R1406" s="336">
        <f>G1406-Q1406</f>
        <v>28304</v>
      </c>
      <c r="S1406" s="204">
        <v>0</v>
      </c>
      <c r="T1406" s="339"/>
      <c r="U1406" s="340"/>
      <c r="V1406" s="339"/>
      <c r="W1406" s="340"/>
      <c r="X1406" s="23">
        <f t="shared" si="192"/>
        <v>0</v>
      </c>
      <c r="Y1406" s="23">
        <f t="shared" si="193"/>
        <v>0</v>
      </c>
      <c r="AH1406" s="20">
        <f t="shared" si="188"/>
        <v>0</v>
      </c>
      <c r="AI1406" s="20">
        <v>1</v>
      </c>
      <c r="AQ1406" s="1">
        <f t="shared" si="189"/>
        <v>1</v>
      </c>
      <c r="AR1406" s="1">
        <f t="shared" si="190"/>
        <v>1</v>
      </c>
    </row>
    <row r="1407" spans="1:44" ht="54" thickTop="1" thickBot="1">
      <c r="A1407" s="369" t="s">
        <v>748</v>
      </c>
      <c r="B1407" s="369" t="s">
        <v>749</v>
      </c>
      <c r="C1407" s="369" t="s">
        <v>754</v>
      </c>
      <c r="D1407" s="188"/>
      <c r="E1407" s="225" t="s">
        <v>53</v>
      </c>
      <c r="F1407" s="336">
        <v>613000</v>
      </c>
      <c r="G1407" s="336">
        <v>809702</v>
      </c>
      <c r="H1407" s="218"/>
      <c r="I1407" s="204">
        <v>0</v>
      </c>
      <c r="J1407" s="219">
        <v>0</v>
      </c>
      <c r="K1407" s="219">
        <v>0</v>
      </c>
      <c r="L1407" s="219">
        <v>0</v>
      </c>
      <c r="M1407" s="204">
        <v>0</v>
      </c>
      <c r="N1407" s="204">
        <v>809702</v>
      </c>
      <c r="O1407" s="369" t="s">
        <v>755</v>
      </c>
      <c r="P1407" s="371"/>
      <c r="Q1407" s="372">
        <f>324000</f>
        <v>324000</v>
      </c>
      <c r="R1407" s="336">
        <f>G1407-Q1407</f>
        <v>485702</v>
      </c>
      <c r="S1407" s="204">
        <v>0</v>
      </c>
      <c r="T1407" s="339"/>
      <c r="U1407" s="340"/>
      <c r="V1407" s="339"/>
      <c r="W1407" s="340"/>
      <c r="X1407" s="23">
        <f t="shared" si="192"/>
        <v>0</v>
      </c>
      <c r="Y1407" s="23">
        <f t="shared" si="193"/>
        <v>0</v>
      </c>
      <c r="AH1407" s="20">
        <f t="shared" si="188"/>
        <v>0</v>
      </c>
      <c r="AL1407" s="20">
        <v>1</v>
      </c>
      <c r="AQ1407" s="1">
        <f t="shared" si="189"/>
        <v>1</v>
      </c>
      <c r="AR1407" s="1">
        <f t="shared" si="190"/>
        <v>1</v>
      </c>
    </row>
    <row r="1408" spans="1:44" ht="27.6" thickTop="1" thickBot="1">
      <c r="A1408" s="369" t="s">
        <v>748</v>
      </c>
      <c r="B1408" s="369" t="s">
        <v>749</v>
      </c>
      <c r="C1408" s="369" t="s">
        <v>756</v>
      </c>
      <c r="D1408" s="188"/>
      <c r="E1408" s="225" t="s">
        <v>53</v>
      </c>
      <c r="F1408" s="336">
        <v>20000</v>
      </c>
      <c r="G1408" s="336">
        <v>7168</v>
      </c>
      <c r="H1408" s="218"/>
      <c r="I1408" s="204">
        <v>7168</v>
      </c>
      <c r="J1408" s="219">
        <v>0</v>
      </c>
      <c r="K1408" s="219">
        <v>0</v>
      </c>
      <c r="L1408" s="219">
        <v>0</v>
      </c>
      <c r="M1408" s="204">
        <v>0</v>
      </c>
      <c r="N1408" s="204">
        <v>0</v>
      </c>
      <c r="O1408" s="369"/>
      <c r="P1408" s="371"/>
      <c r="Q1408" s="372">
        <v>5017</v>
      </c>
      <c r="R1408" s="336">
        <f>G1408-Q1408</f>
        <v>2151</v>
      </c>
      <c r="S1408" s="204">
        <v>0</v>
      </c>
      <c r="T1408" s="339"/>
      <c r="U1408" s="340"/>
      <c r="V1408" s="339"/>
      <c r="W1408" s="340"/>
      <c r="X1408" s="23">
        <f t="shared" si="192"/>
        <v>0</v>
      </c>
      <c r="Y1408" s="23">
        <f t="shared" si="193"/>
        <v>0</v>
      </c>
      <c r="AH1408" s="20">
        <f t="shared" si="188"/>
        <v>0</v>
      </c>
      <c r="AI1408" s="20">
        <v>1</v>
      </c>
      <c r="AQ1408" s="1">
        <f t="shared" si="189"/>
        <v>1</v>
      </c>
      <c r="AR1408" s="1">
        <f t="shared" si="190"/>
        <v>1</v>
      </c>
    </row>
    <row r="1409" spans="1:44" ht="27.6" thickTop="1" thickBot="1">
      <c r="A1409" s="369" t="s">
        <v>748</v>
      </c>
      <c r="B1409" s="369" t="s">
        <v>749</v>
      </c>
      <c r="C1409" s="369" t="s">
        <v>328</v>
      </c>
      <c r="D1409" s="188"/>
      <c r="E1409" s="225" t="s">
        <v>53</v>
      </c>
      <c r="F1409" s="336">
        <v>1180000</v>
      </c>
      <c r="G1409" s="336">
        <v>870607</v>
      </c>
      <c r="H1409" s="218"/>
      <c r="I1409" s="204">
        <f>G1409-(J1409+L1409)</f>
        <v>571607</v>
      </c>
      <c r="J1409" s="219">
        <v>150000</v>
      </c>
      <c r="K1409" s="219">
        <v>0</v>
      </c>
      <c r="L1409" s="219">
        <v>149000</v>
      </c>
      <c r="M1409" s="204">
        <v>0</v>
      </c>
      <c r="N1409" s="204">
        <v>0</v>
      </c>
      <c r="O1409" s="369"/>
      <c r="P1409" s="371"/>
      <c r="Q1409" s="372">
        <v>0</v>
      </c>
      <c r="R1409" s="336">
        <f>G1409*0.9</f>
        <v>783546.3</v>
      </c>
      <c r="S1409" s="204">
        <f>G1409-R1409</f>
        <v>87060.699999999953</v>
      </c>
      <c r="T1409" s="339"/>
      <c r="U1409" s="340"/>
      <c r="V1409" s="339"/>
      <c r="W1409" s="340"/>
      <c r="X1409" s="23">
        <f t="shared" si="192"/>
        <v>0</v>
      </c>
      <c r="Y1409" s="23">
        <f t="shared" si="193"/>
        <v>0</v>
      </c>
      <c r="AH1409" s="20">
        <f t="shared" si="188"/>
        <v>0</v>
      </c>
      <c r="AI1409" s="20">
        <v>1</v>
      </c>
      <c r="AQ1409" s="1">
        <f t="shared" si="189"/>
        <v>1</v>
      </c>
      <c r="AR1409" s="1">
        <f t="shared" si="190"/>
        <v>1</v>
      </c>
    </row>
    <row r="1410" spans="1:44" ht="54" thickTop="1" thickBot="1">
      <c r="A1410" s="369" t="s">
        <v>748</v>
      </c>
      <c r="B1410" s="369" t="s">
        <v>749</v>
      </c>
      <c r="C1410" s="369" t="s">
        <v>757</v>
      </c>
      <c r="D1410" s="188"/>
      <c r="E1410" s="225" t="s">
        <v>53</v>
      </c>
      <c r="F1410" s="336">
        <v>2200000</v>
      </c>
      <c r="G1410" s="336">
        <v>2225704</v>
      </c>
      <c r="H1410" s="218"/>
      <c r="I1410" s="204">
        <v>0</v>
      </c>
      <c r="J1410" s="219">
        <v>0</v>
      </c>
      <c r="K1410" s="219">
        <v>0</v>
      </c>
      <c r="L1410" s="219">
        <v>0</v>
      </c>
      <c r="M1410" s="204">
        <v>0</v>
      </c>
      <c r="N1410" s="204">
        <v>2225704</v>
      </c>
      <c r="O1410" s="369" t="s">
        <v>755</v>
      </c>
      <c r="P1410" s="371"/>
      <c r="Q1410" s="372">
        <v>452342</v>
      </c>
      <c r="R1410" s="336">
        <f>G1410*0.9-Q1410</f>
        <v>1550791.6</v>
      </c>
      <c r="S1410" s="204">
        <f>G1410*0.1</f>
        <v>222570.40000000002</v>
      </c>
      <c r="T1410" s="339"/>
      <c r="U1410" s="373"/>
      <c r="V1410" s="373"/>
      <c r="W1410" s="373"/>
      <c r="X1410" s="23">
        <f t="shared" si="192"/>
        <v>0</v>
      </c>
      <c r="Y1410" s="23">
        <f t="shared" si="193"/>
        <v>0</v>
      </c>
      <c r="AH1410" s="20">
        <f t="shared" si="188"/>
        <v>0</v>
      </c>
      <c r="AL1410" s="20">
        <v>1</v>
      </c>
      <c r="AQ1410" s="1">
        <f t="shared" si="189"/>
        <v>1</v>
      </c>
      <c r="AR1410" s="1">
        <f t="shared" si="190"/>
        <v>1</v>
      </c>
    </row>
    <row r="1411" spans="1:44" ht="27.6" thickTop="1" thickBot="1">
      <c r="A1411" s="369" t="s">
        <v>748</v>
      </c>
      <c r="B1411" s="369" t="s">
        <v>749</v>
      </c>
      <c r="C1411" s="369" t="s">
        <v>36</v>
      </c>
      <c r="D1411" s="188"/>
      <c r="E1411" s="225" t="s">
        <v>145</v>
      </c>
      <c r="F1411" s="336">
        <v>100000</v>
      </c>
      <c r="G1411" s="336">
        <v>100000</v>
      </c>
      <c r="H1411" s="218"/>
      <c r="I1411" s="204">
        <v>100000</v>
      </c>
      <c r="J1411" s="219">
        <v>0</v>
      </c>
      <c r="K1411" s="219">
        <v>0</v>
      </c>
      <c r="L1411" s="219">
        <v>0</v>
      </c>
      <c r="M1411" s="204">
        <v>0</v>
      </c>
      <c r="N1411" s="204">
        <v>0</v>
      </c>
      <c r="O1411" s="369"/>
      <c r="P1411" s="371"/>
      <c r="Q1411" s="372">
        <v>0</v>
      </c>
      <c r="R1411" s="336">
        <f>F1411*0.4</f>
        <v>40000</v>
      </c>
      <c r="S1411" s="204">
        <f>F1411-R1411</f>
        <v>60000</v>
      </c>
      <c r="T1411" s="339"/>
      <c r="U1411" s="373"/>
      <c r="V1411" s="373"/>
      <c r="W1411" s="373"/>
      <c r="X1411" s="23">
        <f t="shared" si="192"/>
        <v>0</v>
      </c>
      <c r="Y1411" s="23">
        <f t="shared" si="193"/>
        <v>0</v>
      </c>
      <c r="AH1411" s="20">
        <f t="shared" si="188"/>
        <v>0</v>
      </c>
      <c r="AI1411" s="20">
        <v>1</v>
      </c>
      <c r="AQ1411" s="1">
        <f t="shared" si="189"/>
        <v>1</v>
      </c>
      <c r="AR1411" s="1">
        <f t="shared" si="190"/>
        <v>1</v>
      </c>
    </row>
    <row r="1412" spans="1:44" ht="27.6" thickTop="1" thickBot="1">
      <c r="A1412" s="369" t="s">
        <v>748</v>
      </c>
      <c r="B1412" s="369" t="s">
        <v>749</v>
      </c>
      <c r="C1412" s="369" t="s">
        <v>758</v>
      </c>
      <c r="D1412" s="188"/>
      <c r="E1412" s="225" t="s">
        <v>145</v>
      </c>
      <c r="F1412" s="336">
        <v>93000</v>
      </c>
      <c r="G1412" s="336">
        <v>93000</v>
      </c>
      <c r="H1412" s="218"/>
      <c r="I1412" s="204">
        <v>93000</v>
      </c>
      <c r="J1412" s="219">
        <v>0</v>
      </c>
      <c r="K1412" s="219">
        <v>0</v>
      </c>
      <c r="L1412" s="219">
        <v>0</v>
      </c>
      <c r="M1412" s="204">
        <v>0</v>
      </c>
      <c r="N1412" s="204">
        <v>0</v>
      </c>
      <c r="O1412" s="369"/>
      <c r="P1412" s="371"/>
      <c r="Q1412" s="372">
        <v>0</v>
      </c>
      <c r="R1412" s="336">
        <v>0</v>
      </c>
      <c r="S1412" s="204">
        <f>F1412-R1412</f>
        <v>93000</v>
      </c>
      <c r="T1412" s="339"/>
      <c r="U1412" s="373"/>
      <c r="V1412" s="373"/>
      <c r="W1412" s="373"/>
      <c r="X1412" s="23">
        <f t="shared" si="192"/>
        <v>0</v>
      </c>
      <c r="Y1412" s="23">
        <f t="shared" si="193"/>
        <v>0</v>
      </c>
      <c r="AH1412" s="20">
        <f t="shared" si="188"/>
        <v>0</v>
      </c>
      <c r="AI1412" s="20">
        <v>1</v>
      </c>
      <c r="AQ1412" s="1">
        <f t="shared" si="189"/>
        <v>1</v>
      </c>
      <c r="AR1412" s="1">
        <f t="shared" si="190"/>
        <v>1</v>
      </c>
    </row>
    <row r="1413" spans="1:44" ht="27.6" thickTop="1" thickBot="1">
      <c r="A1413" s="369" t="s">
        <v>748</v>
      </c>
      <c r="B1413" s="369" t="s">
        <v>749</v>
      </c>
      <c r="C1413" s="369" t="s">
        <v>759</v>
      </c>
      <c r="D1413" s="188"/>
      <c r="E1413" s="225" t="s">
        <v>145</v>
      </c>
      <c r="F1413" s="336">
        <v>513000</v>
      </c>
      <c r="G1413" s="336">
        <v>513000</v>
      </c>
      <c r="H1413" s="218"/>
      <c r="I1413" s="204">
        <v>15000</v>
      </c>
      <c r="J1413" s="219">
        <v>200000</v>
      </c>
      <c r="K1413" s="219">
        <v>0</v>
      </c>
      <c r="L1413" s="219">
        <v>298000</v>
      </c>
      <c r="M1413" s="204">
        <v>0</v>
      </c>
      <c r="N1413" s="204">
        <v>0</v>
      </c>
      <c r="O1413" s="369"/>
      <c r="P1413" s="371"/>
      <c r="Q1413" s="229">
        <v>0</v>
      </c>
      <c r="R1413" s="336">
        <f>F1413*0.3</f>
        <v>153900</v>
      </c>
      <c r="S1413" s="204">
        <f>F1413-R1413</f>
        <v>359100</v>
      </c>
      <c r="T1413" s="339"/>
      <c r="U1413" s="373"/>
      <c r="V1413" s="373"/>
      <c r="W1413" s="373"/>
      <c r="X1413" s="23">
        <f t="shared" si="192"/>
        <v>0</v>
      </c>
      <c r="Y1413" s="23">
        <f t="shared" si="193"/>
        <v>0</v>
      </c>
      <c r="AH1413" s="20">
        <f t="shared" si="188"/>
        <v>0</v>
      </c>
      <c r="AI1413" s="20">
        <v>1</v>
      </c>
      <c r="AQ1413" s="1">
        <f t="shared" si="189"/>
        <v>1</v>
      </c>
      <c r="AR1413" s="1">
        <f t="shared" si="190"/>
        <v>1</v>
      </c>
    </row>
    <row r="1414" spans="1:44" ht="54" thickTop="1" thickBot="1">
      <c r="A1414" s="369" t="s">
        <v>748</v>
      </c>
      <c r="B1414" s="369" t="s">
        <v>749</v>
      </c>
      <c r="C1414" s="369" t="s">
        <v>760</v>
      </c>
      <c r="D1414" s="188"/>
      <c r="E1414" s="225" t="s">
        <v>145</v>
      </c>
      <c r="F1414" s="336">
        <v>744000</v>
      </c>
      <c r="G1414" s="336">
        <v>744000</v>
      </c>
      <c r="H1414" s="218"/>
      <c r="I1414" s="204">
        <v>694000</v>
      </c>
      <c r="J1414" s="219">
        <v>0</v>
      </c>
      <c r="K1414" s="219">
        <v>0</v>
      </c>
      <c r="L1414" s="219">
        <v>0</v>
      </c>
      <c r="M1414" s="204">
        <v>0</v>
      </c>
      <c r="N1414" s="204">
        <v>50000</v>
      </c>
      <c r="O1414" s="369" t="s">
        <v>761</v>
      </c>
      <c r="P1414" s="371"/>
      <c r="Q1414" s="229">
        <v>0</v>
      </c>
      <c r="R1414" s="336">
        <f>F1414*0.6</f>
        <v>446400</v>
      </c>
      <c r="S1414" s="204">
        <f>F1414-R1414</f>
        <v>297600</v>
      </c>
      <c r="T1414" s="339"/>
      <c r="U1414" s="373"/>
      <c r="V1414" s="373"/>
      <c r="W1414" s="373"/>
      <c r="X1414" s="23">
        <f t="shared" si="192"/>
        <v>0</v>
      </c>
      <c r="Y1414" s="23">
        <f t="shared" si="193"/>
        <v>0</v>
      </c>
      <c r="AH1414" s="20">
        <f t="shared" si="188"/>
        <v>0</v>
      </c>
      <c r="AI1414" s="20">
        <v>1</v>
      </c>
      <c r="AQ1414" s="1">
        <f t="shared" si="189"/>
        <v>1</v>
      </c>
      <c r="AR1414" s="1">
        <f t="shared" si="190"/>
        <v>1</v>
      </c>
    </row>
    <row r="1415" spans="1:44" ht="27.6" thickTop="1" thickBot="1">
      <c r="A1415" s="369" t="s">
        <v>748</v>
      </c>
      <c r="B1415" s="369" t="s">
        <v>762</v>
      </c>
      <c r="C1415" s="369" t="s">
        <v>249</v>
      </c>
      <c r="D1415" s="188"/>
      <c r="E1415" s="225" t="s">
        <v>179</v>
      </c>
      <c r="F1415" s="336">
        <v>35000</v>
      </c>
      <c r="G1415" s="336">
        <v>35000</v>
      </c>
      <c r="H1415" s="190"/>
      <c r="I1415" s="336"/>
      <c r="J1415" s="219"/>
      <c r="K1415" s="219"/>
      <c r="L1415" s="219">
        <v>35000</v>
      </c>
      <c r="M1415" s="204"/>
      <c r="N1415" s="204"/>
      <c r="O1415" s="189"/>
      <c r="P1415" s="21"/>
      <c r="Q1415" s="374"/>
      <c r="R1415" s="336">
        <v>35000</v>
      </c>
      <c r="S1415" s="327">
        <f t="shared" ref="S1415:S1425" si="194">F1415-Q1415-R1415</f>
        <v>0</v>
      </c>
      <c r="T1415" s="339"/>
      <c r="U1415" s="356"/>
      <c r="V1415" s="339"/>
      <c r="W1415" s="334"/>
      <c r="X1415" s="23">
        <f t="shared" si="192"/>
        <v>0</v>
      </c>
      <c r="Y1415" s="23">
        <f t="shared" si="193"/>
        <v>0</v>
      </c>
      <c r="Z1415" s="20">
        <v>1</v>
      </c>
      <c r="AH1415" s="20">
        <f t="shared" si="188"/>
        <v>1</v>
      </c>
      <c r="AQ1415" s="1">
        <f t="shared" si="189"/>
        <v>0</v>
      </c>
      <c r="AR1415" s="1">
        <f t="shared" si="190"/>
        <v>1</v>
      </c>
    </row>
    <row r="1416" spans="1:44" ht="27.6" thickTop="1" thickBot="1">
      <c r="A1416" s="369" t="s">
        <v>748</v>
      </c>
      <c r="B1416" s="369" t="s">
        <v>762</v>
      </c>
      <c r="C1416" s="369" t="s">
        <v>763</v>
      </c>
      <c r="D1416" s="188"/>
      <c r="E1416" s="225" t="s">
        <v>179</v>
      </c>
      <c r="F1416" s="336">
        <v>30000</v>
      </c>
      <c r="G1416" s="336">
        <v>30000</v>
      </c>
      <c r="H1416" s="190"/>
      <c r="I1416" s="336"/>
      <c r="J1416" s="219"/>
      <c r="K1416" s="219"/>
      <c r="L1416" s="219">
        <v>30000</v>
      </c>
      <c r="M1416" s="204"/>
      <c r="N1416" s="204"/>
      <c r="O1416" s="189"/>
      <c r="P1416" s="21"/>
      <c r="Q1416" s="374"/>
      <c r="R1416" s="336">
        <v>27000</v>
      </c>
      <c r="S1416" s="327">
        <f t="shared" si="194"/>
        <v>3000</v>
      </c>
      <c r="T1416" s="339"/>
      <c r="U1416" s="356"/>
      <c r="V1416" s="339"/>
      <c r="W1416" s="334"/>
      <c r="X1416" s="23">
        <f t="shared" si="192"/>
        <v>0</v>
      </c>
      <c r="Y1416" s="23">
        <f t="shared" si="193"/>
        <v>0</v>
      </c>
      <c r="Z1416" s="20">
        <v>1</v>
      </c>
      <c r="AH1416" s="20">
        <f t="shared" si="188"/>
        <v>1</v>
      </c>
      <c r="AQ1416" s="1">
        <f t="shared" si="189"/>
        <v>0</v>
      </c>
      <c r="AR1416" s="1">
        <f t="shared" si="190"/>
        <v>1</v>
      </c>
    </row>
    <row r="1417" spans="1:44" ht="27.6" thickTop="1" thickBot="1">
      <c r="A1417" s="369" t="s">
        <v>748</v>
      </c>
      <c r="B1417" s="369" t="s">
        <v>762</v>
      </c>
      <c r="C1417" s="369" t="s">
        <v>583</v>
      </c>
      <c r="D1417" s="188"/>
      <c r="E1417" s="225" t="s">
        <v>179</v>
      </c>
      <c r="F1417" s="336">
        <v>20000</v>
      </c>
      <c r="G1417" s="336">
        <v>20000</v>
      </c>
      <c r="H1417" s="190"/>
      <c r="I1417" s="336"/>
      <c r="J1417" s="219"/>
      <c r="K1417" s="219"/>
      <c r="L1417" s="219">
        <v>20000</v>
      </c>
      <c r="M1417" s="204"/>
      <c r="N1417" s="204"/>
      <c r="O1417" s="189"/>
      <c r="P1417" s="21"/>
      <c r="Q1417" s="374"/>
      <c r="R1417" s="336">
        <v>18000</v>
      </c>
      <c r="S1417" s="327">
        <f t="shared" si="194"/>
        <v>2000</v>
      </c>
      <c r="T1417" s="339"/>
      <c r="U1417" s="356"/>
      <c r="V1417" s="339"/>
      <c r="W1417" s="334"/>
      <c r="X1417" s="23">
        <f t="shared" si="192"/>
        <v>0</v>
      </c>
      <c r="Y1417" s="23">
        <f t="shared" si="193"/>
        <v>0</v>
      </c>
      <c r="Z1417" s="20">
        <v>1</v>
      </c>
      <c r="AH1417" s="20">
        <f t="shared" si="188"/>
        <v>1</v>
      </c>
      <c r="AQ1417" s="1">
        <f t="shared" si="189"/>
        <v>0</v>
      </c>
      <c r="AR1417" s="1">
        <f t="shared" si="190"/>
        <v>1</v>
      </c>
    </row>
    <row r="1418" spans="1:44" ht="27.6" thickTop="1" thickBot="1">
      <c r="A1418" s="369" t="s">
        <v>748</v>
      </c>
      <c r="B1418" s="369" t="s">
        <v>762</v>
      </c>
      <c r="C1418" s="369" t="s">
        <v>764</v>
      </c>
      <c r="D1418" s="188"/>
      <c r="E1418" s="225" t="s">
        <v>179</v>
      </c>
      <c r="F1418" s="336">
        <v>80000</v>
      </c>
      <c r="G1418" s="336">
        <v>80000</v>
      </c>
      <c r="H1418" s="190"/>
      <c r="I1418" s="336"/>
      <c r="J1418" s="219"/>
      <c r="K1418" s="219"/>
      <c r="L1418" s="219">
        <v>80000</v>
      </c>
      <c r="M1418" s="204"/>
      <c r="N1418" s="204"/>
      <c r="O1418" s="189"/>
      <c r="P1418" s="21"/>
      <c r="Q1418" s="374"/>
      <c r="R1418" s="336">
        <v>72000</v>
      </c>
      <c r="S1418" s="327">
        <f t="shared" si="194"/>
        <v>8000</v>
      </c>
      <c r="T1418" s="339"/>
      <c r="U1418" s="358"/>
      <c r="V1418" s="339"/>
      <c r="W1418" s="334"/>
      <c r="X1418" s="23">
        <f t="shared" si="192"/>
        <v>0</v>
      </c>
      <c r="Y1418" s="23">
        <f t="shared" si="193"/>
        <v>0</v>
      </c>
      <c r="Z1418" s="20">
        <v>1</v>
      </c>
      <c r="AH1418" s="20">
        <f t="shared" ref="AH1418:AH1481" si="195">SUM(Z1418:AG1418)</f>
        <v>1</v>
      </c>
      <c r="AQ1418" s="1">
        <f t="shared" ref="AQ1418:AQ1481" si="196">SUM(AI1418:AP1418)</f>
        <v>0</v>
      </c>
      <c r="AR1418" s="1">
        <f t="shared" ref="AR1418:AR1481" si="197">AQ1418+AH1418</f>
        <v>1</v>
      </c>
    </row>
    <row r="1419" spans="1:44" ht="27.6" thickTop="1" thickBot="1">
      <c r="A1419" s="369" t="s">
        <v>748</v>
      </c>
      <c r="B1419" s="369" t="s">
        <v>762</v>
      </c>
      <c r="C1419" s="369" t="s">
        <v>765</v>
      </c>
      <c r="D1419" s="188"/>
      <c r="E1419" s="225" t="s">
        <v>179</v>
      </c>
      <c r="F1419" s="336">
        <v>39000</v>
      </c>
      <c r="G1419" s="336">
        <v>39000</v>
      </c>
      <c r="H1419" s="190"/>
      <c r="I1419" s="336"/>
      <c r="J1419" s="219"/>
      <c r="K1419" s="219"/>
      <c r="L1419" s="219">
        <v>39000</v>
      </c>
      <c r="M1419" s="204"/>
      <c r="N1419" s="204"/>
      <c r="O1419" s="189"/>
      <c r="P1419" s="21"/>
      <c r="Q1419" s="374"/>
      <c r="R1419" s="336">
        <f>39000*0.9</f>
        <v>35100</v>
      </c>
      <c r="S1419" s="327">
        <f t="shared" si="194"/>
        <v>3900</v>
      </c>
      <c r="T1419" s="339"/>
      <c r="U1419" s="356"/>
      <c r="V1419" s="339"/>
      <c r="W1419" s="334"/>
      <c r="X1419" s="23">
        <f t="shared" si="192"/>
        <v>0</v>
      </c>
      <c r="Y1419" s="23">
        <f t="shared" si="193"/>
        <v>0</v>
      </c>
      <c r="Z1419" s="20">
        <v>1</v>
      </c>
      <c r="AH1419" s="20">
        <f t="shared" si="195"/>
        <v>1</v>
      </c>
      <c r="AQ1419" s="1">
        <f t="shared" si="196"/>
        <v>0</v>
      </c>
      <c r="AR1419" s="1">
        <f t="shared" si="197"/>
        <v>1</v>
      </c>
    </row>
    <row r="1420" spans="1:44" ht="27.6" thickTop="1" thickBot="1">
      <c r="A1420" s="369" t="s">
        <v>748</v>
      </c>
      <c r="B1420" s="369" t="s">
        <v>762</v>
      </c>
      <c r="C1420" s="369" t="s">
        <v>45</v>
      </c>
      <c r="D1420" s="188"/>
      <c r="E1420" s="225" t="s">
        <v>179</v>
      </c>
      <c r="F1420" s="336">
        <v>190000</v>
      </c>
      <c r="G1420" s="336">
        <v>190000</v>
      </c>
      <c r="H1420" s="190"/>
      <c r="I1420" s="336">
        <v>70000</v>
      </c>
      <c r="J1420" s="219"/>
      <c r="K1420" s="219"/>
      <c r="L1420" s="219">
        <v>120000</v>
      </c>
      <c r="M1420" s="204"/>
      <c r="N1420" s="204"/>
      <c r="O1420" s="189"/>
      <c r="P1420" s="21"/>
      <c r="Q1420" s="374"/>
      <c r="R1420" s="336">
        <f>190000*0.9</f>
        <v>171000</v>
      </c>
      <c r="S1420" s="327">
        <f t="shared" si="194"/>
        <v>19000</v>
      </c>
      <c r="T1420" s="339"/>
      <c r="U1420" s="356"/>
      <c r="V1420" s="339"/>
      <c r="W1420" s="334"/>
      <c r="X1420" s="23">
        <f t="shared" si="192"/>
        <v>0</v>
      </c>
      <c r="Y1420" s="23">
        <f t="shared" si="193"/>
        <v>0</v>
      </c>
      <c r="Z1420" s="20">
        <v>1</v>
      </c>
      <c r="AH1420" s="20">
        <f t="shared" si="195"/>
        <v>1</v>
      </c>
      <c r="AQ1420" s="1">
        <f t="shared" si="196"/>
        <v>0</v>
      </c>
      <c r="AR1420" s="1">
        <f t="shared" si="197"/>
        <v>1</v>
      </c>
    </row>
    <row r="1421" spans="1:44" ht="27.6" thickTop="1" thickBot="1">
      <c r="A1421" s="369" t="s">
        <v>748</v>
      </c>
      <c r="B1421" s="369" t="s">
        <v>762</v>
      </c>
      <c r="C1421" s="369" t="s">
        <v>48</v>
      </c>
      <c r="D1421" s="188"/>
      <c r="E1421" s="225" t="s">
        <v>179</v>
      </c>
      <c r="F1421" s="336">
        <v>20000</v>
      </c>
      <c r="G1421" s="336">
        <v>20000</v>
      </c>
      <c r="H1421" s="190"/>
      <c r="I1421" s="336">
        <v>20000</v>
      </c>
      <c r="J1421" s="219"/>
      <c r="K1421" s="219"/>
      <c r="L1421" s="219"/>
      <c r="M1421" s="204"/>
      <c r="N1421" s="204"/>
      <c r="O1421" s="189"/>
      <c r="P1421" s="21"/>
      <c r="Q1421" s="374"/>
      <c r="R1421" s="336">
        <v>18000</v>
      </c>
      <c r="S1421" s="327">
        <f t="shared" si="194"/>
        <v>2000</v>
      </c>
      <c r="T1421" s="339"/>
      <c r="U1421" s="356"/>
      <c r="V1421" s="339"/>
      <c r="W1421" s="334"/>
      <c r="X1421" s="23">
        <f t="shared" si="192"/>
        <v>0</v>
      </c>
      <c r="Y1421" s="23">
        <f t="shared" si="193"/>
        <v>0</v>
      </c>
      <c r="Z1421" s="20">
        <v>1</v>
      </c>
      <c r="AH1421" s="20">
        <f t="shared" si="195"/>
        <v>1</v>
      </c>
      <c r="AQ1421" s="1">
        <f t="shared" si="196"/>
        <v>0</v>
      </c>
      <c r="AR1421" s="1">
        <f t="shared" si="197"/>
        <v>1</v>
      </c>
    </row>
    <row r="1422" spans="1:44" ht="27.6" thickTop="1" thickBot="1">
      <c r="A1422" s="369" t="s">
        <v>748</v>
      </c>
      <c r="B1422" s="369" t="s">
        <v>762</v>
      </c>
      <c r="C1422" s="369" t="s">
        <v>451</v>
      </c>
      <c r="D1422" s="188"/>
      <c r="E1422" s="225" t="s">
        <v>179</v>
      </c>
      <c r="F1422" s="336">
        <v>355000</v>
      </c>
      <c r="G1422" s="336">
        <v>355000</v>
      </c>
      <c r="H1422" s="190"/>
      <c r="I1422" s="336"/>
      <c r="J1422" s="219">
        <v>200000</v>
      </c>
      <c r="K1422" s="219"/>
      <c r="L1422" s="219">
        <v>155000</v>
      </c>
      <c r="M1422" s="204"/>
      <c r="N1422" s="204"/>
      <c r="O1422" s="189"/>
      <c r="P1422" s="21"/>
      <c r="Q1422" s="374"/>
      <c r="R1422" s="336">
        <f>355000*0.9</f>
        <v>319500</v>
      </c>
      <c r="S1422" s="327">
        <f t="shared" si="194"/>
        <v>35500</v>
      </c>
      <c r="T1422" s="339"/>
      <c r="U1422" s="356"/>
      <c r="V1422" s="339"/>
      <c r="W1422" s="363"/>
      <c r="X1422" s="23">
        <f t="shared" si="192"/>
        <v>0</v>
      </c>
      <c r="Y1422" s="23">
        <f t="shared" si="193"/>
        <v>0</v>
      </c>
      <c r="Z1422" s="20">
        <v>1</v>
      </c>
      <c r="AH1422" s="20">
        <f t="shared" si="195"/>
        <v>1</v>
      </c>
      <c r="AQ1422" s="1">
        <f t="shared" si="196"/>
        <v>0</v>
      </c>
      <c r="AR1422" s="1">
        <f t="shared" si="197"/>
        <v>1</v>
      </c>
    </row>
    <row r="1423" spans="1:44" ht="27.6" thickTop="1" thickBot="1">
      <c r="A1423" s="369" t="s">
        <v>748</v>
      </c>
      <c r="B1423" s="369" t="s">
        <v>762</v>
      </c>
      <c r="C1423" s="369" t="s">
        <v>141</v>
      </c>
      <c r="D1423" s="188"/>
      <c r="E1423" s="225" t="s">
        <v>179</v>
      </c>
      <c r="F1423" s="336">
        <v>40000</v>
      </c>
      <c r="G1423" s="336">
        <v>40000</v>
      </c>
      <c r="H1423" s="190"/>
      <c r="I1423" s="336">
        <v>40000</v>
      </c>
      <c r="J1423" s="219"/>
      <c r="K1423" s="219"/>
      <c r="L1423" s="219"/>
      <c r="M1423" s="204"/>
      <c r="N1423" s="204"/>
      <c r="O1423" s="189"/>
      <c r="P1423" s="21"/>
      <c r="Q1423" s="374"/>
      <c r="R1423" s="336">
        <v>40000</v>
      </c>
      <c r="S1423" s="327">
        <f t="shared" si="194"/>
        <v>0</v>
      </c>
      <c r="T1423" s="339"/>
      <c r="U1423" s="356"/>
      <c r="V1423" s="339"/>
      <c r="W1423" s="363"/>
      <c r="X1423" s="23">
        <f t="shared" si="192"/>
        <v>0</v>
      </c>
      <c r="Y1423" s="23">
        <f t="shared" si="193"/>
        <v>0</v>
      </c>
      <c r="Z1423" s="20">
        <v>1</v>
      </c>
      <c r="AH1423" s="20">
        <f t="shared" si="195"/>
        <v>1</v>
      </c>
      <c r="AQ1423" s="1">
        <f t="shared" si="196"/>
        <v>0</v>
      </c>
      <c r="AR1423" s="1">
        <f t="shared" si="197"/>
        <v>1</v>
      </c>
    </row>
    <row r="1424" spans="1:44" ht="27.6" thickTop="1" thickBot="1">
      <c r="A1424" s="369" t="s">
        <v>748</v>
      </c>
      <c r="B1424" s="369" t="s">
        <v>762</v>
      </c>
      <c r="C1424" s="369" t="s">
        <v>766</v>
      </c>
      <c r="D1424" s="188"/>
      <c r="E1424" s="225" t="s">
        <v>49</v>
      </c>
      <c r="F1424" s="336">
        <f>I1424+J1424+K1424+L1424+N1424</f>
        <v>8539</v>
      </c>
      <c r="G1424" s="336">
        <f>I1424+J1424+K1424+L1424+M1424+N1424</f>
        <v>8539</v>
      </c>
      <c r="H1424" s="375"/>
      <c r="I1424" s="204">
        <v>1354</v>
      </c>
      <c r="J1424" s="219"/>
      <c r="K1424" s="219">
        <v>7185</v>
      </c>
      <c r="L1424" s="219"/>
      <c r="M1424" s="204"/>
      <c r="N1424" s="204"/>
      <c r="O1424" s="189"/>
      <c r="P1424" s="376"/>
      <c r="Q1424" s="229">
        <v>0</v>
      </c>
      <c r="R1424" s="336">
        <f>1*F1424</f>
        <v>8539</v>
      </c>
      <c r="S1424" s="327">
        <f t="shared" si="194"/>
        <v>0</v>
      </c>
      <c r="T1424" s="339"/>
      <c r="U1424" s="356"/>
      <c r="V1424" s="339"/>
      <c r="W1424" s="334"/>
      <c r="X1424" s="23">
        <f t="shared" si="192"/>
        <v>0</v>
      </c>
      <c r="Y1424" s="23">
        <f t="shared" si="193"/>
        <v>0</v>
      </c>
      <c r="AH1424" s="20">
        <f t="shared" si="195"/>
        <v>0</v>
      </c>
      <c r="AI1424" s="20">
        <v>1</v>
      </c>
      <c r="AQ1424" s="1">
        <f t="shared" si="196"/>
        <v>1</v>
      </c>
      <c r="AR1424" s="1">
        <f t="shared" si="197"/>
        <v>1</v>
      </c>
    </row>
    <row r="1425" spans="1:44" ht="27.6" thickTop="1" thickBot="1">
      <c r="A1425" s="369" t="s">
        <v>748</v>
      </c>
      <c r="B1425" s="369" t="s">
        <v>762</v>
      </c>
      <c r="C1425" s="369" t="s">
        <v>767</v>
      </c>
      <c r="D1425" s="188"/>
      <c r="E1425" s="225" t="s">
        <v>42</v>
      </c>
      <c r="F1425" s="336">
        <f>I1425+J1425+K1425+L1425+N1425</f>
        <v>321812</v>
      </c>
      <c r="G1425" s="336">
        <f>I1425+J1425+K1425+L1425+M1425+N1425</f>
        <v>321812</v>
      </c>
      <c r="H1425" s="375"/>
      <c r="I1425" s="204">
        <v>151812</v>
      </c>
      <c r="J1425" s="219"/>
      <c r="K1425" s="219">
        <v>170000</v>
      </c>
      <c r="L1425" s="219"/>
      <c r="M1425" s="204"/>
      <c r="N1425" s="204"/>
      <c r="O1425" s="189"/>
      <c r="P1425" s="376"/>
      <c r="Q1425" s="229">
        <v>192949</v>
      </c>
      <c r="R1425" s="336">
        <f>(0.9*F1425)-Q1425</f>
        <v>96681.799999999988</v>
      </c>
      <c r="S1425" s="327">
        <f t="shared" si="194"/>
        <v>32181.200000000012</v>
      </c>
      <c r="T1425" s="339"/>
      <c r="U1425" s="356"/>
      <c r="V1425" s="339"/>
      <c r="W1425" s="334"/>
      <c r="X1425" s="23">
        <f t="shared" si="192"/>
        <v>0</v>
      </c>
      <c r="Y1425" s="23">
        <f t="shared" si="193"/>
        <v>0</v>
      </c>
      <c r="AH1425" s="20">
        <f t="shared" si="195"/>
        <v>0</v>
      </c>
      <c r="AI1425" s="20">
        <v>1</v>
      </c>
      <c r="AQ1425" s="1">
        <f t="shared" si="196"/>
        <v>1</v>
      </c>
      <c r="AR1425" s="1">
        <f t="shared" si="197"/>
        <v>1</v>
      </c>
    </row>
    <row r="1426" spans="1:44" ht="27.6" thickTop="1" thickBot="1">
      <c r="A1426" s="369" t="s">
        <v>748</v>
      </c>
      <c r="B1426" s="369" t="s">
        <v>762</v>
      </c>
      <c r="C1426" s="369" t="s">
        <v>41</v>
      </c>
      <c r="D1426" s="188"/>
      <c r="E1426" s="225" t="s">
        <v>11</v>
      </c>
      <c r="F1426" s="336">
        <f>I1426+J1426+K1426+L1426</f>
        <v>699380</v>
      </c>
      <c r="G1426" s="336">
        <f>I1426+J1426+K1426+L1426+M1426+N1426</f>
        <v>761021</v>
      </c>
      <c r="H1426" s="375"/>
      <c r="I1426" s="204">
        <v>244123</v>
      </c>
      <c r="J1426" s="219"/>
      <c r="K1426" s="219">
        <v>455257</v>
      </c>
      <c r="L1426" s="219"/>
      <c r="M1426" s="204"/>
      <c r="N1426" s="204">
        <v>61641</v>
      </c>
      <c r="O1426" s="189"/>
      <c r="P1426" s="376"/>
      <c r="Q1426" s="229">
        <v>694432</v>
      </c>
      <c r="R1426" s="336">
        <v>66589</v>
      </c>
      <c r="S1426" s="327">
        <f>G1426-Q1426-R1426</f>
        <v>0</v>
      </c>
      <c r="T1426" s="339"/>
      <c r="U1426" s="356"/>
      <c r="V1426" s="339"/>
      <c r="W1426" s="334"/>
      <c r="X1426" s="23">
        <f t="shared" si="192"/>
        <v>0</v>
      </c>
      <c r="Y1426" s="23">
        <f t="shared" si="193"/>
        <v>0</v>
      </c>
      <c r="AH1426" s="20">
        <f t="shared" si="195"/>
        <v>0</v>
      </c>
      <c r="AI1426" s="20">
        <v>1</v>
      </c>
      <c r="AQ1426" s="1">
        <f t="shared" si="196"/>
        <v>1</v>
      </c>
      <c r="AR1426" s="1">
        <f t="shared" si="197"/>
        <v>1</v>
      </c>
    </row>
    <row r="1427" spans="1:44" ht="27.6" thickTop="1" thickBot="1">
      <c r="A1427" s="369" t="s">
        <v>748</v>
      </c>
      <c r="B1427" s="369" t="s">
        <v>762</v>
      </c>
      <c r="C1427" s="369" t="s">
        <v>288</v>
      </c>
      <c r="D1427" s="188"/>
      <c r="E1427" s="225" t="s">
        <v>10</v>
      </c>
      <c r="F1427" s="336">
        <f>I1427+J1427+K1427+L1427+N1427+25000</f>
        <v>218413</v>
      </c>
      <c r="G1427" s="336">
        <f>129413+64000</f>
        <v>193413</v>
      </c>
      <c r="H1427" s="375"/>
      <c r="I1427" s="204">
        <v>0</v>
      </c>
      <c r="J1427" s="219">
        <v>50000</v>
      </c>
      <c r="K1427" s="219"/>
      <c r="L1427" s="219">
        <v>143413</v>
      </c>
      <c r="M1427" s="204"/>
      <c r="N1427" s="204"/>
      <c r="O1427" s="189"/>
      <c r="P1427" s="376"/>
      <c r="Q1427" s="229">
        <v>129413</v>
      </c>
      <c r="R1427" s="336">
        <f>0.9*G1427-Q1427</f>
        <v>44658.700000000012</v>
      </c>
      <c r="S1427" s="327">
        <f>G1427-Q1427-R1427</f>
        <v>19341.299999999988</v>
      </c>
      <c r="T1427" s="339"/>
      <c r="U1427" s="356"/>
      <c r="V1427" s="339"/>
      <c r="W1427" s="334"/>
      <c r="X1427" s="23">
        <f t="shared" si="192"/>
        <v>0</v>
      </c>
      <c r="Y1427" s="23">
        <f t="shared" si="193"/>
        <v>0</v>
      </c>
      <c r="AH1427" s="20">
        <f t="shared" si="195"/>
        <v>0</v>
      </c>
      <c r="AI1427" s="20">
        <v>1</v>
      </c>
      <c r="AQ1427" s="1">
        <f t="shared" si="196"/>
        <v>1</v>
      </c>
      <c r="AR1427" s="1">
        <f t="shared" si="197"/>
        <v>1</v>
      </c>
    </row>
    <row r="1428" spans="1:44" ht="27.6" thickTop="1" thickBot="1">
      <c r="A1428" s="369" t="s">
        <v>748</v>
      </c>
      <c r="B1428" s="369" t="s">
        <v>762</v>
      </c>
      <c r="C1428" s="369" t="s">
        <v>768</v>
      </c>
      <c r="D1428" s="188"/>
      <c r="E1428" s="225" t="s">
        <v>53</v>
      </c>
      <c r="F1428" s="336">
        <v>300000</v>
      </c>
      <c r="G1428" s="336">
        <v>397835</v>
      </c>
      <c r="H1428" s="375"/>
      <c r="I1428" s="204">
        <v>197835</v>
      </c>
      <c r="J1428" s="219">
        <v>50000</v>
      </c>
      <c r="K1428" s="219"/>
      <c r="L1428" s="219">
        <v>150000</v>
      </c>
      <c r="M1428" s="204"/>
      <c r="N1428" s="204"/>
      <c r="O1428" s="189"/>
      <c r="P1428" s="376"/>
      <c r="Q1428" s="229">
        <v>79566</v>
      </c>
      <c r="R1428" s="336">
        <v>277000</v>
      </c>
      <c r="S1428" s="327">
        <f>G1428-Q1428-R1428</f>
        <v>41269</v>
      </c>
      <c r="T1428" s="339"/>
      <c r="U1428" s="356"/>
      <c r="V1428" s="339"/>
      <c r="W1428" s="334"/>
      <c r="X1428" s="23">
        <f t="shared" si="192"/>
        <v>0</v>
      </c>
      <c r="Y1428" s="23">
        <f t="shared" si="193"/>
        <v>0</v>
      </c>
      <c r="AH1428" s="20">
        <f t="shared" si="195"/>
        <v>0</v>
      </c>
      <c r="AI1428" s="20">
        <v>1</v>
      </c>
      <c r="AQ1428" s="1">
        <f t="shared" si="196"/>
        <v>1</v>
      </c>
      <c r="AR1428" s="1">
        <f t="shared" si="197"/>
        <v>1</v>
      </c>
    </row>
    <row r="1429" spans="1:44" ht="27.6" thickTop="1" thickBot="1">
      <c r="A1429" s="369" t="s">
        <v>748</v>
      </c>
      <c r="B1429" s="369" t="s">
        <v>762</v>
      </c>
      <c r="C1429" s="369" t="s">
        <v>769</v>
      </c>
      <c r="D1429" s="188"/>
      <c r="E1429" s="225" t="s">
        <v>145</v>
      </c>
      <c r="F1429" s="336">
        <v>450000</v>
      </c>
      <c r="G1429" s="336">
        <v>374232</v>
      </c>
      <c r="H1429" s="375"/>
      <c r="I1429" s="204">
        <v>0</v>
      </c>
      <c r="J1429" s="219">
        <v>100000</v>
      </c>
      <c r="K1429" s="219"/>
      <c r="L1429" s="219">
        <v>274232</v>
      </c>
      <c r="M1429" s="204"/>
      <c r="N1429" s="204"/>
      <c r="O1429" s="189"/>
      <c r="P1429" s="376"/>
      <c r="Q1429" s="229">
        <v>0</v>
      </c>
      <c r="R1429" s="336">
        <v>342000</v>
      </c>
      <c r="S1429" s="327">
        <f>G1429-Q1429-R1429</f>
        <v>32232</v>
      </c>
      <c r="T1429" s="339"/>
      <c r="U1429" s="356"/>
      <c r="V1429" s="339"/>
      <c r="W1429" s="334"/>
      <c r="X1429" s="23">
        <f t="shared" si="192"/>
        <v>0</v>
      </c>
      <c r="Y1429" s="23">
        <f t="shared" si="193"/>
        <v>0</v>
      </c>
      <c r="AH1429" s="20">
        <f t="shared" si="195"/>
        <v>0</v>
      </c>
      <c r="AI1429" s="20">
        <v>1</v>
      </c>
      <c r="AQ1429" s="1">
        <f t="shared" si="196"/>
        <v>1</v>
      </c>
      <c r="AR1429" s="1">
        <f t="shared" si="197"/>
        <v>1</v>
      </c>
    </row>
    <row r="1430" spans="1:44" ht="27.6" thickTop="1" thickBot="1">
      <c r="A1430" s="369" t="s">
        <v>748</v>
      </c>
      <c r="B1430" s="369" t="s">
        <v>770</v>
      </c>
      <c r="C1430" s="369" t="s">
        <v>593</v>
      </c>
      <c r="D1430" s="188"/>
      <c r="E1430" s="225" t="s">
        <v>179</v>
      </c>
      <c r="F1430" s="336">
        <v>165000</v>
      </c>
      <c r="G1430" s="336">
        <v>165000</v>
      </c>
      <c r="H1430" s="375"/>
      <c r="I1430" s="204">
        <v>3000</v>
      </c>
      <c r="J1430" s="219"/>
      <c r="K1430" s="219"/>
      <c r="L1430" s="219">
        <v>162000</v>
      </c>
      <c r="M1430" s="204"/>
      <c r="N1430" s="204"/>
      <c r="O1430" s="189"/>
      <c r="P1430" s="376"/>
      <c r="Q1430" s="377"/>
      <c r="R1430" s="336">
        <f>F1430*0.9</f>
        <v>148500</v>
      </c>
      <c r="S1430" s="327">
        <f>F1430-Q1430-R1430</f>
        <v>16500</v>
      </c>
      <c r="T1430" s="339"/>
      <c r="U1430" s="350"/>
      <c r="V1430" s="339"/>
      <c r="W1430" s="350"/>
      <c r="X1430" s="23">
        <f t="shared" si="192"/>
        <v>0</v>
      </c>
      <c r="Y1430" s="23">
        <f t="shared" si="193"/>
        <v>0</v>
      </c>
      <c r="Z1430" s="20">
        <v>1</v>
      </c>
      <c r="AH1430" s="20">
        <f t="shared" si="195"/>
        <v>1</v>
      </c>
      <c r="AQ1430" s="1">
        <f t="shared" si="196"/>
        <v>0</v>
      </c>
      <c r="AR1430" s="1">
        <f t="shared" si="197"/>
        <v>1</v>
      </c>
    </row>
    <row r="1431" spans="1:44" ht="27.6" thickTop="1" thickBot="1">
      <c r="A1431" s="369" t="s">
        <v>748</v>
      </c>
      <c r="B1431" s="369" t="s">
        <v>770</v>
      </c>
      <c r="C1431" s="369" t="s">
        <v>247</v>
      </c>
      <c r="D1431" s="188"/>
      <c r="E1431" s="225" t="s">
        <v>179</v>
      </c>
      <c r="F1431" s="336">
        <v>230000</v>
      </c>
      <c r="G1431" s="336">
        <v>230000</v>
      </c>
      <c r="H1431" s="375"/>
      <c r="I1431" s="204"/>
      <c r="J1431" s="219"/>
      <c r="K1431" s="219"/>
      <c r="L1431" s="219">
        <v>230000</v>
      </c>
      <c r="M1431" s="204"/>
      <c r="N1431" s="204"/>
      <c r="O1431" s="189"/>
      <c r="P1431" s="376"/>
      <c r="Q1431" s="377"/>
      <c r="R1431" s="336">
        <v>0</v>
      </c>
      <c r="S1431" s="327">
        <f>F1431-Q1431-R1431</f>
        <v>230000</v>
      </c>
      <c r="T1431" s="339"/>
      <c r="U1431" s="350"/>
      <c r="V1431" s="339"/>
      <c r="W1431" s="350"/>
      <c r="X1431" s="23">
        <f t="shared" si="192"/>
        <v>0</v>
      </c>
      <c r="Y1431" s="23">
        <f t="shared" si="193"/>
        <v>0</v>
      </c>
      <c r="Z1431" s="20">
        <v>1</v>
      </c>
      <c r="AH1431" s="20">
        <f t="shared" si="195"/>
        <v>1</v>
      </c>
      <c r="AQ1431" s="1">
        <f t="shared" si="196"/>
        <v>0</v>
      </c>
      <c r="AR1431" s="1">
        <f t="shared" si="197"/>
        <v>1</v>
      </c>
    </row>
    <row r="1432" spans="1:44" ht="27.6" thickTop="1" thickBot="1">
      <c r="A1432" s="369" t="s">
        <v>748</v>
      </c>
      <c r="B1432" s="369" t="s">
        <v>770</v>
      </c>
      <c r="C1432" s="369" t="s">
        <v>45</v>
      </c>
      <c r="D1432" s="188"/>
      <c r="E1432" s="894" t="s">
        <v>1566</v>
      </c>
      <c r="F1432" s="336">
        <v>175000</v>
      </c>
      <c r="G1432" s="336">
        <f>I1432+J1432+K1432+L1432+M1432+N1432</f>
        <v>194825</v>
      </c>
      <c r="H1432" s="379"/>
      <c r="I1432" s="380">
        <f>19825+19925</f>
        <v>39750</v>
      </c>
      <c r="J1432" s="381">
        <v>97067</v>
      </c>
      <c r="K1432" s="381">
        <v>33008</v>
      </c>
      <c r="L1432" s="381">
        <v>25000</v>
      </c>
      <c r="M1432" s="380"/>
      <c r="N1432" s="380"/>
      <c r="O1432" s="378"/>
      <c r="P1432" s="382"/>
      <c r="Q1432" s="383">
        <v>117654</v>
      </c>
      <c r="R1432" s="380">
        <f t="shared" ref="R1432:R1437" si="198">(G1432-Q1432)*0.9</f>
        <v>69453.900000000009</v>
      </c>
      <c r="S1432" s="327">
        <f t="shared" ref="S1432:S1438" si="199">G1432-Q1432-R1432</f>
        <v>7717.0999999999913</v>
      </c>
      <c r="T1432" s="339"/>
      <c r="U1432" s="340"/>
      <c r="V1432" s="339"/>
      <c r="W1432" s="340"/>
      <c r="X1432" s="23">
        <f t="shared" si="192"/>
        <v>0</v>
      </c>
      <c r="Y1432" s="23">
        <f t="shared" si="193"/>
        <v>0</v>
      </c>
      <c r="AH1432" s="20">
        <f t="shared" si="195"/>
        <v>0</v>
      </c>
      <c r="AI1432" s="20">
        <v>1</v>
      </c>
      <c r="AQ1432" s="1">
        <f t="shared" si="196"/>
        <v>1</v>
      </c>
      <c r="AR1432" s="1">
        <f t="shared" si="197"/>
        <v>1</v>
      </c>
    </row>
    <row r="1433" spans="1:44" ht="27.6" thickTop="1" thickBot="1">
      <c r="A1433" s="369" t="s">
        <v>748</v>
      </c>
      <c r="B1433" s="369" t="s">
        <v>770</v>
      </c>
      <c r="C1433" s="369" t="s">
        <v>771</v>
      </c>
      <c r="D1433" s="188"/>
      <c r="E1433" s="894" t="s">
        <v>10</v>
      </c>
      <c r="F1433" s="336">
        <v>60000</v>
      </c>
      <c r="G1433" s="336">
        <f>I1433+J1433+K1433+L1433+M1433+N1433</f>
        <v>56000</v>
      </c>
      <c r="H1433" s="379"/>
      <c r="I1433" s="380"/>
      <c r="J1433" s="381"/>
      <c r="K1433" s="381"/>
      <c r="L1433" s="381">
        <f>51000+5000</f>
        <v>56000</v>
      </c>
      <c r="M1433" s="380"/>
      <c r="N1433" s="380"/>
      <c r="O1433" s="378"/>
      <c r="P1433" s="382"/>
      <c r="Q1433" s="383"/>
      <c r="R1433" s="380">
        <f t="shared" si="198"/>
        <v>50400</v>
      </c>
      <c r="S1433" s="327">
        <f t="shared" si="199"/>
        <v>5600</v>
      </c>
      <c r="T1433" s="339"/>
      <c r="U1433" s="340"/>
      <c r="V1433" s="339"/>
      <c r="W1433" s="340"/>
      <c r="X1433" s="23">
        <f t="shared" si="192"/>
        <v>0</v>
      </c>
      <c r="Y1433" s="23">
        <f t="shared" si="193"/>
        <v>0</v>
      </c>
      <c r="AH1433" s="20">
        <f t="shared" si="195"/>
        <v>0</v>
      </c>
      <c r="AI1433" s="20">
        <v>1</v>
      </c>
      <c r="AQ1433" s="1">
        <f t="shared" si="196"/>
        <v>1</v>
      </c>
      <c r="AR1433" s="1">
        <f t="shared" si="197"/>
        <v>1</v>
      </c>
    </row>
    <row r="1434" spans="1:44" ht="27.6" thickTop="1" thickBot="1">
      <c r="A1434" s="369" t="s">
        <v>748</v>
      </c>
      <c r="B1434" s="369" t="s">
        <v>770</v>
      </c>
      <c r="C1434" s="369" t="s">
        <v>772</v>
      </c>
      <c r="D1434" s="188"/>
      <c r="E1434" s="894" t="s">
        <v>1566</v>
      </c>
      <c r="F1434" s="336">
        <v>200000</v>
      </c>
      <c r="G1434" s="336">
        <v>237000</v>
      </c>
      <c r="H1434" s="379"/>
      <c r="I1434" s="380"/>
      <c r="J1434" s="381"/>
      <c r="K1434" s="381"/>
      <c r="L1434" s="381">
        <v>137000</v>
      </c>
      <c r="M1434" s="380"/>
      <c r="N1434" s="380">
        <v>100000</v>
      </c>
      <c r="O1434" s="378" t="s">
        <v>156</v>
      </c>
      <c r="P1434" s="382"/>
      <c r="Q1434" s="383">
        <v>46315</v>
      </c>
      <c r="R1434" s="380">
        <f t="shared" si="198"/>
        <v>171616.5</v>
      </c>
      <c r="S1434" s="327">
        <f t="shared" si="199"/>
        <v>19068.5</v>
      </c>
      <c r="T1434" s="339"/>
      <c r="U1434" s="340"/>
      <c r="V1434" s="339"/>
      <c r="W1434" s="340"/>
      <c r="X1434" s="23">
        <f t="shared" si="192"/>
        <v>0</v>
      </c>
      <c r="Y1434" s="23">
        <f t="shared" si="193"/>
        <v>0</v>
      </c>
      <c r="AH1434" s="20">
        <f t="shared" si="195"/>
        <v>0</v>
      </c>
      <c r="AI1434" s="20">
        <v>1</v>
      </c>
      <c r="AQ1434" s="1">
        <f t="shared" si="196"/>
        <v>1</v>
      </c>
      <c r="AR1434" s="1">
        <f t="shared" si="197"/>
        <v>1</v>
      </c>
    </row>
    <row r="1435" spans="1:44" ht="27.6" thickTop="1" thickBot="1">
      <c r="A1435" s="369" t="s">
        <v>748</v>
      </c>
      <c r="B1435" s="369" t="s">
        <v>770</v>
      </c>
      <c r="C1435" s="369" t="s">
        <v>41</v>
      </c>
      <c r="D1435" s="188"/>
      <c r="E1435" s="894" t="s">
        <v>11</v>
      </c>
      <c r="F1435" s="336">
        <f>I1435+J1435+K1435+L1435+N1435</f>
        <v>510000</v>
      </c>
      <c r="G1435" s="336">
        <f>I1435+J1435+K1435+L1435+M1435+N1435</f>
        <v>510000</v>
      </c>
      <c r="H1435" s="379"/>
      <c r="I1435" s="380"/>
      <c r="J1435" s="381"/>
      <c r="K1435" s="381">
        <v>510000</v>
      </c>
      <c r="L1435" s="381"/>
      <c r="M1435" s="380"/>
      <c r="N1435" s="380"/>
      <c r="O1435" s="378"/>
      <c r="P1435" s="382"/>
      <c r="Q1435" s="383"/>
      <c r="R1435" s="380">
        <f t="shared" si="198"/>
        <v>459000</v>
      </c>
      <c r="S1435" s="327">
        <f t="shared" si="199"/>
        <v>51000</v>
      </c>
      <c r="T1435" s="339"/>
      <c r="U1435" s="340"/>
      <c r="V1435" s="339"/>
      <c r="W1435" s="340"/>
      <c r="X1435" s="23">
        <f t="shared" si="192"/>
        <v>0</v>
      </c>
      <c r="Y1435" s="23">
        <f t="shared" si="193"/>
        <v>0</v>
      </c>
      <c r="AH1435" s="20">
        <f t="shared" si="195"/>
        <v>0</v>
      </c>
      <c r="AI1435" s="20">
        <v>1</v>
      </c>
      <c r="AQ1435" s="1">
        <f t="shared" si="196"/>
        <v>1</v>
      </c>
      <c r="AR1435" s="1">
        <f t="shared" si="197"/>
        <v>1</v>
      </c>
    </row>
    <row r="1436" spans="1:44" ht="27.6" thickTop="1" thickBot="1">
      <c r="A1436" s="369" t="s">
        <v>748</v>
      </c>
      <c r="B1436" s="369" t="s">
        <v>770</v>
      </c>
      <c r="C1436" s="369" t="s">
        <v>593</v>
      </c>
      <c r="D1436" s="188"/>
      <c r="E1436" s="894" t="s">
        <v>1566</v>
      </c>
      <c r="F1436" s="336">
        <v>280000</v>
      </c>
      <c r="G1436" s="336">
        <v>280000</v>
      </c>
      <c r="H1436" s="379"/>
      <c r="I1436" s="380">
        <v>80000</v>
      </c>
      <c r="J1436" s="381"/>
      <c r="K1436" s="381"/>
      <c r="L1436" s="381">
        <v>200000</v>
      </c>
      <c r="M1436" s="380"/>
      <c r="N1436" s="380"/>
      <c r="O1436" s="378"/>
      <c r="P1436" s="382"/>
      <c r="Q1436" s="383">
        <v>270680</v>
      </c>
      <c r="R1436" s="380">
        <f t="shared" si="198"/>
        <v>8388</v>
      </c>
      <c r="S1436" s="327">
        <f t="shared" si="199"/>
        <v>932</v>
      </c>
      <c r="T1436" s="339"/>
      <c r="U1436" s="373"/>
      <c r="V1436" s="339"/>
      <c r="W1436" s="373"/>
      <c r="X1436" s="23">
        <f t="shared" si="192"/>
        <v>0</v>
      </c>
      <c r="Y1436" s="23">
        <f t="shared" si="193"/>
        <v>0</v>
      </c>
      <c r="AH1436" s="20">
        <f t="shared" si="195"/>
        <v>0</v>
      </c>
      <c r="AI1436" s="20">
        <v>1</v>
      </c>
      <c r="AQ1436" s="1">
        <f t="shared" si="196"/>
        <v>1</v>
      </c>
      <c r="AR1436" s="1">
        <f t="shared" si="197"/>
        <v>1</v>
      </c>
    </row>
    <row r="1437" spans="1:44" ht="27.6" thickTop="1" thickBot="1">
      <c r="A1437" s="369" t="s">
        <v>748</v>
      </c>
      <c r="B1437" s="369" t="s">
        <v>770</v>
      </c>
      <c r="C1437" s="369" t="s">
        <v>36</v>
      </c>
      <c r="D1437" s="188"/>
      <c r="E1437" s="894" t="s">
        <v>964</v>
      </c>
      <c r="F1437" s="336">
        <v>48000</v>
      </c>
      <c r="G1437" s="336">
        <v>84000</v>
      </c>
      <c r="H1437" s="379"/>
      <c r="I1437" s="380">
        <v>12000</v>
      </c>
      <c r="J1437" s="381">
        <v>20000</v>
      </c>
      <c r="K1437" s="381"/>
      <c r="L1437" s="381">
        <v>52000</v>
      </c>
      <c r="M1437" s="380"/>
      <c r="N1437" s="380"/>
      <c r="O1437" s="378"/>
      <c r="P1437" s="382"/>
      <c r="Q1437" s="383">
        <f>14628+11922</f>
        <v>26550</v>
      </c>
      <c r="R1437" s="380">
        <f t="shared" si="198"/>
        <v>51705</v>
      </c>
      <c r="S1437" s="327">
        <f t="shared" si="199"/>
        <v>5745</v>
      </c>
      <c r="T1437" s="339"/>
      <c r="U1437" s="373"/>
      <c r="V1437" s="339"/>
      <c r="W1437" s="373"/>
      <c r="X1437" s="23">
        <f t="shared" si="192"/>
        <v>0</v>
      </c>
      <c r="Y1437" s="23">
        <f t="shared" si="193"/>
        <v>0</v>
      </c>
      <c r="AH1437" s="20">
        <f t="shared" si="195"/>
        <v>0</v>
      </c>
      <c r="AI1437" s="20">
        <v>1</v>
      </c>
      <c r="AQ1437" s="1">
        <f t="shared" si="196"/>
        <v>1</v>
      </c>
      <c r="AR1437" s="1">
        <f t="shared" si="197"/>
        <v>1</v>
      </c>
    </row>
    <row r="1438" spans="1:44" ht="27.6" thickTop="1" thickBot="1">
      <c r="A1438" s="369" t="s">
        <v>748</v>
      </c>
      <c r="B1438" s="369" t="s">
        <v>770</v>
      </c>
      <c r="C1438" s="369" t="s">
        <v>773</v>
      </c>
      <c r="D1438" s="188"/>
      <c r="E1438" s="894" t="s">
        <v>145</v>
      </c>
      <c r="F1438" s="336">
        <v>1550000</v>
      </c>
      <c r="G1438" s="336">
        <v>1550000</v>
      </c>
      <c r="H1438" s="379"/>
      <c r="I1438" s="380"/>
      <c r="J1438" s="381"/>
      <c r="K1438" s="381"/>
      <c r="L1438" s="381"/>
      <c r="M1438" s="380">
        <v>1550000</v>
      </c>
      <c r="N1438" s="380"/>
      <c r="O1438" s="378"/>
      <c r="P1438" s="382"/>
      <c r="Q1438" s="383"/>
      <c r="R1438" s="380">
        <v>775000</v>
      </c>
      <c r="S1438" s="327">
        <f t="shared" si="199"/>
        <v>775000</v>
      </c>
      <c r="T1438" s="339"/>
      <c r="U1438" s="373"/>
      <c r="V1438" s="339"/>
      <c r="W1438" s="373"/>
      <c r="X1438" s="23">
        <f t="shared" si="192"/>
        <v>0</v>
      </c>
      <c r="Y1438" s="23">
        <f t="shared" si="193"/>
        <v>0</v>
      </c>
      <c r="AH1438" s="20">
        <f t="shared" si="195"/>
        <v>0</v>
      </c>
      <c r="AO1438" s="20">
        <v>1</v>
      </c>
      <c r="AQ1438" s="1">
        <f t="shared" si="196"/>
        <v>1</v>
      </c>
      <c r="AR1438" s="1">
        <f t="shared" si="197"/>
        <v>1</v>
      </c>
    </row>
    <row r="1439" spans="1:44" ht="27.6" thickTop="1" thickBot="1">
      <c r="A1439" s="369" t="s">
        <v>748</v>
      </c>
      <c r="B1439" s="369" t="s">
        <v>774</v>
      </c>
      <c r="C1439" s="369" t="s">
        <v>92</v>
      </c>
      <c r="D1439" s="35"/>
      <c r="E1439" s="225" t="s">
        <v>179</v>
      </c>
      <c r="F1439" s="336">
        <v>100000</v>
      </c>
      <c r="G1439" s="336">
        <v>100000</v>
      </c>
      <c r="H1439" s="190"/>
      <c r="I1439" s="204">
        <v>0</v>
      </c>
      <c r="J1439" s="219">
        <v>0</v>
      </c>
      <c r="K1439" s="219">
        <v>0</v>
      </c>
      <c r="L1439" s="219">
        <f>F1439</f>
        <v>100000</v>
      </c>
      <c r="M1439" s="204">
        <v>0</v>
      </c>
      <c r="N1439" s="204">
        <v>0</v>
      </c>
      <c r="O1439" s="49"/>
      <c r="P1439" s="21"/>
      <c r="Q1439" s="338"/>
      <c r="R1439" s="336">
        <f>F1439*0.9</f>
        <v>90000</v>
      </c>
      <c r="S1439" s="204">
        <f>F1439-R1439</f>
        <v>10000</v>
      </c>
      <c r="T1439" s="333"/>
      <c r="U1439" s="39"/>
      <c r="V1439" s="333"/>
      <c r="W1439" s="39"/>
      <c r="X1439" s="23">
        <f t="shared" si="192"/>
        <v>0</v>
      </c>
      <c r="Y1439" s="23">
        <f t="shared" si="193"/>
        <v>0</v>
      </c>
      <c r="Z1439" s="20">
        <v>1</v>
      </c>
      <c r="AH1439" s="20">
        <f t="shared" si="195"/>
        <v>1</v>
      </c>
      <c r="AQ1439" s="1">
        <f t="shared" si="196"/>
        <v>0</v>
      </c>
      <c r="AR1439" s="1">
        <f t="shared" si="197"/>
        <v>1</v>
      </c>
    </row>
    <row r="1440" spans="1:44" ht="27.6" thickTop="1" thickBot="1">
      <c r="A1440" s="369" t="s">
        <v>748</v>
      </c>
      <c r="B1440" s="369" t="s">
        <v>774</v>
      </c>
      <c r="C1440" s="384" t="s">
        <v>775</v>
      </c>
      <c r="D1440" s="385"/>
      <c r="E1440" s="225" t="s">
        <v>179</v>
      </c>
      <c r="F1440" s="336">
        <v>200000</v>
      </c>
      <c r="G1440" s="336">
        <v>200000</v>
      </c>
      <c r="H1440" s="218"/>
      <c r="I1440" s="204">
        <v>0</v>
      </c>
      <c r="J1440" s="219">
        <v>0</v>
      </c>
      <c r="K1440" s="219">
        <v>0</v>
      </c>
      <c r="L1440" s="219">
        <f>F1440</f>
        <v>200000</v>
      </c>
      <c r="M1440" s="204">
        <v>0</v>
      </c>
      <c r="N1440" s="204">
        <v>0</v>
      </c>
      <c r="O1440" s="204"/>
      <c r="P1440" s="337"/>
      <c r="Q1440" s="338"/>
      <c r="R1440" s="336">
        <f>F1440*0.9</f>
        <v>180000</v>
      </c>
      <c r="S1440" s="204">
        <f>F1440-R1440</f>
        <v>20000</v>
      </c>
      <c r="T1440" s="386"/>
      <c r="U1440" s="327"/>
      <c r="V1440" s="386"/>
      <c r="W1440" s="327"/>
      <c r="X1440" s="23">
        <f t="shared" si="192"/>
        <v>0</v>
      </c>
      <c r="Y1440" s="23">
        <f t="shared" si="193"/>
        <v>0</v>
      </c>
      <c r="Z1440" s="20">
        <v>1</v>
      </c>
      <c r="AH1440" s="20">
        <f t="shared" si="195"/>
        <v>1</v>
      </c>
      <c r="AQ1440" s="1">
        <f t="shared" si="196"/>
        <v>0</v>
      </c>
      <c r="AR1440" s="1">
        <f t="shared" si="197"/>
        <v>1</v>
      </c>
    </row>
    <row r="1441" spans="1:44" ht="54" thickTop="1" thickBot="1">
      <c r="A1441" s="369" t="s">
        <v>748</v>
      </c>
      <c r="B1441" s="369" t="s">
        <v>774</v>
      </c>
      <c r="C1441" s="369" t="s">
        <v>776</v>
      </c>
      <c r="D1441" s="385"/>
      <c r="E1441" s="225" t="s">
        <v>179</v>
      </c>
      <c r="F1441" s="336">
        <v>100000</v>
      </c>
      <c r="G1441" s="336">
        <v>100000</v>
      </c>
      <c r="H1441" s="218"/>
      <c r="I1441" s="204">
        <v>0</v>
      </c>
      <c r="J1441" s="219">
        <v>0</v>
      </c>
      <c r="K1441" s="219">
        <v>0</v>
      </c>
      <c r="L1441" s="219">
        <f>F1441</f>
        <v>100000</v>
      </c>
      <c r="M1441" s="204"/>
      <c r="N1441" s="204"/>
      <c r="O1441" s="204"/>
      <c r="P1441" s="337"/>
      <c r="Q1441" s="338"/>
      <c r="R1441" s="336">
        <f>F1441*0.9</f>
        <v>90000</v>
      </c>
      <c r="S1441" s="204">
        <f>F1441-R1441</f>
        <v>10000</v>
      </c>
      <c r="T1441" s="386"/>
      <c r="U1441" s="327"/>
      <c r="V1441" s="386"/>
      <c r="W1441" s="327"/>
      <c r="X1441" s="23">
        <f t="shared" ref="X1441:X1500" si="200">G1441-I1441-J1441-K1441-L1441-M1441-N1441</f>
        <v>0</v>
      </c>
      <c r="Y1441" s="23">
        <f t="shared" ref="Y1441:Y1500" si="201">G1441-Q1441-R1441-S1441</f>
        <v>0</v>
      </c>
      <c r="Z1441" s="20">
        <v>1</v>
      </c>
      <c r="AH1441" s="20">
        <f t="shared" si="195"/>
        <v>1</v>
      </c>
      <c r="AQ1441" s="1">
        <f t="shared" si="196"/>
        <v>0</v>
      </c>
      <c r="AR1441" s="1">
        <f t="shared" si="197"/>
        <v>1</v>
      </c>
    </row>
    <row r="1442" spans="1:44" ht="27.6" thickTop="1" thickBot="1">
      <c r="A1442" s="369" t="s">
        <v>748</v>
      </c>
      <c r="B1442" s="369" t="s">
        <v>774</v>
      </c>
      <c r="C1442" s="384" t="s">
        <v>249</v>
      </c>
      <c r="D1442" s="385"/>
      <c r="E1442" s="225" t="s">
        <v>179</v>
      </c>
      <c r="F1442" s="336">
        <v>350000</v>
      </c>
      <c r="G1442" s="336">
        <v>350000</v>
      </c>
      <c r="H1442" s="218"/>
      <c r="I1442" s="204">
        <v>0</v>
      </c>
      <c r="J1442" s="219">
        <v>213000</v>
      </c>
      <c r="K1442" s="219">
        <v>0</v>
      </c>
      <c r="L1442" s="219">
        <f>537000-400000</f>
        <v>137000</v>
      </c>
      <c r="M1442" s="204">
        <v>0</v>
      </c>
      <c r="N1442" s="204">
        <v>0</v>
      </c>
      <c r="O1442" s="204"/>
      <c r="P1442" s="337"/>
      <c r="Q1442" s="338"/>
      <c r="R1442" s="336">
        <f>F1442*0.9</f>
        <v>315000</v>
      </c>
      <c r="S1442" s="204">
        <f>F1442-R1442</f>
        <v>35000</v>
      </c>
      <c r="T1442" s="386"/>
      <c r="U1442" s="327"/>
      <c r="V1442" s="386"/>
      <c r="W1442" s="327"/>
      <c r="X1442" s="23">
        <f t="shared" si="200"/>
        <v>0</v>
      </c>
      <c r="Y1442" s="23">
        <f t="shared" si="201"/>
        <v>0</v>
      </c>
      <c r="Z1442" s="20">
        <v>1</v>
      </c>
      <c r="AH1442" s="20">
        <f t="shared" si="195"/>
        <v>1</v>
      </c>
      <c r="AQ1442" s="1">
        <f t="shared" si="196"/>
        <v>0</v>
      </c>
      <c r="AR1442" s="1">
        <f t="shared" si="197"/>
        <v>1</v>
      </c>
    </row>
    <row r="1443" spans="1:44" ht="27.6" thickTop="1" thickBot="1">
      <c r="A1443" s="369" t="s">
        <v>748</v>
      </c>
      <c r="B1443" s="369" t="s">
        <v>774</v>
      </c>
      <c r="C1443" s="384" t="s">
        <v>40</v>
      </c>
      <c r="D1443" s="385"/>
      <c r="E1443" s="225" t="s">
        <v>145</v>
      </c>
      <c r="F1443" s="336">
        <v>170000</v>
      </c>
      <c r="G1443" s="336">
        <f>F1443</f>
        <v>170000</v>
      </c>
      <c r="H1443" s="218"/>
      <c r="I1443" s="204">
        <v>0</v>
      </c>
      <c r="J1443" s="219">
        <v>33000</v>
      </c>
      <c r="K1443" s="219">
        <v>0</v>
      </c>
      <c r="L1443" s="219">
        <v>137000</v>
      </c>
      <c r="M1443" s="204">
        <v>0</v>
      </c>
      <c r="N1443" s="204">
        <v>0</v>
      </c>
      <c r="O1443" s="204"/>
      <c r="P1443" s="337"/>
      <c r="Q1443" s="387"/>
      <c r="R1443" s="336">
        <f>(F1443/4)*0.9</f>
        <v>38250</v>
      </c>
      <c r="S1443" s="204">
        <f>(F1443-R1443)</f>
        <v>131750</v>
      </c>
      <c r="T1443" s="386"/>
      <c r="U1443" s="327"/>
      <c r="V1443" s="386"/>
      <c r="W1443" s="327"/>
      <c r="X1443" s="23">
        <f t="shared" si="200"/>
        <v>0</v>
      </c>
      <c r="Y1443" s="23">
        <f t="shared" si="201"/>
        <v>0</v>
      </c>
      <c r="AH1443" s="20">
        <f t="shared" si="195"/>
        <v>0</v>
      </c>
      <c r="AI1443" s="20">
        <v>1</v>
      </c>
      <c r="AQ1443" s="1">
        <f t="shared" si="196"/>
        <v>1</v>
      </c>
      <c r="AR1443" s="1">
        <f t="shared" si="197"/>
        <v>1</v>
      </c>
    </row>
    <row r="1444" spans="1:44" ht="27.6" thickTop="1" thickBot="1">
      <c r="A1444" s="369" t="s">
        <v>748</v>
      </c>
      <c r="B1444" s="369" t="s">
        <v>774</v>
      </c>
      <c r="C1444" s="384" t="s">
        <v>777</v>
      </c>
      <c r="D1444" s="385"/>
      <c r="E1444" s="225" t="s">
        <v>145</v>
      </c>
      <c r="F1444" s="336">
        <v>138000</v>
      </c>
      <c r="G1444" s="336">
        <f>F1444</f>
        <v>138000</v>
      </c>
      <c r="H1444" s="218"/>
      <c r="I1444" s="204">
        <v>0</v>
      </c>
      <c r="J1444" s="219">
        <v>34000</v>
      </c>
      <c r="K1444" s="219">
        <v>0</v>
      </c>
      <c r="L1444" s="219">
        <v>104000</v>
      </c>
      <c r="M1444" s="204">
        <v>0</v>
      </c>
      <c r="N1444" s="204">
        <v>0</v>
      </c>
      <c r="O1444" s="204"/>
      <c r="P1444" s="337"/>
      <c r="Q1444" s="387"/>
      <c r="R1444" s="336">
        <f>(F1444/4)*0.9</f>
        <v>31050</v>
      </c>
      <c r="S1444" s="204">
        <f>(F1444-R1444)</f>
        <v>106950</v>
      </c>
      <c r="T1444" s="386"/>
      <c r="U1444" s="327"/>
      <c r="V1444" s="386"/>
      <c r="W1444" s="327"/>
      <c r="X1444" s="23">
        <f t="shared" si="200"/>
        <v>0</v>
      </c>
      <c r="Y1444" s="23">
        <f t="shared" si="201"/>
        <v>0</v>
      </c>
      <c r="AH1444" s="20">
        <f t="shared" si="195"/>
        <v>0</v>
      </c>
      <c r="AI1444" s="20">
        <v>1</v>
      </c>
      <c r="AQ1444" s="1">
        <f t="shared" si="196"/>
        <v>1</v>
      </c>
      <c r="AR1444" s="1">
        <f t="shared" si="197"/>
        <v>1</v>
      </c>
    </row>
    <row r="1445" spans="1:44" ht="27.6" thickTop="1" thickBot="1">
      <c r="A1445" s="369" t="s">
        <v>748</v>
      </c>
      <c r="B1445" s="369" t="s">
        <v>774</v>
      </c>
      <c r="C1445" s="369" t="s">
        <v>778</v>
      </c>
      <c r="D1445" s="35"/>
      <c r="E1445" s="225" t="s">
        <v>145</v>
      </c>
      <c r="F1445" s="336">
        <v>130000</v>
      </c>
      <c r="G1445" s="336">
        <f>F1445</f>
        <v>130000</v>
      </c>
      <c r="H1445" s="190"/>
      <c r="I1445" s="204">
        <v>0</v>
      </c>
      <c r="J1445" s="219">
        <v>33000</v>
      </c>
      <c r="K1445" s="219">
        <v>0</v>
      </c>
      <c r="L1445" s="219">
        <v>97000</v>
      </c>
      <c r="M1445" s="204">
        <v>0</v>
      </c>
      <c r="N1445" s="204">
        <v>0</v>
      </c>
      <c r="O1445" s="49"/>
      <c r="P1445" s="21"/>
      <c r="Q1445" s="387"/>
      <c r="R1445" s="336">
        <f>(F1445/4)*0.9</f>
        <v>29250</v>
      </c>
      <c r="S1445" s="204">
        <f>(F1445-R1445)</f>
        <v>100750</v>
      </c>
      <c r="T1445" s="333"/>
      <c r="U1445" s="39"/>
      <c r="V1445" s="333"/>
      <c r="W1445" s="39"/>
      <c r="X1445" s="23">
        <f t="shared" si="200"/>
        <v>0</v>
      </c>
      <c r="Y1445" s="23">
        <f t="shared" si="201"/>
        <v>0</v>
      </c>
      <c r="AH1445" s="20">
        <f t="shared" si="195"/>
        <v>0</v>
      </c>
      <c r="AI1445" s="20">
        <v>1</v>
      </c>
      <c r="AQ1445" s="1">
        <f t="shared" si="196"/>
        <v>1</v>
      </c>
      <c r="AR1445" s="1">
        <f t="shared" si="197"/>
        <v>1</v>
      </c>
    </row>
    <row r="1446" spans="1:44" ht="27.6" thickTop="1" thickBot="1">
      <c r="A1446" s="369" t="s">
        <v>748</v>
      </c>
      <c r="B1446" s="369" t="s">
        <v>774</v>
      </c>
      <c r="C1446" s="369" t="s">
        <v>779</v>
      </c>
      <c r="D1446" s="35"/>
      <c r="E1446" s="225" t="s">
        <v>53</v>
      </c>
      <c r="F1446" s="336">
        <v>219000</v>
      </c>
      <c r="G1446" s="336">
        <v>219000</v>
      </c>
      <c r="H1446" s="190"/>
      <c r="I1446" s="204">
        <v>0</v>
      </c>
      <c r="J1446" s="219">
        <v>50000</v>
      </c>
      <c r="K1446" s="219">
        <v>0</v>
      </c>
      <c r="L1446" s="219">
        <v>169000</v>
      </c>
      <c r="M1446" s="204">
        <v>0</v>
      </c>
      <c r="N1446" s="204">
        <v>0</v>
      </c>
      <c r="O1446" s="370"/>
      <c r="P1446" s="21"/>
      <c r="Q1446" s="229">
        <v>0</v>
      </c>
      <c r="R1446" s="336">
        <f>(G1446-Q1446)</f>
        <v>219000</v>
      </c>
      <c r="S1446" s="204">
        <f>G1446-(R1446+Q1446)</f>
        <v>0</v>
      </c>
      <c r="T1446" s="333"/>
      <c r="U1446" s="39"/>
      <c r="V1446" s="333"/>
      <c r="W1446" s="39"/>
      <c r="X1446" s="23">
        <f t="shared" si="200"/>
        <v>0</v>
      </c>
      <c r="Y1446" s="23">
        <f t="shared" si="201"/>
        <v>0</v>
      </c>
      <c r="AH1446" s="20">
        <f t="shared" si="195"/>
        <v>0</v>
      </c>
      <c r="AI1446" s="20">
        <v>1</v>
      </c>
      <c r="AQ1446" s="1">
        <f t="shared" si="196"/>
        <v>1</v>
      </c>
      <c r="AR1446" s="1">
        <f t="shared" si="197"/>
        <v>1</v>
      </c>
    </row>
    <row r="1447" spans="1:44" ht="27.6" thickTop="1" thickBot="1">
      <c r="A1447" s="369" t="s">
        <v>748</v>
      </c>
      <c r="B1447" s="369" t="s">
        <v>774</v>
      </c>
      <c r="C1447" s="369" t="s">
        <v>780</v>
      </c>
      <c r="D1447" s="35"/>
      <c r="E1447" s="225" t="s">
        <v>10</v>
      </c>
      <c r="F1447" s="336">
        <v>219000</v>
      </c>
      <c r="G1447" s="336">
        <v>224096</v>
      </c>
      <c r="H1447" s="190"/>
      <c r="I1447" s="204">
        <v>5096</v>
      </c>
      <c r="J1447" s="219">
        <v>50000</v>
      </c>
      <c r="K1447" s="219">
        <v>0</v>
      </c>
      <c r="L1447" s="219">
        <v>169000</v>
      </c>
      <c r="M1447" s="204">
        <v>0</v>
      </c>
      <c r="N1447" s="204">
        <v>0</v>
      </c>
      <c r="O1447" s="370"/>
      <c r="P1447" s="21"/>
      <c r="Q1447" s="229">
        <v>2217</v>
      </c>
      <c r="R1447" s="336">
        <f>G1447-Q1447-S1447</f>
        <v>199469.4</v>
      </c>
      <c r="S1447" s="204">
        <f>G1447*0.1</f>
        <v>22409.600000000002</v>
      </c>
      <c r="T1447" s="333"/>
      <c r="U1447" s="39"/>
      <c r="V1447" s="333"/>
      <c r="W1447" s="39"/>
      <c r="X1447" s="23">
        <f t="shared" si="200"/>
        <v>0</v>
      </c>
      <c r="Y1447" s="23">
        <f t="shared" si="201"/>
        <v>0</v>
      </c>
      <c r="AH1447" s="20">
        <f t="shared" si="195"/>
        <v>0</v>
      </c>
      <c r="AI1447" s="20">
        <v>1</v>
      </c>
      <c r="AQ1447" s="1">
        <f t="shared" si="196"/>
        <v>1</v>
      </c>
      <c r="AR1447" s="1">
        <f t="shared" si="197"/>
        <v>1</v>
      </c>
    </row>
    <row r="1448" spans="1:44" ht="27.6" thickTop="1" thickBot="1">
      <c r="A1448" s="369" t="s">
        <v>748</v>
      </c>
      <c r="B1448" s="369" t="s">
        <v>774</v>
      </c>
      <c r="C1448" s="369" t="s">
        <v>781</v>
      </c>
      <c r="D1448" s="35"/>
      <c r="E1448" s="225" t="s">
        <v>46</v>
      </c>
      <c r="F1448" s="336">
        <v>535555</v>
      </c>
      <c r="G1448" s="336">
        <v>535555</v>
      </c>
      <c r="H1448" s="190"/>
      <c r="I1448" s="204">
        <v>38435</v>
      </c>
      <c r="J1448" s="219">
        <v>0</v>
      </c>
      <c r="K1448" s="219">
        <v>497120</v>
      </c>
      <c r="L1448" s="219">
        <v>0</v>
      </c>
      <c r="M1448" s="204">
        <v>0</v>
      </c>
      <c r="N1448" s="204">
        <v>0</v>
      </c>
      <c r="O1448" s="370"/>
      <c r="P1448" s="21"/>
      <c r="Q1448" s="229">
        <f>371952</f>
        <v>371952</v>
      </c>
      <c r="R1448" s="336">
        <v>0</v>
      </c>
      <c r="S1448" s="204">
        <f>G1448-(R1448+Q1448)</f>
        <v>163603</v>
      </c>
      <c r="T1448" s="333"/>
      <c r="U1448" s="39"/>
      <c r="V1448" s="333"/>
      <c r="W1448" s="39"/>
      <c r="X1448" s="23">
        <f t="shared" si="200"/>
        <v>0</v>
      </c>
      <c r="Y1448" s="23">
        <f t="shared" si="201"/>
        <v>0</v>
      </c>
      <c r="AH1448" s="20">
        <f t="shared" si="195"/>
        <v>0</v>
      </c>
      <c r="AI1448" s="20">
        <v>1</v>
      </c>
      <c r="AQ1448" s="1">
        <f t="shared" si="196"/>
        <v>1</v>
      </c>
      <c r="AR1448" s="1">
        <f t="shared" si="197"/>
        <v>1</v>
      </c>
    </row>
    <row r="1449" spans="1:44" ht="54" thickTop="1" thickBot="1">
      <c r="A1449" s="369" t="s">
        <v>748</v>
      </c>
      <c r="B1449" s="369" t="s">
        <v>774</v>
      </c>
      <c r="C1449" s="369" t="s">
        <v>782</v>
      </c>
      <c r="D1449" s="188"/>
      <c r="E1449" s="225" t="s">
        <v>46</v>
      </c>
      <c r="F1449" s="336">
        <v>336000</v>
      </c>
      <c r="G1449" s="336">
        <v>899000</v>
      </c>
      <c r="H1449" s="190"/>
      <c r="I1449" s="204">
        <v>0</v>
      </c>
      <c r="J1449" s="219">
        <v>0</v>
      </c>
      <c r="K1449" s="219">
        <v>0</v>
      </c>
      <c r="L1449" s="219">
        <v>0</v>
      </c>
      <c r="M1449" s="204">
        <v>0</v>
      </c>
      <c r="N1449" s="204">
        <v>899000</v>
      </c>
      <c r="O1449" s="369" t="s">
        <v>783</v>
      </c>
      <c r="P1449" s="21"/>
      <c r="Q1449" s="229">
        <v>436707</v>
      </c>
      <c r="R1449" s="336">
        <f>G1449-Q1449-S1449</f>
        <v>372393</v>
      </c>
      <c r="S1449" s="204">
        <f>G1449*0.1</f>
        <v>89900</v>
      </c>
      <c r="T1449" s="339"/>
      <c r="U1449" s="340"/>
      <c r="V1449" s="339"/>
      <c r="W1449" s="340"/>
      <c r="X1449" s="23">
        <f t="shared" si="200"/>
        <v>0</v>
      </c>
      <c r="Y1449" s="23">
        <f t="shared" si="201"/>
        <v>0</v>
      </c>
      <c r="AH1449" s="20">
        <f t="shared" si="195"/>
        <v>0</v>
      </c>
      <c r="AL1449" s="20">
        <v>1</v>
      </c>
      <c r="AQ1449" s="1">
        <f t="shared" si="196"/>
        <v>1</v>
      </c>
      <c r="AR1449" s="1">
        <f t="shared" si="197"/>
        <v>1</v>
      </c>
    </row>
    <row r="1450" spans="1:44" ht="27.6" thickTop="1" thickBot="1">
      <c r="A1450" s="369" t="s">
        <v>748</v>
      </c>
      <c r="B1450" s="369" t="s">
        <v>774</v>
      </c>
      <c r="C1450" s="369" t="s">
        <v>784</v>
      </c>
      <c r="D1450" s="188"/>
      <c r="E1450" s="225" t="s">
        <v>46</v>
      </c>
      <c r="F1450" s="336">
        <v>22904</v>
      </c>
      <c r="G1450" s="336">
        <v>22904</v>
      </c>
      <c r="H1450" s="190"/>
      <c r="I1450" s="204">
        <v>2500</v>
      </c>
      <c r="J1450" s="219">
        <v>11404</v>
      </c>
      <c r="K1450" s="219">
        <v>0</v>
      </c>
      <c r="L1450" s="219">
        <v>0</v>
      </c>
      <c r="M1450" s="204">
        <v>0</v>
      </c>
      <c r="N1450" s="204">
        <v>9000</v>
      </c>
      <c r="O1450" s="370" t="s">
        <v>39</v>
      </c>
      <c r="P1450" s="21"/>
      <c r="Q1450" s="229">
        <v>6871</v>
      </c>
      <c r="R1450" s="336">
        <f>(G1450-Q1450)/2</f>
        <v>8016.5</v>
      </c>
      <c r="S1450" s="204">
        <f>G1450-(R1450+Q1450)</f>
        <v>8016.5</v>
      </c>
      <c r="T1450" s="339"/>
      <c r="U1450" s="340"/>
      <c r="V1450" s="339"/>
      <c r="W1450" s="340"/>
      <c r="X1450" s="23">
        <f t="shared" si="200"/>
        <v>0</v>
      </c>
      <c r="Y1450" s="23">
        <f t="shared" si="201"/>
        <v>0</v>
      </c>
      <c r="AH1450" s="20">
        <f t="shared" si="195"/>
        <v>0</v>
      </c>
      <c r="AL1450" s="20">
        <v>1</v>
      </c>
      <c r="AQ1450" s="1">
        <f t="shared" si="196"/>
        <v>1</v>
      </c>
      <c r="AR1450" s="1">
        <f t="shared" si="197"/>
        <v>1</v>
      </c>
    </row>
    <row r="1451" spans="1:44" ht="27.6" thickTop="1" thickBot="1">
      <c r="A1451" s="369" t="s">
        <v>748</v>
      </c>
      <c r="B1451" s="369" t="s">
        <v>774</v>
      </c>
      <c r="C1451" s="369" t="s">
        <v>785</v>
      </c>
      <c r="D1451" s="188"/>
      <c r="E1451" s="225" t="s">
        <v>10</v>
      </c>
      <c r="F1451" s="336">
        <v>750000</v>
      </c>
      <c r="G1451" s="336">
        <f>SUM(I1451:O1451)</f>
        <v>808000</v>
      </c>
      <c r="H1451" s="190"/>
      <c r="I1451" s="204">
        <v>58000</v>
      </c>
      <c r="J1451" s="219">
        <v>0</v>
      </c>
      <c r="K1451" s="219">
        <v>0</v>
      </c>
      <c r="L1451" s="219">
        <v>0</v>
      </c>
      <c r="M1451" s="204">
        <v>750000</v>
      </c>
      <c r="N1451" s="204">
        <v>0</v>
      </c>
      <c r="O1451" s="370"/>
      <c r="P1451" s="21"/>
      <c r="Q1451" s="960">
        <v>557606.82299999997</v>
      </c>
      <c r="R1451" s="336">
        <f>(G1451-Q1451)*0.9</f>
        <v>225353.85930000004</v>
      </c>
      <c r="S1451" s="961">
        <f>G1451-(R1451+Q1451)</f>
        <v>25039.317700000014</v>
      </c>
      <c r="T1451" s="339"/>
      <c r="U1451" s="340"/>
      <c r="V1451" s="339"/>
      <c r="W1451" s="340"/>
      <c r="X1451" s="23">
        <f t="shared" si="200"/>
        <v>0</v>
      </c>
      <c r="Y1451" s="23">
        <f t="shared" si="201"/>
        <v>-2.9103830456733704E-11</v>
      </c>
      <c r="AH1451" s="20">
        <f t="shared" si="195"/>
        <v>0</v>
      </c>
      <c r="AO1451" s="20">
        <v>1</v>
      </c>
      <c r="AQ1451" s="1">
        <f t="shared" si="196"/>
        <v>1</v>
      </c>
      <c r="AR1451" s="1">
        <f t="shared" si="197"/>
        <v>1</v>
      </c>
    </row>
    <row r="1452" spans="1:44" ht="27.6" thickTop="1" thickBot="1">
      <c r="A1452" s="369" t="s">
        <v>748</v>
      </c>
      <c r="B1452" s="369" t="s">
        <v>786</v>
      </c>
      <c r="C1452" s="369" t="s">
        <v>787</v>
      </c>
      <c r="D1452" s="188"/>
      <c r="E1452" s="225" t="s">
        <v>179</v>
      </c>
      <c r="F1452" s="336">
        <v>180000</v>
      </c>
      <c r="G1452" s="336">
        <v>180000</v>
      </c>
      <c r="H1452" s="190"/>
      <c r="I1452" s="204">
        <v>0</v>
      </c>
      <c r="J1452" s="219">
        <v>0</v>
      </c>
      <c r="K1452" s="219">
        <v>0</v>
      </c>
      <c r="L1452" s="219">
        <v>180000</v>
      </c>
      <c r="M1452" s="204">
        <v>0</v>
      </c>
      <c r="N1452" s="204">
        <v>0</v>
      </c>
      <c r="O1452" s="189"/>
      <c r="P1452" s="21"/>
      <c r="Q1452" s="374"/>
      <c r="R1452" s="336">
        <v>162000</v>
      </c>
      <c r="S1452" s="204">
        <f>F1452-R1452</f>
        <v>18000</v>
      </c>
      <c r="T1452" s="339"/>
      <c r="U1452" s="365"/>
      <c r="V1452" s="339"/>
      <c r="W1452" s="350"/>
      <c r="X1452" s="23">
        <f t="shared" si="200"/>
        <v>0</v>
      </c>
      <c r="Y1452" s="23">
        <f t="shared" si="201"/>
        <v>0</v>
      </c>
      <c r="Z1452" s="20">
        <v>1</v>
      </c>
      <c r="AH1452" s="20">
        <f t="shared" si="195"/>
        <v>1</v>
      </c>
      <c r="AQ1452" s="1">
        <f t="shared" si="196"/>
        <v>0</v>
      </c>
      <c r="AR1452" s="1">
        <f t="shared" si="197"/>
        <v>1</v>
      </c>
    </row>
    <row r="1453" spans="1:44" ht="27.6" thickTop="1" thickBot="1">
      <c r="A1453" s="369" t="s">
        <v>748</v>
      </c>
      <c r="B1453" s="369" t="s">
        <v>786</v>
      </c>
      <c r="C1453" s="369" t="s">
        <v>788</v>
      </c>
      <c r="D1453" s="188"/>
      <c r="E1453" s="225" t="s">
        <v>145</v>
      </c>
      <c r="F1453" s="336">
        <v>36000</v>
      </c>
      <c r="G1453" s="336">
        <v>36000</v>
      </c>
      <c r="H1453" s="190"/>
      <c r="I1453" s="204">
        <v>0</v>
      </c>
      <c r="J1453" s="219">
        <v>0</v>
      </c>
      <c r="K1453" s="219">
        <v>0</v>
      </c>
      <c r="L1453" s="219">
        <v>36000</v>
      </c>
      <c r="M1453" s="204">
        <v>0</v>
      </c>
      <c r="N1453" s="204">
        <v>0</v>
      </c>
      <c r="O1453" s="189"/>
      <c r="P1453" s="21"/>
      <c r="Q1453" s="336">
        <v>0</v>
      </c>
      <c r="R1453" s="336">
        <f>G1453*0.9</f>
        <v>32400</v>
      </c>
      <c r="S1453" s="204">
        <f>G1453-R1453</f>
        <v>3600</v>
      </c>
      <c r="T1453" s="339"/>
      <c r="U1453" s="365"/>
      <c r="V1453" s="339"/>
      <c r="W1453" s="350"/>
      <c r="X1453" s="23">
        <f t="shared" si="200"/>
        <v>0</v>
      </c>
      <c r="Y1453" s="23">
        <f t="shared" si="201"/>
        <v>0</v>
      </c>
      <c r="AH1453" s="20">
        <f t="shared" si="195"/>
        <v>0</v>
      </c>
      <c r="AI1453" s="20">
        <v>1</v>
      </c>
      <c r="AQ1453" s="1">
        <f t="shared" si="196"/>
        <v>1</v>
      </c>
      <c r="AR1453" s="1">
        <f t="shared" si="197"/>
        <v>1</v>
      </c>
    </row>
    <row r="1454" spans="1:44" ht="27.6" thickTop="1" thickBot="1">
      <c r="A1454" s="369" t="s">
        <v>748</v>
      </c>
      <c r="B1454" s="369" t="s">
        <v>786</v>
      </c>
      <c r="C1454" s="369" t="s">
        <v>789</v>
      </c>
      <c r="D1454" s="188"/>
      <c r="E1454" s="225" t="s">
        <v>145</v>
      </c>
      <c r="F1454" s="336">
        <v>40000</v>
      </c>
      <c r="G1454" s="336">
        <v>40000</v>
      </c>
      <c r="H1454" s="190"/>
      <c r="I1454" s="204">
        <v>0</v>
      </c>
      <c r="J1454" s="219">
        <v>0</v>
      </c>
      <c r="K1454" s="219">
        <v>0</v>
      </c>
      <c r="L1454" s="219">
        <v>40000</v>
      </c>
      <c r="M1454" s="204">
        <v>0</v>
      </c>
      <c r="N1454" s="204">
        <v>0</v>
      </c>
      <c r="O1454" s="189"/>
      <c r="P1454" s="21"/>
      <c r="Q1454" s="336">
        <v>0</v>
      </c>
      <c r="R1454" s="336">
        <v>36000</v>
      </c>
      <c r="S1454" s="204">
        <f>G1454-R1454</f>
        <v>4000</v>
      </c>
      <c r="T1454" s="339"/>
      <c r="U1454" s="366"/>
      <c r="V1454" s="339"/>
      <c r="W1454" s="350"/>
      <c r="X1454" s="23">
        <f t="shared" si="200"/>
        <v>0</v>
      </c>
      <c r="Y1454" s="23">
        <f t="shared" si="201"/>
        <v>0</v>
      </c>
      <c r="AH1454" s="20">
        <f t="shared" si="195"/>
        <v>0</v>
      </c>
      <c r="AI1454" s="20">
        <v>1</v>
      </c>
      <c r="AQ1454" s="1">
        <f t="shared" si="196"/>
        <v>1</v>
      </c>
      <c r="AR1454" s="1">
        <f t="shared" si="197"/>
        <v>1</v>
      </c>
    </row>
    <row r="1455" spans="1:44" ht="27.6" thickTop="1" thickBot="1">
      <c r="A1455" s="369" t="s">
        <v>748</v>
      </c>
      <c r="B1455" s="369" t="s">
        <v>786</v>
      </c>
      <c r="C1455" s="369" t="s">
        <v>790</v>
      </c>
      <c r="D1455" s="188"/>
      <c r="E1455" s="225" t="s">
        <v>145</v>
      </c>
      <c r="F1455" s="336">
        <v>70000</v>
      </c>
      <c r="G1455" s="336">
        <v>70000</v>
      </c>
      <c r="H1455" s="190"/>
      <c r="I1455" s="204">
        <v>0</v>
      </c>
      <c r="J1455" s="219">
        <v>0</v>
      </c>
      <c r="K1455" s="219">
        <v>0</v>
      </c>
      <c r="L1455" s="219">
        <v>70000</v>
      </c>
      <c r="M1455" s="204">
        <v>0</v>
      </c>
      <c r="N1455" s="204">
        <v>0</v>
      </c>
      <c r="O1455" s="189"/>
      <c r="P1455" s="21"/>
      <c r="Q1455" s="336">
        <v>0</v>
      </c>
      <c r="R1455" s="336">
        <v>63000</v>
      </c>
      <c r="S1455" s="204">
        <f>G1455-R1455</f>
        <v>7000</v>
      </c>
      <c r="T1455" s="339"/>
      <c r="U1455" s="366"/>
      <c r="V1455" s="339"/>
      <c r="W1455" s="350"/>
      <c r="X1455" s="23">
        <f t="shared" si="200"/>
        <v>0</v>
      </c>
      <c r="Y1455" s="23">
        <f t="shared" si="201"/>
        <v>0</v>
      </c>
      <c r="AH1455" s="20">
        <f t="shared" si="195"/>
        <v>0</v>
      </c>
      <c r="AI1455" s="20">
        <v>1</v>
      </c>
      <c r="AQ1455" s="1">
        <f t="shared" si="196"/>
        <v>1</v>
      </c>
      <c r="AR1455" s="1">
        <f t="shared" si="197"/>
        <v>1</v>
      </c>
    </row>
    <row r="1456" spans="1:44" ht="27.6" thickTop="1" thickBot="1">
      <c r="A1456" s="369" t="s">
        <v>748</v>
      </c>
      <c r="B1456" s="369" t="s">
        <v>786</v>
      </c>
      <c r="C1456" s="369" t="s">
        <v>791</v>
      </c>
      <c r="D1456" s="188"/>
      <c r="E1456" s="225" t="s">
        <v>1485</v>
      </c>
      <c r="F1456" s="336">
        <v>392000</v>
      </c>
      <c r="G1456" s="336">
        <v>392000</v>
      </c>
      <c r="H1456" s="190"/>
      <c r="I1456" s="204">
        <v>0</v>
      </c>
      <c r="J1456" s="219">
        <v>0</v>
      </c>
      <c r="K1456" s="219">
        <v>0</v>
      </c>
      <c r="L1456" s="219">
        <v>392000</v>
      </c>
      <c r="M1456" s="204">
        <v>0</v>
      </c>
      <c r="N1456" s="204">
        <v>0</v>
      </c>
      <c r="O1456" s="189"/>
      <c r="P1456" s="21"/>
      <c r="Q1456" s="336">
        <v>0</v>
      </c>
      <c r="R1456" s="336">
        <v>352800</v>
      </c>
      <c r="S1456" s="204">
        <f>G1456-R1456</f>
        <v>39200</v>
      </c>
      <c r="T1456" s="339"/>
      <c r="U1456" s="366"/>
      <c r="V1456" s="339"/>
      <c r="W1456" s="350"/>
      <c r="X1456" s="23">
        <f t="shared" si="200"/>
        <v>0</v>
      </c>
      <c r="Y1456" s="23">
        <f t="shared" si="201"/>
        <v>0</v>
      </c>
      <c r="AH1456" s="20">
        <f t="shared" si="195"/>
        <v>0</v>
      </c>
      <c r="AI1456" s="20">
        <v>1</v>
      </c>
      <c r="AQ1456" s="1">
        <f t="shared" si="196"/>
        <v>1</v>
      </c>
      <c r="AR1456" s="1">
        <f t="shared" si="197"/>
        <v>1</v>
      </c>
    </row>
    <row r="1457" spans="1:44" ht="27.6" thickTop="1" thickBot="1">
      <c r="A1457" s="369" t="s">
        <v>748</v>
      </c>
      <c r="B1457" s="369" t="s">
        <v>786</v>
      </c>
      <c r="C1457" s="369" t="s">
        <v>792</v>
      </c>
      <c r="D1457" s="188"/>
      <c r="E1457" s="225" t="s">
        <v>145</v>
      </c>
      <c r="F1457" s="336">
        <v>856000</v>
      </c>
      <c r="G1457" s="336">
        <f>F1457</f>
        <v>856000</v>
      </c>
      <c r="H1457" s="190"/>
      <c r="I1457" s="204"/>
      <c r="J1457" s="219"/>
      <c r="K1457" s="219"/>
      <c r="L1457" s="219"/>
      <c r="M1457" s="204"/>
      <c r="N1457" s="204">
        <f>F1457</f>
        <v>856000</v>
      </c>
      <c r="O1457" s="384" t="s">
        <v>793</v>
      </c>
      <c r="P1457" s="21"/>
      <c r="Q1457" s="336">
        <v>770400</v>
      </c>
      <c r="R1457" s="388">
        <v>85600</v>
      </c>
      <c r="S1457" s="204">
        <f>G1457-R1457-Q1457</f>
        <v>0</v>
      </c>
      <c r="T1457" s="339"/>
      <c r="U1457" s="366"/>
      <c r="V1457" s="339"/>
      <c r="W1457" s="350"/>
      <c r="X1457" s="23">
        <f t="shared" si="200"/>
        <v>0</v>
      </c>
      <c r="Y1457" s="23">
        <f t="shared" si="201"/>
        <v>0</v>
      </c>
      <c r="AH1457" s="20">
        <f t="shared" si="195"/>
        <v>0</v>
      </c>
      <c r="AL1457" s="20">
        <v>1</v>
      </c>
      <c r="AQ1457" s="1">
        <f t="shared" si="196"/>
        <v>1</v>
      </c>
      <c r="AR1457" s="1">
        <f t="shared" si="197"/>
        <v>1</v>
      </c>
    </row>
    <row r="1458" spans="1:44" ht="27.6" thickTop="1" thickBot="1">
      <c r="A1458" s="369" t="s">
        <v>748</v>
      </c>
      <c r="B1458" s="369" t="s">
        <v>786</v>
      </c>
      <c r="C1458" s="369" t="s">
        <v>794</v>
      </c>
      <c r="D1458" s="188"/>
      <c r="E1458" s="225" t="s">
        <v>179</v>
      </c>
      <c r="F1458" s="336">
        <v>874000</v>
      </c>
      <c r="G1458" s="336">
        <v>874000</v>
      </c>
      <c r="H1458" s="190"/>
      <c r="I1458" s="204"/>
      <c r="J1458" s="219"/>
      <c r="K1458" s="219"/>
      <c r="L1458" s="219"/>
      <c r="M1458" s="204"/>
      <c r="N1458" s="204">
        <f>F1458</f>
        <v>874000</v>
      </c>
      <c r="O1458" s="384" t="s">
        <v>793</v>
      </c>
      <c r="P1458" s="21"/>
      <c r="Q1458" s="336">
        <v>0</v>
      </c>
      <c r="R1458" s="204">
        <v>786600</v>
      </c>
      <c r="S1458" s="204">
        <f>F1458-R1458-Q1458</f>
        <v>87400</v>
      </c>
      <c r="T1458" s="339"/>
      <c r="U1458" s="340"/>
      <c r="V1458" s="339"/>
      <c r="W1458" s="340"/>
      <c r="X1458" s="23">
        <f t="shared" si="200"/>
        <v>0</v>
      </c>
      <c r="Y1458" s="23">
        <f t="shared" si="201"/>
        <v>0</v>
      </c>
      <c r="AC1458" s="20">
        <v>1</v>
      </c>
      <c r="AH1458" s="20">
        <f t="shared" si="195"/>
        <v>1</v>
      </c>
      <c r="AQ1458" s="1">
        <f t="shared" si="196"/>
        <v>0</v>
      </c>
      <c r="AR1458" s="1">
        <f t="shared" si="197"/>
        <v>1</v>
      </c>
    </row>
    <row r="1459" spans="1:44" ht="27.6" thickTop="1" thickBot="1">
      <c r="A1459" s="369" t="s">
        <v>748</v>
      </c>
      <c r="B1459" s="369" t="s">
        <v>786</v>
      </c>
      <c r="C1459" s="369" t="s">
        <v>795</v>
      </c>
      <c r="D1459" s="188"/>
      <c r="E1459" s="225" t="s">
        <v>145</v>
      </c>
      <c r="F1459" s="336">
        <v>400000</v>
      </c>
      <c r="G1459" s="336">
        <f>F1459</f>
        <v>400000</v>
      </c>
      <c r="H1459" s="190"/>
      <c r="I1459" s="204"/>
      <c r="J1459" s="219"/>
      <c r="K1459" s="219"/>
      <c r="L1459" s="219"/>
      <c r="M1459" s="204">
        <v>400000</v>
      </c>
      <c r="N1459" s="204"/>
      <c r="O1459" s="189"/>
      <c r="P1459" s="21"/>
      <c r="Q1459" s="960">
        <v>389032.82199999999</v>
      </c>
      <c r="R1459" s="336">
        <v>40000</v>
      </c>
      <c r="S1459" s="961">
        <f>G1459-R1459-Q1459</f>
        <v>-29032.821999999986</v>
      </c>
      <c r="T1459" s="339"/>
      <c r="U1459" s="340"/>
      <c r="V1459" s="339"/>
      <c r="W1459" s="340"/>
      <c r="X1459" s="23">
        <f t="shared" si="200"/>
        <v>0</v>
      </c>
      <c r="Y1459" s="23">
        <f t="shared" si="201"/>
        <v>0</v>
      </c>
      <c r="AH1459" s="20">
        <f t="shared" si="195"/>
        <v>0</v>
      </c>
      <c r="AO1459" s="20">
        <v>1</v>
      </c>
      <c r="AQ1459" s="1">
        <f t="shared" si="196"/>
        <v>1</v>
      </c>
      <c r="AR1459" s="1">
        <f t="shared" si="197"/>
        <v>1</v>
      </c>
    </row>
    <row r="1460" spans="1:44" ht="27.6" thickTop="1" thickBot="1">
      <c r="A1460" s="369" t="s">
        <v>748</v>
      </c>
      <c r="B1460" s="369" t="s">
        <v>786</v>
      </c>
      <c r="C1460" s="369" t="s">
        <v>796</v>
      </c>
      <c r="D1460" s="188"/>
      <c r="E1460" s="225" t="s">
        <v>145</v>
      </c>
      <c r="F1460" s="336">
        <v>500000</v>
      </c>
      <c r="G1460" s="336">
        <f>F1460</f>
        <v>500000</v>
      </c>
      <c r="H1460" s="190"/>
      <c r="I1460" s="204"/>
      <c r="J1460" s="219"/>
      <c r="K1460" s="219"/>
      <c r="L1460" s="219"/>
      <c r="M1460" s="204">
        <v>500000</v>
      </c>
      <c r="N1460" s="204"/>
      <c r="O1460" s="189"/>
      <c r="P1460" s="21"/>
      <c r="Q1460" s="960">
        <v>473710.92100000003</v>
      </c>
      <c r="R1460" s="336">
        <v>50000</v>
      </c>
      <c r="S1460" s="961">
        <f>G1460-R1460-Q1460</f>
        <v>-23710.921000000031</v>
      </c>
      <c r="T1460" s="339"/>
      <c r="U1460" s="340"/>
      <c r="V1460" s="339"/>
      <c r="W1460" s="340"/>
      <c r="X1460" s="23">
        <f t="shared" si="200"/>
        <v>0</v>
      </c>
      <c r="Y1460" s="23">
        <f t="shared" si="201"/>
        <v>0</v>
      </c>
      <c r="AH1460" s="20">
        <f t="shared" si="195"/>
        <v>0</v>
      </c>
      <c r="AO1460" s="20">
        <v>1</v>
      </c>
      <c r="AQ1460" s="1">
        <f t="shared" si="196"/>
        <v>1</v>
      </c>
      <c r="AR1460" s="1">
        <f t="shared" si="197"/>
        <v>1</v>
      </c>
    </row>
    <row r="1461" spans="1:44" ht="27.6" thickTop="1" thickBot="1">
      <c r="A1461" s="369" t="s">
        <v>748</v>
      </c>
      <c r="B1461" s="369" t="s">
        <v>797</v>
      </c>
      <c r="C1461" s="369" t="s">
        <v>798</v>
      </c>
      <c r="D1461" s="35"/>
      <c r="E1461" s="225" t="s">
        <v>179</v>
      </c>
      <c r="F1461" s="336">
        <v>471000</v>
      </c>
      <c r="G1461" s="336">
        <v>471000</v>
      </c>
      <c r="H1461" s="218"/>
      <c r="I1461" s="204">
        <v>0</v>
      </c>
      <c r="J1461" s="219">
        <v>0</v>
      </c>
      <c r="K1461" s="219">
        <v>0</v>
      </c>
      <c r="L1461" s="219">
        <v>471000</v>
      </c>
      <c r="M1461" s="204">
        <v>0</v>
      </c>
      <c r="N1461" s="204">
        <v>0</v>
      </c>
      <c r="O1461" s="189" t="s">
        <v>56</v>
      </c>
      <c r="P1461" s="337"/>
      <c r="Q1461" s="338"/>
      <c r="R1461" s="862">
        <v>271000</v>
      </c>
      <c r="S1461" s="204">
        <v>200000</v>
      </c>
      <c r="T1461" s="386"/>
      <c r="U1461" s="327"/>
      <c r="V1461" s="386"/>
      <c r="W1461" s="327"/>
      <c r="X1461" s="23">
        <f t="shared" si="200"/>
        <v>0</v>
      </c>
      <c r="Y1461" s="23">
        <f t="shared" si="201"/>
        <v>0</v>
      </c>
      <c r="Z1461" s="20">
        <v>1</v>
      </c>
      <c r="AH1461" s="20">
        <f t="shared" si="195"/>
        <v>1</v>
      </c>
      <c r="AQ1461" s="1">
        <f t="shared" si="196"/>
        <v>0</v>
      </c>
      <c r="AR1461" s="1">
        <f t="shared" si="197"/>
        <v>1</v>
      </c>
    </row>
    <row r="1462" spans="1:44" ht="27.6" thickTop="1" thickBot="1">
      <c r="A1462" s="369" t="s">
        <v>748</v>
      </c>
      <c r="B1462" s="369" t="s">
        <v>797</v>
      </c>
      <c r="C1462" s="369" t="s">
        <v>799</v>
      </c>
      <c r="D1462" s="35"/>
      <c r="E1462" s="225" t="s">
        <v>145</v>
      </c>
      <c r="F1462" s="336">
        <v>298000</v>
      </c>
      <c r="G1462" s="336">
        <v>275000</v>
      </c>
      <c r="H1462" s="218"/>
      <c r="I1462" s="204"/>
      <c r="J1462" s="219"/>
      <c r="K1462" s="219"/>
      <c r="L1462" s="453">
        <v>275000</v>
      </c>
      <c r="M1462" s="204"/>
      <c r="N1462" s="204"/>
      <c r="O1462" s="189"/>
      <c r="P1462" s="337"/>
      <c r="Q1462" s="229">
        <v>0</v>
      </c>
      <c r="R1462" s="336">
        <v>247500</v>
      </c>
      <c r="S1462" s="204">
        <f t="shared" ref="S1462:S1468" si="202">G1462-(Q1462+R1462)</f>
        <v>27500</v>
      </c>
      <c r="T1462" s="389"/>
      <c r="U1462" s="390"/>
      <c r="V1462" s="389"/>
      <c r="W1462" s="390">
        <v>150000</v>
      </c>
      <c r="X1462" s="23">
        <f t="shared" si="200"/>
        <v>0</v>
      </c>
      <c r="Y1462" s="23">
        <f t="shared" si="201"/>
        <v>0</v>
      </c>
      <c r="AH1462" s="20">
        <f t="shared" si="195"/>
        <v>0</v>
      </c>
      <c r="AI1462" s="20">
        <v>1</v>
      </c>
      <c r="AQ1462" s="1">
        <f t="shared" si="196"/>
        <v>1</v>
      </c>
      <c r="AR1462" s="1">
        <f t="shared" si="197"/>
        <v>1</v>
      </c>
    </row>
    <row r="1463" spans="1:44" ht="27.6" thickTop="1" thickBot="1">
      <c r="A1463" s="369" t="s">
        <v>748</v>
      </c>
      <c r="B1463" s="369" t="s">
        <v>797</v>
      </c>
      <c r="C1463" s="369" t="s">
        <v>229</v>
      </c>
      <c r="D1463" s="35"/>
      <c r="E1463" s="225" t="s">
        <v>10</v>
      </c>
      <c r="F1463" s="336">
        <f>I1463+J1463+K1463+L1463+N1463</f>
        <v>30000</v>
      </c>
      <c r="G1463" s="336">
        <f>I1463+J1463+K1463+L1463+M1463+N1463</f>
        <v>30000</v>
      </c>
      <c r="H1463" s="218"/>
      <c r="I1463" s="204"/>
      <c r="J1463" s="219"/>
      <c r="K1463" s="219"/>
      <c r="L1463" s="219">
        <v>30000</v>
      </c>
      <c r="M1463" s="204"/>
      <c r="N1463" s="204"/>
      <c r="O1463" s="189"/>
      <c r="P1463" s="337"/>
      <c r="Q1463" s="391">
        <f>10500+13581</f>
        <v>24081</v>
      </c>
      <c r="R1463" s="392">
        <v>3972.5120000000002</v>
      </c>
      <c r="S1463" s="392">
        <f t="shared" si="202"/>
        <v>1946.4880000000012</v>
      </c>
      <c r="T1463" s="389"/>
      <c r="U1463" s="390"/>
      <c r="V1463" s="389"/>
      <c r="W1463" s="390"/>
      <c r="X1463" s="23">
        <f t="shared" si="200"/>
        <v>0</v>
      </c>
      <c r="Y1463" s="23">
        <f t="shared" si="201"/>
        <v>0</v>
      </c>
      <c r="AH1463" s="20">
        <f t="shared" si="195"/>
        <v>0</v>
      </c>
      <c r="AI1463" s="20">
        <v>1</v>
      </c>
      <c r="AQ1463" s="1">
        <f t="shared" si="196"/>
        <v>1</v>
      </c>
      <c r="AR1463" s="1">
        <f t="shared" si="197"/>
        <v>1</v>
      </c>
    </row>
    <row r="1464" spans="1:44" ht="27.6" thickTop="1" thickBot="1">
      <c r="A1464" s="369" t="s">
        <v>748</v>
      </c>
      <c r="B1464" s="369" t="s">
        <v>797</v>
      </c>
      <c r="C1464" s="369" t="s">
        <v>247</v>
      </c>
      <c r="D1464" s="35"/>
      <c r="E1464" s="225" t="s">
        <v>10</v>
      </c>
      <c r="F1464" s="336">
        <v>79000</v>
      </c>
      <c r="G1464" s="336">
        <f>I1464+J1464+K1464+L1464+M1464+N1464</f>
        <v>29000</v>
      </c>
      <c r="H1464" s="218"/>
      <c r="I1464" s="204"/>
      <c r="J1464" s="219">
        <v>0</v>
      </c>
      <c r="K1464" s="219"/>
      <c r="L1464" s="219">
        <v>29000</v>
      </c>
      <c r="M1464" s="204"/>
      <c r="N1464" s="204"/>
      <c r="O1464" s="189"/>
      <c r="P1464" s="337"/>
      <c r="Q1464" s="229">
        <v>18000</v>
      </c>
      <c r="R1464" s="336">
        <f>G1464-Q1464</f>
        <v>11000</v>
      </c>
      <c r="S1464" s="204">
        <f t="shared" si="202"/>
        <v>0</v>
      </c>
      <c r="T1464" s="389"/>
      <c r="U1464" s="390"/>
      <c r="V1464" s="389"/>
      <c r="W1464" s="390"/>
      <c r="X1464" s="23">
        <f t="shared" si="200"/>
        <v>0</v>
      </c>
      <c r="Y1464" s="23">
        <f t="shared" si="201"/>
        <v>0</v>
      </c>
      <c r="AH1464" s="20">
        <f t="shared" si="195"/>
        <v>0</v>
      </c>
      <c r="AI1464" s="20">
        <v>1</v>
      </c>
      <c r="AQ1464" s="1">
        <f t="shared" si="196"/>
        <v>1</v>
      </c>
      <c r="AR1464" s="1">
        <f t="shared" si="197"/>
        <v>1</v>
      </c>
    </row>
    <row r="1465" spans="1:44" ht="27.6" thickTop="1" thickBot="1">
      <c r="A1465" s="369" t="s">
        <v>748</v>
      </c>
      <c r="B1465" s="369" t="s">
        <v>797</v>
      </c>
      <c r="C1465" s="369" t="s">
        <v>398</v>
      </c>
      <c r="D1465" s="35"/>
      <c r="E1465" s="225" t="s">
        <v>53</v>
      </c>
      <c r="F1465" s="336">
        <v>129000</v>
      </c>
      <c r="G1465" s="336">
        <f>I1465+J1465+K1465+L1465+M1465+N1465</f>
        <v>142000</v>
      </c>
      <c r="H1465" s="218"/>
      <c r="I1465" s="204"/>
      <c r="J1465" s="219">
        <v>0</v>
      </c>
      <c r="K1465" s="219"/>
      <c r="L1465" s="219">
        <v>142000</v>
      </c>
      <c r="M1465" s="204"/>
      <c r="N1465" s="204"/>
      <c r="O1465" s="189"/>
      <c r="P1465" s="337"/>
      <c r="Q1465" s="229">
        <v>89569.08</v>
      </c>
      <c r="R1465" s="336">
        <v>52430.92</v>
      </c>
      <c r="S1465" s="204">
        <f t="shared" si="202"/>
        <v>0</v>
      </c>
      <c r="T1465" s="389"/>
      <c r="U1465" s="390"/>
      <c r="V1465" s="389"/>
      <c r="W1465" s="390"/>
      <c r="X1465" s="23">
        <f t="shared" si="200"/>
        <v>0</v>
      </c>
      <c r="Y1465" s="23">
        <f t="shared" si="201"/>
        <v>0</v>
      </c>
      <c r="AH1465" s="20">
        <f t="shared" si="195"/>
        <v>0</v>
      </c>
      <c r="AI1465" s="20">
        <v>1</v>
      </c>
      <c r="AQ1465" s="1">
        <f t="shared" si="196"/>
        <v>1</v>
      </c>
      <c r="AR1465" s="1">
        <f t="shared" si="197"/>
        <v>1</v>
      </c>
    </row>
    <row r="1466" spans="1:44" ht="27.6" thickTop="1" thickBot="1">
      <c r="A1466" s="369" t="s">
        <v>748</v>
      </c>
      <c r="B1466" s="369" t="s">
        <v>797</v>
      </c>
      <c r="C1466" s="369" t="s">
        <v>800</v>
      </c>
      <c r="D1466" s="35"/>
      <c r="E1466" s="225" t="s">
        <v>53</v>
      </c>
      <c r="F1466" s="336">
        <v>20000</v>
      </c>
      <c r="G1466" s="336">
        <f>I1466+J1466+K1466+L1466+M1466+N1466</f>
        <v>20000</v>
      </c>
      <c r="H1466" s="218"/>
      <c r="I1466" s="204"/>
      <c r="J1466" s="219">
        <v>0</v>
      </c>
      <c r="K1466" s="219"/>
      <c r="L1466" s="219">
        <v>20000</v>
      </c>
      <c r="M1466" s="204"/>
      <c r="N1466" s="204"/>
      <c r="O1466" s="189"/>
      <c r="P1466" s="337"/>
      <c r="Q1466" s="229">
        <v>3600</v>
      </c>
      <c r="R1466" s="336">
        <v>16400</v>
      </c>
      <c r="S1466" s="204">
        <f t="shared" si="202"/>
        <v>0</v>
      </c>
      <c r="T1466" s="389"/>
      <c r="U1466" s="390"/>
      <c r="V1466" s="389"/>
      <c r="W1466" s="390"/>
      <c r="X1466" s="23">
        <f t="shared" si="200"/>
        <v>0</v>
      </c>
      <c r="Y1466" s="23">
        <f t="shared" si="201"/>
        <v>0</v>
      </c>
      <c r="AH1466" s="20">
        <f t="shared" si="195"/>
        <v>0</v>
      </c>
      <c r="AI1466" s="20">
        <v>1</v>
      </c>
      <c r="AQ1466" s="1">
        <f t="shared" si="196"/>
        <v>1</v>
      </c>
      <c r="AR1466" s="1">
        <f t="shared" si="197"/>
        <v>1</v>
      </c>
    </row>
    <row r="1467" spans="1:44" ht="27.6" thickTop="1" thickBot="1">
      <c r="A1467" s="369" t="s">
        <v>748</v>
      </c>
      <c r="B1467" s="369" t="s">
        <v>797</v>
      </c>
      <c r="C1467" s="369" t="s">
        <v>801</v>
      </c>
      <c r="D1467" s="35"/>
      <c r="E1467" s="225" t="s">
        <v>43</v>
      </c>
      <c r="F1467" s="204">
        <v>1328000</v>
      </c>
      <c r="G1467" s="204">
        <v>2145000</v>
      </c>
      <c r="H1467" s="393"/>
      <c r="I1467" s="204">
        <v>168000</v>
      </c>
      <c r="J1467" s="219"/>
      <c r="K1467" s="219">
        <v>316000</v>
      </c>
      <c r="L1467" s="219"/>
      <c r="M1467" s="204"/>
      <c r="N1467" s="204">
        <v>1661000</v>
      </c>
      <c r="O1467" s="384" t="s">
        <v>793</v>
      </c>
      <c r="P1467" s="394"/>
      <c r="Q1467" s="388">
        <v>1884544</v>
      </c>
      <c r="R1467" s="204">
        <v>260456</v>
      </c>
      <c r="S1467" s="204">
        <f t="shared" si="202"/>
        <v>0</v>
      </c>
      <c r="T1467" s="386"/>
      <c r="U1467" s="327"/>
      <c r="V1467" s="386"/>
      <c r="W1467" s="327"/>
      <c r="X1467" s="23">
        <f t="shared" si="200"/>
        <v>0</v>
      </c>
      <c r="Y1467" s="23">
        <f t="shared" si="201"/>
        <v>0</v>
      </c>
      <c r="AH1467" s="20">
        <f t="shared" si="195"/>
        <v>0</v>
      </c>
      <c r="AL1467" s="20">
        <v>1</v>
      </c>
      <c r="AQ1467" s="1">
        <f t="shared" si="196"/>
        <v>1</v>
      </c>
      <c r="AR1467" s="1">
        <f t="shared" si="197"/>
        <v>1</v>
      </c>
    </row>
    <row r="1468" spans="1:44" ht="27.6" thickTop="1" thickBot="1">
      <c r="A1468" s="369" t="s">
        <v>748</v>
      </c>
      <c r="B1468" s="369" t="s">
        <v>797</v>
      </c>
      <c r="C1468" s="369" t="s">
        <v>773</v>
      </c>
      <c r="D1468" s="35"/>
      <c r="E1468" s="225" t="s">
        <v>145</v>
      </c>
      <c r="F1468" s="336">
        <v>1850000</v>
      </c>
      <c r="G1468" s="336">
        <v>1850000</v>
      </c>
      <c r="H1468" s="218"/>
      <c r="I1468" s="204"/>
      <c r="J1468" s="219"/>
      <c r="K1468" s="219"/>
      <c r="L1468" s="219"/>
      <c r="M1468" s="204">
        <v>1850000</v>
      </c>
      <c r="N1468" s="204"/>
      <c r="O1468" s="189"/>
      <c r="P1468" s="337"/>
      <c r="Q1468" s="229">
        <v>0</v>
      </c>
      <c r="R1468" s="336">
        <v>1681550</v>
      </c>
      <c r="S1468" s="204">
        <f t="shared" si="202"/>
        <v>168450</v>
      </c>
      <c r="T1468" s="386"/>
      <c r="U1468" s="327"/>
      <c r="V1468" s="386"/>
      <c r="W1468" s="327"/>
      <c r="X1468" s="23">
        <f t="shared" si="200"/>
        <v>0</v>
      </c>
      <c r="Y1468" s="23">
        <f t="shared" si="201"/>
        <v>0</v>
      </c>
      <c r="AH1468" s="20">
        <f t="shared" si="195"/>
        <v>0</v>
      </c>
      <c r="AO1468" s="20">
        <v>1</v>
      </c>
      <c r="AQ1468" s="1">
        <f t="shared" si="196"/>
        <v>1</v>
      </c>
      <c r="AR1468" s="1">
        <f t="shared" si="197"/>
        <v>1</v>
      </c>
    </row>
    <row r="1469" spans="1:44" ht="27.6" thickTop="1" thickBot="1">
      <c r="A1469" s="395" t="s">
        <v>748</v>
      </c>
      <c r="B1469" s="395" t="s">
        <v>802</v>
      </c>
      <c r="C1469" s="369" t="s">
        <v>803</v>
      </c>
      <c r="D1469" s="188"/>
      <c r="E1469" s="225" t="s">
        <v>179</v>
      </c>
      <c r="F1469" s="336">
        <v>362000</v>
      </c>
      <c r="G1469" s="336">
        <v>362000</v>
      </c>
      <c r="H1469" s="190"/>
      <c r="I1469" s="204">
        <v>0</v>
      </c>
      <c r="J1469" s="219">
        <v>360000</v>
      </c>
      <c r="K1469" s="176"/>
      <c r="L1469" s="396">
        <v>2000</v>
      </c>
      <c r="M1469" s="49">
        <v>0</v>
      </c>
      <c r="N1469" s="49">
        <v>0</v>
      </c>
      <c r="O1469" s="370"/>
      <c r="P1469" s="21"/>
      <c r="Q1469" s="374"/>
      <c r="R1469" s="336">
        <v>200000</v>
      </c>
      <c r="S1469" s="863">
        <v>162000</v>
      </c>
      <c r="T1469" s="339"/>
      <c r="U1469" s="340"/>
      <c r="V1469" s="339"/>
      <c r="W1469" s="390">
        <v>10000</v>
      </c>
      <c r="X1469" s="23">
        <f t="shared" si="200"/>
        <v>0</v>
      </c>
      <c r="Y1469" s="23">
        <f t="shared" si="201"/>
        <v>0</v>
      </c>
      <c r="Z1469" s="20">
        <v>1</v>
      </c>
      <c r="AH1469" s="20">
        <f t="shared" si="195"/>
        <v>1</v>
      </c>
      <c r="AQ1469" s="1">
        <f t="shared" si="196"/>
        <v>0</v>
      </c>
      <c r="AR1469" s="1">
        <f t="shared" si="197"/>
        <v>1</v>
      </c>
    </row>
    <row r="1470" spans="1:44" ht="27.6" thickTop="1" thickBot="1">
      <c r="A1470" s="395" t="s">
        <v>748</v>
      </c>
      <c r="B1470" s="395" t="s">
        <v>802</v>
      </c>
      <c r="C1470" s="369" t="s">
        <v>804</v>
      </c>
      <c r="D1470" s="188"/>
      <c r="E1470" s="225" t="s">
        <v>179</v>
      </c>
      <c r="F1470" s="336">
        <v>200000</v>
      </c>
      <c r="G1470" s="336">
        <v>200000</v>
      </c>
      <c r="H1470" s="190"/>
      <c r="I1470" s="204">
        <v>0</v>
      </c>
      <c r="J1470" s="219">
        <v>0</v>
      </c>
      <c r="K1470" s="176"/>
      <c r="L1470" s="219">
        <v>200000</v>
      </c>
      <c r="M1470" s="49">
        <v>0</v>
      </c>
      <c r="N1470" s="49">
        <v>0</v>
      </c>
      <c r="O1470" s="370"/>
      <c r="P1470" s="21"/>
      <c r="Q1470" s="374"/>
      <c r="R1470" s="336">
        <v>150000</v>
      </c>
      <c r="S1470" s="204">
        <v>50000</v>
      </c>
      <c r="T1470" s="339"/>
      <c r="U1470" s="340"/>
      <c r="V1470" s="339"/>
      <c r="W1470" s="390">
        <v>5000</v>
      </c>
      <c r="X1470" s="23">
        <f t="shared" si="200"/>
        <v>0</v>
      </c>
      <c r="Y1470" s="23">
        <f t="shared" si="201"/>
        <v>0</v>
      </c>
      <c r="Z1470" s="20">
        <v>1</v>
      </c>
      <c r="AH1470" s="20">
        <f t="shared" si="195"/>
        <v>1</v>
      </c>
      <c r="AQ1470" s="1">
        <f t="shared" si="196"/>
        <v>0</v>
      </c>
      <c r="AR1470" s="1">
        <f t="shared" si="197"/>
        <v>1</v>
      </c>
    </row>
    <row r="1471" spans="1:44" ht="27.6" thickTop="1" thickBot="1">
      <c r="A1471" s="395" t="s">
        <v>748</v>
      </c>
      <c r="B1471" s="395" t="s">
        <v>802</v>
      </c>
      <c r="C1471" s="369" t="s">
        <v>805</v>
      </c>
      <c r="D1471" s="188"/>
      <c r="E1471" s="225" t="s">
        <v>179</v>
      </c>
      <c r="F1471" s="336">
        <v>150000</v>
      </c>
      <c r="G1471" s="336">
        <v>150000</v>
      </c>
      <c r="H1471" s="190"/>
      <c r="I1471" s="204">
        <v>0</v>
      </c>
      <c r="J1471" s="219">
        <v>140000</v>
      </c>
      <c r="K1471" s="176"/>
      <c r="L1471" s="396">
        <v>10000</v>
      </c>
      <c r="M1471" s="49">
        <v>0</v>
      </c>
      <c r="N1471" s="49">
        <v>0</v>
      </c>
      <c r="O1471" s="370"/>
      <c r="P1471" s="21"/>
      <c r="Q1471" s="374"/>
      <c r="R1471" s="336">
        <v>80000</v>
      </c>
      <c r="S1471" s="204">
        <v>70000</v>
      </c>
      <c r="T1471" s="339"/>
      <c r="U1471" s="340"/>
      <c r="V1471" s="339"/>
      <c r="W1471" s="390">
        <v>10000</v>
      </c>
      <c r="X1471" s="23">
        <f t="shared" si="200"/>
        <v>0</v>
      </c>
      <c r="Y1471" s="23">
        <f t="shared" si="201"/>
        <v>0</v>
      </c>
      <c r="Z1471" s="20">
        <v>1</v>
      </c>
      <c r="AH1471" s="20">
        <f t="shared" si="195"/>
        <v>1</v>
      </c>
      <c r="AQ1471" s="1">
        <f t="shared" si="196"/>
        <v>0</v>
      </c>
      <c r="AR1471" s="1">
        <f t="shared" si="197"/>
        <v>1</v>
      </c>
    </row>
    <row r="1472" spans="1:44" ht="27.6" thickTop="1" thickBot="1">
      <c r="A1472" s="395" t="s">
        <v>748</v>
      </c>
      <c r="B1472" s="395" t="s">
        <v>802</v>
      </c>
      <c r="C1472" s="369" t="s">
        <v>806</v>
      </c>
      <c r="D1472" s="188"/>
      <c r="E1472" s="225" t="s">
        <v>179</v>
      </c>
      <c r="F1472" s="336">
        <v>150000</v>
      </c>
      <c r="G1472" s="336">
        <v>150000</v>
      </c>
      <c r="H1472" s="190"/>
      <c r="I1472" s="397">
        <v>40000</v>
      </c>
      <c r="J1472" s="219">
        <v>0</v>
      </c>
      <c r="K1472" s="176"/>
      <c r="L1472" s="396">
        <v>110000</v>
      </c>
      <c r="M1472" s="49">
        <v>0</v>
      </c>
      <c r="N1472" s="49">
        <v>0</v>
      </c>
      <c r="O1472" s="370"/>
      <c r="P1472" s="21"/>
      <c r="Q1472" s="374"/>
      <c r="R1472" s="336">
        <v>0</v>
      </c>
      <c r="S1472" s="204">
        <v>150000</v>
      </c>
      <c r="T1472" s="339"/>
      <c r="U1472" s="340"/>
      <c r="V1472" s="339"/>
      <c r="W1472" s="390">
        <v>5000</v>
      </c>
      <c r="X1472" s="23">
        <f t="shared" si="200"/>
        <v>0</v>
      </c>
      <c r="Y1472" s="23">
        <f t="shared" si="201"/>
        <v>0</v>
      </c>
      <c r="Z1472" s="20">
        <v>1</v>
      </c>
      <c r="AH1472" s="20">
        <f t="shared" si="195"/>
        <v>1</v>
      </c>
      <c r="AQ1472" s="1">
        <f t="shared" si="196"/>
        <v>0</v>
      </c>
      <c r="AR1472" s="1">
        <f t="shared" si="197"/>
        <v>1</v>
      </c>
    </row>
    <row r="1473" spans="1:44" ht="27.6" thickTop="1" thickBot="1">
      <c r="A1473" s="395" t="s">
        <v>748</v>
      </c>
      <c r="B1473" s="395" t="s">
        <v>802</v>
      </c>
      <c r="C1473" s="369" t="s">
        <v>807</v>
      </c>
      <c r="D1473" s="188"/>
      <c r="E1473" s="225" t="s">
        <v>179</v>
      </c>
      <c r="F1473" s="336">
        <v>200000</v>
      </c>
      <c r="G1473" s="336">
        <v>200000</v>
      </c>
      <c r="H1473" s="190"/>
      <c r="I1473" s="397">
        <v>200000</v>
      </c>
      <c r="J1473" s="219">
        <v>0</v>
      </c>
      <c r="K1473" s="176"/>
      <c r="L1473" s="219">
        <v>0</v>
      </c>
      <c r="M1473" s="49">
        <v>0</v>
      </c>
      <c r="N1473" s="49">
        <v>0</v>
      </c>
      <c r="O1473" s="370"/>
      <c r="P1473" s="21"/>
      <c r="Q1473" s="374"/>
      <c r="R1473" s="336">
        <v>100000</v>
      </c>
      <c r="S1473" s="204">
        <v>100000</v>
      </c>
      <c r="T1473" s="339"/>
      <c r="U1473" s="340"/>
      <c r="V1473" s="339"/>
      <c r="W1473" s="390">
        <v>3000</v>
      </c>
      <c r="X1473" s="23">
        <f t="shared" si="200"/>
        <v>0</v>
      </c>
      <c r="Y1473" s="23">
        <f t="shared" si="201"/>
        <v>0</v>
      </c>
      <c r="Z1473" s="20">
        <v>1</v>
      </c>
      <c r="AH1473" s="20">
        <f t="shared" si="195"/>
        <v>1</v>
      </c>
      <c r="AQ1473" s="1">
        <f t="shared" si="196"/>
        <v>0</v>
      </c>
      <c r="AR1473" s="1">
        <f t="shared" si="197"/>
        <v>1</v>
      </c>
    </row>
    <row r="1474" spans="1:44" ht="27.6" thickTop="1" thickBot="1">
      <c r="A1474" s="395" t="s">
        <v>748</v>
      </c>
      <c r="B1474" s="395" t="s">
        <v>802</v>
      </c>
      <c r="C1474" s="369" t="s">
        <v>808</v>
      </c>
      <c r="D1474" s="188"/>
      <c r="E1474" s="225" t="s">
        <v>179</v>
      </c>
      <c r="F1474" s="336">
        <v>50000</v>
      </c>
      <c r="G1474" s="336">
        <v>50000</v>
      </c>
      <c r="H1474" s="190"/>
      <c r="I1474" s="397">
        <v>50000</v>
      </c>
      <c r="J1474" s="219">
        <v>0</v>
      </c>
      <c r="K1474" s="176"/>
      <c r="L1474" s="219">
        <v>0</v>
      </c>
      <c r="M1474" s="49">
        <v>0</v>
      </c>
      <c r="N1474" s="49">
        <v>0</v>
      </c>
      <c r="O1474" s="370"/>
      <c r="P1474" s="21"/>
      <c r="Q1474" s="374"/>
      <c r="R1474" s="336">
        <v>30000</v>
      </c>
      <c r="S1474" s="204">
        <v>20000</v>
      </c>
      <c r="T1474" s="339"/>
      <c r="U1474" s="340"/>
      <c r="V1474" s="339"/>
      <c r="W1474" s="390">
        <v>2000</v>
      </c>
      <c r="X1474" s="23">
        <f t="shared" si="200"/>
        <v>0</v>
      </c>
      <c r="Y1474" s="23">
        <f t="shared" si="201"/>
        <v>0</v>
      </c>
      <c r="Z1474" s="20">
        <v>1</v>
      </c>
      <c r="AH1474" s="20">
        <f t="shared" si="195"/>
        <v>1</v>
      </c>
      <c r="AQ1474" s="1">
        <f t="shared" si="196"/>
        <v>0</v>
      </c>
      <c r="AR1474" s="1">
        <f t="shared" si="197"/>
        <v>1</v>
      </c>
    </row>
    <row r="1475" spans="1:44" ht="27.6" thickTop="1" thickBot="1">
      <c r="A1475" s="395" t="s">
        <v>748</v>
      </c>
      <c r="B1475" s="395" t="s">
        <v>802</v>
      </c>
      <c r="C1475" s="369" t="s">
        <v>809</v>
      </c>
      <c r="D1475" s="188"/>
      <c r="E1475" s="225" t="s">
        <v>179</v>
      </c>
      <c r="F1475" s="336">
        <v>80000</v>
      </c>
      <c r="G1475" s="336">
        <v>80000</v>
      </c>
      <c r="H1475" s="190"/>
      <c r="I1475" s="397">
        <v>80000</v>
      </c>
      <c r="J1475" s="219">
        <v>0</v>
      </c>
      <c r="K1475" s="176"/>
      <c r="L1475" s="219">
        <v>0</v>
      </c>
      <c r="M1475" s="49">
        <v>0</v>
      </c>
      <c r="N1475" s="49">
        <v>0</v>
      </c>
      <c r="O1475" s="370"/>
      <c r="P1475" s="21"/>
      <c r="Q1475" s="374"/>
      <c r="R1475" s="336">
        <v>70000</v>
      </c>
      <c r="S1475" s="204">
        <v>10000</v>
      </c>
      <c r="T1475" s="339"/>
      <c r="U1475" s="340"/>
      <c r="V1475" s="339"/>
      <c r="W1475" s="390">
        <v>2000</v>
      </c>
      <c r="X1475" s="23">
        <f t="shared" si="200"/>
        <v>0</v>
      </c>
      <c r="Y1475" s="23">
        <f t="shared" si="201"/>
        <v>0</v>
      </c>
      <c r="Z1475" s="20">
        <v>1</v>
      </c>
      <c r="AH1475" s="20">
        <f t="shared" si="195"/>
        <v>1</v>
      </c>
      <c r="AQ1475" s="1">
        <f t="shared" si="196"/>
        <v>0</v>
      </c>
      <c r="AR1475" s="1">
        <f t="shared" si="197"/>
        <v>1</v>
      </c>
    </row>
    <row r="1476" spans="1:44" ht="27.6" thickTop="1" thickBot="1">
      <c r="A1476" s="395" t="s">
        <v>748</v>
      </c>
      <c r="B1476" s="395" t="s">
        <v>802</v>
      </c>
      <c r="C1476" s="369" t="s">
        <v>693</v>
      </c>
      <c r="D1476" s="188"/>
      <c r="E1476" s="225" t="s">
        <v>179</v>
      </c>
      <c r="F1476" s="336">
        <v>150000</v>
      </c>
      <c r="G1476" s="336">
        <v>150000</v>
      </c>
      <c r="H1476" s="190"/>
      <c r="I1476" s="204">
        <v>0</v>
      </c>
      <c r="J1476" s="396">
        <v>150000</v>
      </c>
      <c r="K1476" s="176"/>
      <c r="L1476" s="219">
        <v>0</v>
      </c>
      <c r="M1476" s="49">
        <v>0</v>
      </c>
      <c r="N1476" s="49">
        <v>0</v>
      </c>
      <c r="O1476" s="370"/>
      <c r="P1476" s="21"/>
      <c r="Q1476" s="374"/>
      <c r="R1476" s="336">
        <v>132000</v>
      </c>
      <c r="S1476" s="863">
        <v>18000</v>
      </c>
      <c r="T1476" s="339"/>
      <c r="U1476" s="340"/>
      <c r="V1476" s="339"/>
      <c r="W1476" s="390">
        <v>2000</v>
      </c>
      <c r="X1476" s="23">
        <f t="shared" si="200"/>
        <v>0</v>
      </c>
      <c r="Y1476" s="23">
        <f t="shared" si="201"/>
        <v>0</v>
      </c>
      <c r="Z1476" s="20">
        <v>1</v>
      </c>
      <c r="AH1476" s="20">
        <f t="shared" si="195"/>
        <v>1</v>
      </c>
      <c r="AQ1476" s="1">
        <f t="shared" si="196"/>
        <v>0</v>
      </c>
      <c r="AR1476" s="1">
        <f t="shared" si="197"/>
        <v>1</v>
      </c>
    </row>
    <row r="1477" spans="1:44" ht="27.6" thickTop="1" thickBot="1">
      <c r="A1477" s="395" t="s">
        <v>748</v>
      </c>
      <c r="B1477" s="395" t="s">
        <v>802</v>
      </c>
      <c r="C1477" s="369" t="s">
        <v>810</v>
      </c>
      <c r="D1477" s="188"/>
      <c r="E1477" s="225" t="s">
        <v>179</v>
      </c>
      <c r="F1477" s="336">
        <v>130000</v>
      </c>
      <c r="G1477" s="336">
        <v>130000</v>
      </c>
      <c r="H1477" s="190"/>
      <c r="I1477" s="397">
        <v>130000</v>
      </c>
      <c r="J1477" s="219">
        <v>0</v>
      </c>
      <c r="K1477" s="176"/>
      <c r="L1477" s="219">
        <v>0</v>
      </c>
      <c r="M1477" s="49">
        <v>0</v>
      </c>
      <c r="N1477" s="49">
        <v>0</v>
      </c>
      <c r="O1477" s="370"/>
      <c r="P1477" s="21"/>
      <c r="Q1477" s="374"/>
      <c r="R1477" s="336">
        <v>80000</v>
      </c>
      <c r="S1477" s="204">
        <v>50000</v>
      </c>
      <c r="T1477" s="339"/>
      <c r="U1477" s="340"/>
      <c r="V1477" s="339"/>
      <c r="W1477" s="390">
        <v>0</v>
      </c>
      <c r="X1477" s="23">
        <f t="shared" si="200"/>
        <v>0</v>
      </c>
      <c r="Y1477" s="23">
        <f t="shared" si="201"/>
        <v>0</v>
      </c>
      <c r="Z1477" s="20">
        <v>1</v>
      </c>
      <c r="AH1477" s="20">
        <f t="shared" si="195"/>
        <v>1</v>
      </c>
      <c r="AQ1477" s="1">
        <f t="shared" si="196"/>
        <v>0</v>
      </c>
      <c r="AR1477" s="1">
        <f t="shared" si="197"/>
        <v>1</v>
      </c>
    </row>
    <row r="1478" spans="1:44" ht="27.6" thickTop="1" thickBot="1">
      <c r="A1478" s="395" t="s">
        <v>748</v>
      </c>
      <c r="B1478" s="395" t="s">
        <v>802</v>
      </c>
      <c r="C1478" s="369" t="s">
        <v>811</v>
      </c>
      <c r="D1478" s="188"/>
      <c r="E1478" s="225" t="s">
        <v>145</v>
      </c>
      <c r="F1478" s="336">
        <v>350000</v>
      </c>
      <c r="G1478" s="336">
        <v>350000</v>
      </c>
      <c r="H1478" s="218"/>
      <c r="I1478" s="204">
        <v>350000</v>
      </c>
      <c r="J1478" s="219">
        <v>0</v>
      </c>
      <c r="K1478" s="219"/>
      <c r="L1478" s="219">
        <v>0</v>
      </c>
      <c r="M1478" s="204">
        <v>0</v>
      </c>
      <c r="N1478" s="204">
        <v>0</v>
      </c>
      <c r="O1478" s="189"/>
      <c r="P1478" s="337"/>
      <c r="Q1478" s="229">
        <v>0</v>
      </c>
      <c r="R1478" s="336">
        <v>315000</v>
      </c>
      <c r="S1478" s="204">
        <v>35000</v>
      </c>
      <c r="T1478" s="339"/>
      <c r="U1478" s="340"/>
      <c r="V1478" s="339"/>
      <c r="W1478" s="390">
        <v>5000</v>
      </c>
      <c r="X1478" s="23">
        <f t="shared" si="200"/>
        <v>0</v>
      </c>
      <c r="Y1478" s="23">
        <f t="shared" si="201"/>
        <v>0</v>
      </c>
      <c r="AH1478" s="20">
        <f t="shared" si="195"/>
        <v>0</v>
      </c>
      <c r="AI1478" s="20">
        <v>1</v>
      </c>
      <c r="AQ1478" s="1">
        <f t="shared" si="196"/>
        <v>1</v>
      </c>
      <c r="AR1478" s="1">
        <f t="shared" si="197"/>
        <v>1</v>
      </c>
    </row>
    <row r="1479" spans="1:44" ht="27.6" thickTop="1" thickBot="1">
      <c r="A1479" s="395" t="s">
        <v>748</v>
      </c>
      <c r="B1479" s="395" t="s">
        <v>802</v>
      </c>
      <c r="C1479" s="369" t="s">
        <v>812</v>
      </c>
      <c r="D1479" s="188"/>
      <c r="E1479" s="225" t="s">
        <v>145</v>
      </c>
      <c r="F1479" s="336">
        <v>252000</v>
      </c>
      <c r="G1479" s="336">
        <v>252000</v>
      </c>
      <c r="H1479" s="218"/>
      <c r="I1479" s="204">
        <v>0</v>
      </c>
      <c r="J1479" s="219">
        <v>50000</v>
      </c>
      <c r="K1479" s="219"/>
      <c r="L1479" s="219">
        <v>202000</v>
      </c>
      <c r="M1479" s="204">
        <v>0</v>
      </c>
      <c r="N1479" s="204">
        <v>0</v>
      </c>
      <c r="O1479" s="189"/>
      <c r="P1479" s="337"/>
      <c r="Q1479" s="229">
        <v>0</v>
      </c>
      <c r="R1479" s="336">
        <v>225000</v>
      </c>
      <c r="S1479" s="204">
        <v>27000</v>
      </c>
      <c r="T1479" s="339"/>
      <c r="U1479" s="340"/>
      <c r="V1479" s="339"/>
      <c r="W1479" s="390">
        <v>5000</v>
      </c>
      <c r="X1479" s="23">
        <f t="shared" si="200"/>
        <v>0</v>
      </c>
      <c r="Y1479" s="23">
        <f t="shared" si="201"/>
        <v>0</v>
      </c>
      <c r="AH1479" s="20">
        <f t="shared" si="195"/>
        <v>0</v>
      </c>
      <c r="AI1479" s="20">
        <v>1</v>
      </c>
      <c r="AQ1479" s="1">
        <f t="shared" si="196"/>
        <v>1</v>
      </c>
      <c r="AR1479" s="1">
        <f t="shared" si="197"/>
        <v>1</v>
      </c>
    </row>
    <row r="1480" spans="1:44" ht="27.6" thickTop="1" thickBot="1">
      <c r="A1480" s="395" t="s">
        <v>748</v>
      </c>
      <c r="B1480" s="395" t="s">
        <v>802</v>
      </c>
      <c r="C1480" s="369" t="s">
        <v>813</v>
      </c>
      <c r="D1480" s="188"/>
      <c r="E1480" s="225" t="s">
        <v>145</v>
      </c>
      <c r="F1480" s="336">
        <v>50000</v>
      </c>
      <c r="G1480" s="336">
        <v>50000</v>
      </c>
      <c r="H1480" s="218"/>
      <c r="I1480" s="204">
        <v>0</v>
      </c>
      <c r="J1480" s="219">
        <v>50000</v>
      </c>
      <c r="K1480" s="219"/>
      <c r="L1480" s="219">
        <v>0</v>
      </c>
      <c r="M1480" s="204">
        <v>0</v>
      </c>
      <c r="N1480" s="204">
        <v>0</v>
      </c>
      <c r="O1480" s="189"/>
      <c r="P1480" s="337"/>
      <c r="Q1480" s="229">
        <v>0</v>
      </c>
      <c r="R1480" s="336">
        <v>50000</v>
      </c>
      <c r="S1480" s="204">
        <v>0</v>
      </c>
      <c r="T1480" s="339"/>
      <c r="U1480" s="340"/>
      <c r="V1480" s="339"/>
      <c r="W1480" s="390">
        <v>3000</v>
      </c>
      <c r="X1480" s="23">
        <f t="shared" si="200"/>
        <v>0</v>
      </c>
      <c r="Y1480" s="23">
        <f t="shared" si="201"/>
        <v>0</v>
      </c>
      <c r="AH1480" s="20">
        <f t="shared" si="195"/>
        <v>0</v>
      </c>
      <c r="AI1480" s="20">
        <v>1</v>
      </c>
      <c r="AQ1480" s="1">
        <f t="shared" si="196"/>
        <v>1</v>
      </c>
      <c r="AR1480" s="1">
        <f t="shared" si="197"/>
        <v>1</v>
      </c>
    </row>
    <row r="1481" spans="1:44" ht="27.6" thickTop="1" thickBot="1">
      <c r="A1481" s="395" t="s">
        <v>748</v>
      </c>
      <c r="B1481" s="395" t="s">
        <v>802</v>
      </c>
      <c r="C1481" s="369" t="s">
        <v>814</v>
      </c>
      <c r="D1481" s="188"/>
      <c r="E1481" s="225" t="s">
        <v>145</v>
      </c>
      <c r="F1481" s="336">
        <v>100000</v>
      </c>
      <c r="G1481" s="336">
        <v>100000</v>
      </c>
      <c r="H1481" s="218"/>
      <c r="I1481" s="204">
        <v>0</v>
      </c>
      <c r="J1481" s="219">
        <v>100000</v>
      </c>
      <c r="K1481" s="219"/>
      <c r="L1481" s="219">
        <v>0</v>
      </c>
      <c r="M1481" s="204">
        <v>0</v>
      </c>
      <c r="N1481" s="204">
        <v>0</v>
      </c>
      <c r="O1481" s="189"/>
      <c r="P1481" s="337"/>
      <c r="Q1481" s="229">
        <v>0</v>
      </c>
      <c r="R1481" s="336">
        <v>90000</v>
      </c>
      <c r="S1481" s="204">
        <v>10000</v>
      </c>
      <c r="T1481" s="339"/>
      <c r="U1481" s="340"/>
      <c r="V1481" s="339"/>
      <c r="W1481" s="390">
        <v>5000</v>
      </c>
      <c r="X1481" s="23">
        <f t="shared" si="200"/>
        <v>0</v>
      </c>
      <c r="Y1481" s="23">
        <f t="shared" si="201"/>
        <v>0</v>
      </c>
      <c r="AH1481" s="20">
        <f t="shared" si="195"/>
        <v>0</v>
      </c>
      <c r="AI1481" s="20">
        <v>1</v>
      </c>
      <c r="AQ1481" s="1">
        <f t="shared" si="196"/>
        <v>1</v>
      </c>
      <c r="AR1481" s="1">
        <f t="shared" si="197"/>
        <v>1</v>
      </c>
    </row>
    <row r="1482" spans="1:44" ht="27.6" thickTop="1" thickBot="1">
      <c r="A1482" s="395" t="s">
        <v>748</v>
      </c>
      <c r="B1482" s="395" t="s">
        <v>802</v>
      </c>
      <c r="C1482" s="369" t="s">
        <v>815</v>
      </c>
      <c r="D1482" s="188"/>
      <c r="E1482" s="225" t="s">
        <v>10</v>
      </c>
      <c r="F1482" s="336">
        <v>313000</v>
      </c>
      <c r="G1482" s="336">
        <v>265000</v>
      </c>
      <c r="H1482" s="218"/>
      <c r="I1482" s="397">
        <v>84000</v>
      </c>
      <c r="J1482" s="219">
        <v>80000</v>
      </c>
      <c r="K1482" s="219"/>
      <c r="L1482" s="396">
        <v>101000</v>
      </c>
      <c r="M1482" s="204">
        <v>0</v>
      </c>
      <c r="N1482" s="204">
        <v>0</v>
      </c>
      <c r="O1482" s="189"/>
      <c r="P1482" s="337"/>
      <c r="Q1482" s="229">
        <v>184000</v>
      </c>
      <c r="R1482" s="336">
        <v>81000</v>
      </c>
      <c r="S1482" s="863"/>
      <c r="T1482" s="339"/>
      <c r="U1482" s="340"/>
      <c r="V1482" s="339"/>
      <c r="W1482" s="390">
        <v>4000</v>
      </c>
      <c r="X1482" s="23">
        <f t="shared" si="200"/>
        <v>0</v>
      </c>
      <c r="Y1482" s="23">
        <f t="shared" si="201"/>
        <v>0</v>
      </c>
      <c r="AH1482" s="20">
        <f t="shared" ref="AH1482:AH1545" si="203">SUM(Z1482:AG1482)</f>
        <v>0</v>
      </c>
      <c r="AI1482" s="20">
        <v>1</v>
      </c>
      <c r="AQ1482" s="1">
        <f t="shared" ref="AQ1482:AQ1545" si="204">SUM(AI1482:AP1482)</f>
        <v>1</v>
      </c>
      <c r="AR1482" s="1">
        <f t="shared" ref="AR1482:AR1545" si="205">AQ1482+AH1482</f>
        <v>1</v>
      </c>
    </row>
    <row r="1483" spans="1:44" ht="27.6" thickTop="1" thickBot="1">
      <c r="A1483" s="395" t="s">
        <v>748</v>
      </c>
      <c r="B1483" s="395" t="s">
        <v>802</v>
      </c>
      <c r="C1483" s="369" t="s">
        <v>787</v>
      </c>
      <c r="D1483" s="188"/>
      <c r="E1483" s="225" t="s">
        <v>53</v>
      </c>
      <c r="F1483" s="336">
        <v>331000</v>
      </c>
      <c r="G1483" s="336">
        <v>331000</v>
      </c>
      <c r="H1483" s="218"/>
      <c r="I1483" s="397">
        <v>150000</v>
      </c>
      <c r="J1483" s="219">
        <v>80000</v>
      </c>
      <c r="K1483" s="219"/>
      <c r="L1483" s="396">
        <v>101000</v>
      </c>
      <c r="M1483" s="204">
        <v>0</v>
      </c>
      <c r="N1483" s="204">
        <v>0</v>
      </c>
      <c r="O1483" s="189"/>
      <c r="P1483" s="337"/>
      <c r="Q1483" s="229">
        <v>0</v>
      </c>
      <c r="R1483" s="336">
        <v>331000</v>
      </c>
      <c r="S1483" s="863"/>
      <c r="T1483" s="339"/>
      <c r="U1483" s="340"/>
      <c r="V1483" s="339"/>
      <c r="W1483" s="390">
        <v>5000</v>
      </c>
      <c r="X1483" s="23">
        <f t="shared" si="200"/>
        <v>0</v>
      </c>
      <c r="Y1483" s="23">
        <f t="shared" si="201"/>
        <v>0</v>
      </c>
      <c r="AH1483" s="20">
        <f t="shared" si="203"/>
        <v>0</v>
      </c>
      <c r="AI1483" s="20">
        <v>1</v>
      </c>
      <c r="AQ1483" s="1">
        <f t="shared" si="204"/>
        <v>1</v>
      </c>
      <c r="AR1483" s="1">
        <f t="shared" si="205"/>
        <v>1</v>
      </c>
    </row>
    <row r="1484" spans="1:44" ht="27.6" thickTop="1" thickBot="1">
      <c r="A1484" s="395" t="s">
        <v>748</v>
      </c>
      <c r="B1484" s="395" t="s">
        <v>802</v>
      </c>
      <c r="C1484" s="369" t="s">
        <v>816</v>
      </c>
      <c r="D1484" s="188"/>
      <c r="E1484" s="225" t="s">
        <v>145</v>
      </c>
      <c r="F1484" s="336">
        <v>200000</v>
      </c>
      <c r="G1484" s="336">
        <v>254000</v>
      </c>
      <c r="H1484" s="218"/>
      <c r="I1484" s="204">
        <v>0</v>
      </c>
      <c r="J1484" s="219">
        <v>0</v>
      </c>
      <c r="K1484" s="219"/>
      <c r="L1484" s="219">
        <v>0</v>
      </c>
      <c r="M1484" s="204">
        <v>0</v>
      </c>
      <c r="N1484" s="204">
        <v>254000</v>
      </c>
      <c r="O1484" s="189" t="s">
        <v>817</v>
      </c>
      <c r="P1484" s="337"/>
      <c r="Q1484" s="229">
        <v>0</v>
      </c>
      <c r="R1484" s="336">
        <v>228000</v>
      </c>
      <c r="S1484" s="204">
        <v>26000</v>
      </c>
      <c r="T1484" s="389"/>
      <c r="U1484" s="390"/>
      <c r="V1484" s="389"/>
      <c r="W1484" s="390">
        <v>3000</v>
      </c>
      <c r="X1484" s="23">
        <f t="shared" si="200"/>
        <v>0</v>
      </c>
      <c r="Y1484" s="23">
        <f t="shared" si="201"/>
        <v>0</v>
      </c>
      <c r="AH1484" s="20">
        <f t="shared" si="203"/>
        <v>0</v>
      </c>
      <c r="AL1484" s="20">
        <v>1</v>
      </c>
      <c r="AQ1484" s="1">
        <f t="shared" si="204"/>
        <v>1</v>
      </c>
      <c r="AR1484" s="1">
        <f t="shared" si="205"/>
        <v>1</v>
      </c>
    </row>
    <row r="1485" spans="1:44" ht="27.6" thickTop="1" thickBot="1">
      <c r="A1485" s="395" t="s">
        <v>748</v>
      </c>
      <c r="B1485" s="395" t="s">
        <v>802</v>
      </c>
      <c r="C1485" s="369" t="s">
        <v>2605</v>
      </c>
      <c r="D1485" s="35"/>
      <c r="E1485" s="225" t="s">
        <v>10</v>
      </c>
      <c r="F1485" s="336">
        <v>12000</v>
      </c>
      <c r="G1485" s="336">
        <v>12000</v>
      </c>
      <c r="H1485" s="190"/>
      <c r="I1485" s="204">
        <v>0</v>
      </c>
      <c r="J1485" s="219">
        <v>0</v>
      </c>
      <c r="K1485" s="176"/>
      <c r="L1485" s="219">
        <v>0</v>
      </c>
      <c r="M1485" s="204">
        <v>12000</v>
      </c>
      <c r="N1485" s="49">
        <v>0</v>
      </c>
      <c r="O1485" s="370"/>
      <c r="P1485" s="21"/>
      <c r="Q1485" s="229">
        <v>10000</v>
      </c>
      <c r="R1485" s="336">
        <v>2000</v>
      </c>
      <c r="S1485" s="204">
        <v>0</v>
      </c>
      <c r="T1485" s="333"/>
      <c r="U1485" s="39"/>
      <c r="V1485" s="333"/>
      <c r="W1485" s="327">
        <v>0</v>
      </c>
      <c r="X1485" s="23">
        <f t="shared" si="200"/>
        <v>0</v>
      </c>
      <c r="Y1485" s="23">
        <f t="shared" si="201"/>
        <v>0</v>
      </c>
      <c r="AH1485" s="20">
        <f t="shared" si="203"/>
        <v>0</v>
      </c>
      <c r="AO1485" s="20">
        <v>1</v>
      </c>
      <c r="AQ1485" s="1">
        <f t="shared" si="204"/>
        <v>1</v>
      </c>
      <c r="AR1485" s="1">
        <f t="shared" si="205"/>
        <v>1</v>
      </c>
    </row>
    <row r="1486" spans="1:44" ht="27.6" thickTop="1" thickBot="1">
      <c r="A1486" s="395" t="s">
        <v>748</v>
      </c>
      <c r="B1486" s="395" t="s">
        <v>818</v>
      </c>
      <c r="C1486" s="369" t="s">
        <v>819</v>
      </c>
      <c r="D1486" s="188"/>
      <c r="E1486" s="225" t="s">
        <v>179</v>
      </c>
      <c r="F1486" s="336">
        <v>150000</v>
      </c>
      <c r="G1486" s="336">
        <v>150000</v>
      </c>
      <c r="H1486" s="190"/>
      <c r="I1486" s="204"/>
      <c r="J1486" s="219"/>
      <c r="K1486" s="219"/>
      <c r="L1486" s="396">
        <v>150000</v>
      </c>
      <c r="M1486" s="204"/>
      <c r="N1486" s="204"/>
      <c r="O1486" s="189"/>
      <c r="P1486" s="21"/>
      <c r="Q1486" s="374"/>
      <c r="R1486" s="336">
        <v>15000</v>
      </c>
      <c r="S1486" s="204">
        <f>F1486-R1486-Q1486</f>
        <v>135000</v>
      </c>
      <c r="T1486" s="339"/>
      <c r="U1486" s="340"/>
      <c r="V1486" s="339"/>
      <c r="W1486" s="390"/>
      <c r="X1486" s="23">
        <f t="shared" si="200"/>
        <v>0</v>
      </c>
      <c r="Y1486" s="23">
        <f t="shared" si="201"/>
        <v>0</v>
      </c>
      <c r="Z1486" s="20">
        <v>1</v>
      </c>
      <c r="AH1486" s="20">
        <f t="shared" si="203"/>
        <v>1</v>
      </c>
      <c r="AQ1486" s="1">
        <f t="shared" si="204"/>
        <v>0</v>
      </c>
      <c r="AR1486" s="1">
        <f t="shared" si="205"/>
        <v>1</v>
      </c>
    </row>
    <row r="1487" spans="1:44" ht="27.6" thickTop="1" thickBot="1">
      <c r="A1487" s="395" t="s">
        <v>748</v>
      </c>
      <c r="B1487" s="395" t="s">
        <v>818</v>
      </c>
      <c r="C1487" s="369" t="s">
        <v>820</v>
      </c>
      <c r="D1487" s="188"/>
      <c r="E1487" s="225" t="s">
        <v>179</v>
      </c>
      <c r="F1487" s="336">
        <v>400000</v>
      </c>
      <c r="G1487" s="336">
        <v>400000</v>
      </c>
      <c r="H1487" s="190"/>
      <c r="I1487" s="204"/>
      <c r="J1487" s="219"/>
      <c r="K1487" s="219"/>
      <c r="L1487" s="219">
        <v>400000</v>
      </c>
      <c r="M1487" s="204"/>
      <c r="N1487" s="204"/>
      <c r="O1487" s="189"/>
      <c r="P1487" s="21"/>
      <c r="Q1487" s="374"/>
      <c r="R1487" s="336">
        <v>40000</v>
      </c>
      <c r="S1487" s="204">
        <f t="shared" ref="S1487:S1493" si="206">F1487-R1487-Q1487</f>
        <v>360000</v>
      </c>
      <c r="T1487" s="339"/>
      <c r="U1487" s="340"/>
      <c r="V1487" s="339"/>
      <c r="W1487" s="390"/>
      <c r="X1487" s="23">
        <f t="shared" si="200"/>
        <v>0</v>
      </c>
      <c r="Y1487" s="23">
        <f t="shared" si="201"/>
        <v>0</v>
      </c>
      <c r="Z1487" s="20">
        <v>1</v>
      </c>
      <c r="AH1487" s="20">
        <f t="shared" si="203"/>
        <v>1</v>
      </c>
      <c r="AQ1487" s="1">
        <f t="shared" si="204"/>
        <v>0</v>
      </c>
      <c r="AR1487" s="1">
        <f t="shared" si="205"/>
        <v>1</v>
      </c>
    </row>
    <row r="1488" spans="1:44" ht="27.6" thickTop="1" thickBot="1">
      <c r="A1488" s="395" t="s">
        <v>748</v>
      </c>
      <c r="B1488" s="395" t="s">
        <v>818</v>
      </c>
      <c r="C1488" s="369" t="s">
        <v>40</v>
      </c>
      <c r="D1488" s="188"/>
      <c r="E1488" s="225" t="s">
        <v>179</v>
      </c>
      <c r="F1488" s="336">
        <v>125000</v>
      </c>
      <c r="G1488" s="336">
        <v>125000</v>
      </c>
      <c r="H1488" s="190"/>
      <c r="I1488" s="204"/>
      <c r="J1488" s="219"/>
      <c r="K1488" s="219"/>
      <c r="L1488" s="396">
        <v>125000</v>
      </c>
      <c r="M1488" s="204"/>
      <c r="N1488" s="204"/>
      <c r="O1488" s="189"/>
      <c r="P1488" s="21"/>
      <c r="Q1488" s="374"/>
      <c r="R1488" s="336">
        <v>12000</v>
      </c>
      <c r="S1488" s="204">
        <f t="shared" si="206"/>
        <v>113000</v>
      </c>
      <c r="T1488" s="339"/>
      <c r="U1488" s="340"/>
      <c r="V1488" s="339"/>
      <c r="W1488" s="390"/>
      <c r="X1488" s="23">
        <f t="shared" si="200"/>
        <v>0</v>
      </c>
      <c r="Y1488" s="23">
        <f t="shared" si="201"/>
        <v>0</v>
      </c>
      <c r="Z1488" s="20">
        <v>1</v>
      </c>
      <c r="AH1488" s="20">
        <f t="shared" si="203"/>
        <v>1</v>
      </c>
      <c r="AQ1488" s="1">
        <f t="shared" si="204"/>
        <v>0</v>
      </c>
      <c r="AR1488" s="1">
        <f t="shared" si="205"/>
        <v>1</v>
      </c>
    </row>
    <row r="1489" spans="1:44" ht="27.6" thickTop="1" thickBot="1">
      <c r="A1489" s="395" t="s">
        <v>748</v>
      </c>
      <c r="B1489" s="395" t="s">
        <v>818</v>
      </c>
      <c r="C1489" s="369" t="s">
        <v>40</v>
      </c>
      <c r="D1489" s="188"/>
      <c r="E1489" s="225" t="s">
        <v>53</v>
      </c>
      <c r="F1489" s="336">
        <v>41000</v>
      </c>
      <c r="G1489" s="336">
        <v>41000</v>
      </c>
      <c r="H1489" s="190"/>
      <c r="I1489" s="397"/>
      <c r="J1489" s="219"/>
      <c r="K1489" s="219"/>
      <c r="L1489" s="396">
        <v>41000</v>
      </c>
      <c r="M1489" s="204"/>
      <c r="N1489" s="204"/>
      <c r="O1489" s="189"/>
      <c r="P1489" s="21"/>
      <c r="Q1489" s="336">
        <v>0</v>
      </c>
      <c r="R1489" s="336">
        <v>41000</v>
      </c>
      <c r="S1489" s="204">
        <f t="shared" si="206"/>
        <v>0</v>
      </c>
      <c r="T1489" s="339"/>
      <c r="U1489" s="340"/>
      <c r="V1489" s="339"/>
      <c r="W1489" s="390"/>
      <c r="X1489" s="23">
        <f t="shared" si="200"/>
        <v>0</v>
      </c>
      <c r="Y1489" s="23">
        <f t="shared" si="201"/>
        <v>0</v>
      </c>
      <c r="AH1489" s="20">
        <f t="shared" si="203"/>
        <v>0</v>
      </c>
      <c r="AI1489" s="20">
        <v>1</v>
      </c>
      <c r="AQ1489" s="1">
        <f t="shared" si="204"/>
        <v>1</v>
      </c>
      <c r="AR1489" s="1">
        <f t="shared" si="205"/>
        <v>1</v>
      </c>
    </row>
    <row r="1490" spans="1:44" ht="27.6" thickTop="1" thickBot="1">
      <c r="A1490" s="395" t="s">
        <v>748</v>
      </c>
      <c r="B1490" s="395" t="s">
        <v>818</v>
      </c>
      <c r="C1490" s="369" t="s">
        <v>821</v>
      </c>
      <c r="D1490" s="188"/>
      <c r="E1490" s="225" t="s">
        <v>49</v>
      </c>
      <c r="F1490" s="336">
        <v>19000</v>
      </c>
      <c r="G1490" s="336">
        <v>19000</v>
      </c>
      <c r="H1490" s="190"/>
      <c r="I1490" s="397"/>
      <c r="J1490" s="219"/>
      <c r="K1490" s="219">
        <v>19000</v>
      </c>
      <c r="L1490" s="219"/>
      <c r="M1490" s="204"/>
      <c r="N1490" s="204"/>
      <c r="O1490" s="189"/>
      <c r="P1490" s="21"/>
      <c r="Q1490" s="336">
        <v>0</v>
      </c>
      <c r="R1490" s="336">
        <v>19000</v>
      </c>
      <c r="S1490" s="204">
        <f t="shared" si="206"/>
        <v>0</v>
      </c>
      <c r="T1490" s="339"/>
      <c r="U1490" s="340"/>
      <c r="V1490" s="339"/>
      <c r="W1490" s="390"/>
      <c r="X1490" s="23">
        <f t="shared" si="200"/>
        <v>0</v>
      </c>
      <c r="Y1490" s="23">
        <f t="shared" si="201"/>
        <v>0</v>
      </c>
      <c r="AH1490" s="20">
        <f t="shared" si="203"/>
        <v>0</v>
      </c>
      <c r="AI1490" s="20">
        <v>1</v>
      </c>
      <c r="AQ1490" s="1">
        <f t="shared" si="204"/>
        <v>1</v>
      </c>
      <c r="AR1490" s="1">
        <f t="shared" si="205"/>
        <v>1</v>
      </c>
    </row>
    <row r="1491" spans="1:44" ht="27.6" thickTop="1" thickBot="1">
      <c r="A1491" s="395" t="s">
        <v>748</v>
      </c>
      <c r="B1491" s="395" t="s">
        <v>818</v>
      </c>
      <c r="C1491" s="369" t="s">
        <v>47</v>
      </c>
      <c r="D1491" s="188"/>
      <c r="E1491" s="225" t="s">
        <v>49</v>
      </c>
      <c r="F1491" s="336">
        <v>131000</v>
      </c>
      <c r="G1491" s="336">
        <v>131000</v>
      </c>
      <c r="H1491" s="190"/>
      <c r="I1491" s="397"/>
      <c r="J1491" s="219"/>
      <c r="K1491" s="219">
        <v>131000</v>
      </c>
      <c r="L1491" s="219"/>
      <c r="M1491" s="204"/>
      <c r="N1491" s="204"/>
      <c r="O1491" s="189"/>
      <c r="P1491" s="21"/>
      <c r="Q1491" s="336">
        <v>0</v>
      </c>
      <c r="R1491" s="336">
        <v>131000</v>
      </c>
      <c r="S1491" s="204">
        <f t="shared" si="206"/>
        <v>0</v>
      </c>
      <c r="T1491" s="339"/>
      <c r="U1491" s="340"/>
      <c r="V1491" s="339"/>
      <c r="W1491" s="390"/>
      <c r="X1491" s="23">
        <f t="shared" si="200"/>
        <v>0</v>
      </c>
      <c r="Y1491" s="23">
        <f t="shared" si="201"/>
        <v>0</v>
      </c>
      <c r="AH1491" s="20">
        <f t="shared" si="203"/>
        <v>0</v>
      </c>
      <c r="AI1491" s="20">
        <v>1</v>
      </c>
      <c r="AQ1491" s="1">
        <f t="shared" si="204"/>
        <v>1</v>
      </c>
      <c r="AR1491" s="1">
        <f t="shared" si="205"/>
        <v>1</v>
      </c>
    </row>
    <row r="1492" spans="1:44" ht="27.6" thickTop="1" thickBot="1">
      <c r="A1492" s="395" t="s">
        <v>748</v>
      </c>
      <c r="B1492" s="395" t="s">
        <v>818</v>
      </c>
      <c r="C1492" s="369" t="s">
        <v>58</v>
      </c>
      <c r="D1492" s="188"/>
      <c r="E1492" s="225" t="s">
        <v>49</v>
      </c>
      <c r="F1492" s="336">
        <v>24734</v>
      </c>
      <c r="G1492" s="336">
        <v>24734</v>
      </c>
      <c r="H1492" s="190"/>
      <c r="I1492" s="397"/>
      <c r="J1492" s="219"/>
      <c r="K1492" s="219">
        <v>24734</v>
      </c>
      <c r="L1492" s="219"/>
      <c r="M1492" s="204"/>
      <c r="N1492" s="204"/>
      <c r="O1492" s="189"/>
      <c r="P1492" s="21"/>
      <c r="Q1492" s="336">
        <v>0</v>
      </c>
      <c r="R1492" s="336">
        <v>24734</v>
      </c>
      <c r="S1492" s="204">
        <f t="shared" si="206"/>
        <v>0</v>
      </c>
      <c r="T1492" s="339"/>
      <c r="U1492" s="340"/>
      <c r="V1492" s="339"/>
      <c r="W1492" s="390"/>
      <c r="X1492" s="23">
        <f t="shared" si="200"/>
        <v>0</v>
      </c>
      <c r="Y1492" s="23">
        <f t="shared" si="201"/>
        <v>0</v>
      </c>
      <c r="AH1492" s="20">
        <f t="shared" si="203"/>
        <v>0</v>
      </c>
      <c r="AI1492" s="20">
        <v>1</v>
      </c>
      <c r="AQ1492" s="1">
        <f t="shared" si="204"/>
        <v>1</v>
      </c>
      <c r="AR1492" s="1">
        <f t="shared" si="205"/>
        <v>1</v>
      </c>
    </row>
    <row r="1493" spans="1:44" ht="27.6" thickTop="1" thickBot="1">
      <c r="A1493" s="395" t="s">
        <v>748</v>
      </c>
      <c r="B1493" s="395" t="s">
        <v>818</v>
      </c>
      <c r="C1493" s="369" t="s">
        <v>822</v>
      </c>
      <c r="D1493" s="188"/>
      <c r="E1493" s="225" t="s">
        <v>145</v>
      </c>
      <c r="F1493" s="336">
        <v>151000</v>
      </c>
      <c r="G1493" s="336">
        <v>151000</v>
      </c>
      <c r="H1493" s="190"/>
      <c r="I1493" s="204"/>
      <c r="J1493" s="396"/>
      <c r="K1493" s="219"/>
      <c r="L1493" s="219">
        <v>151000</v>
      </c>
      <c r="M1493" s="204"/>
      <c r="N1493" s="204"/>
      <c r="O1493" s="189"/>
      <c r="P1493" s="21"/>
      <c r="Q1493" s="336">
        <v>0</v>
      </c>
      <c r="R1493" s="336">
        <v>151000</v>
      </c>
      <c r="S1493" s="204">
        <f t="shared" si="206"/>
        <v>0</v>
      </c>
      <c r="T1493" s="339"/>
      <c r="U1493" s="340"/>
      <c r="V1493" s="339"/>
      <c r="W1493" s="390"/>
      <c r="X1493" s="23">
        <f t="shared" si="200"/>
        <v>0</v>
      </c>
      <c r="Y1493" s="23">
        <f t="shared" si="201"/>
        <v>0</v>
      </c>
      <c r="AH1493" s="20">
        <f t="shared" si="203"/>
        <v>0</v>
      </c>
      <c r="AI1493" s="20">
        <v>1</v>
      </c>
      <c r="AQ1493" s="1">
        <f t="shared" si="204"/>
        <v>1</v>
      </c>
      <c r="AR1493" s="1">
        <f t="shared" si="205"/>
        <v>1</v>
      </c>
    </row>
    <row r="1494" spans="1:44" ht="27.6" thickTop="1" thickBot="1">
      <c r="A1494" s="369" t="s">
        <v>748</v>
      </c>
      <c r="B1494" s="369" t="s">
        <v>823</v>
      </c>
      <c r="C1494" s="369" t="s">
        <v>398</v>
      </c>
      <c r="D1494" s="35"/>
      <c r="E1494" s="225" t="s">
        <v>179</v>
      </c>
      <c r="F1494" s="336">
        <v>100000</v>
      </c>
      <c r="G1494" s="336">
        <v>100000</v>
      </c>
      <c r="H1494" s="190"/>
      <c r="I1494" s="204">
        <v>0</v>
      </c>
      <c r="J1494" s="204">
        <v>0</v>
      </c>
      <c r="K1494" s="204">
        <v>0</v>
      </c>
      <c r="L1494" s="336">
        <v>100000</v>
      </c>
      <c r="M1494" s="204">
        <v>0</v>
      </c>
      <c r="N1494" s="204">
        <v>0</v>
      </c>
      <c r="O1494" s="204">
        <v>0</v>
      </c>
      <c r="P1494" s="337"/>
      <c r="Q1494" s="338"/>
      <c r="R1494" s="336">
        <v>50000</v>
      </c>
      <c r="S1494" s="204">
        <f>F1494-R1494-Q1494</f>
        <v>50000</v>
      </c>
      <c r="T1494" s="333"/>
      <c r="U1494" s="39"/>
      <c r="V1494" s="333"/>
      <c r="W1494" s="39"/>
      <c r="X1494" s="23">
        <f t="shared" si="200"/>
        <v>0</v>
      </c>
      <c r="Y1494" s="23">
        <f t="shared" si="201"/>
        <v>0</v>
      </c>
      <c r="Z1494" s="20">
        <v>1</v>
      </c>
      <c r="AH1494" s="20">
        <f t="shared" si="203"/>
        <v>1</v>
      </c>
      <c r="AQ1494" s="1">
        <f t="shared" si="204"/>
        <v>0</v>
      </c>
      <c r="AR1494" s="1">
        <f t="shared" si="205"/>
        <v>1</v>
      </c>
    </row>
    <row r="1495" spans="1:44" ht="27.6" thickTop="1" thickBot="1">
      <c r="A1495" s="369" t="s">
        <v>748</v>
      </c>
      <c r="B1495" s="369" t="s">
        <v>823</v>
      </c>
      <c r="C1495" s="369" t="s">
        <v>824</v>
      </c>
      <c r="D1495" s="35"/>
      <c r="E1495" s="225" t="s">
        <v>179</v>
      </c>
      <c r="F1495" s="336">
        <v>150000</v>
      </c>
      <c r="G1495" s="336">
        <v>150000</v>
      </c>
      <c r="H1495" s="190"/>
      <c r="I1495" s="204">
        <v>0</v>
      </c>
      <c r="J1495" s="204">
        <v>0</v>
      </c>
      <c r="K1495" s="204">
        <v>0</v>
      </c>
      <c r="L1495" s="336">
        <v>150000</v>
      </c>
      <c r="M1495" s="204">
        <v>0</v>
      </c>
      <c r="N1495" s="204">
        <v>0</v>
      </c>
      <c r="O1495" s="204">
        <v>0</v>
      </c>
      <c r="P1495" s="337"/>
      <c r="Q1495" s="338"/>
      <c r="R1495" s="336">
        <v>50000</v>
      </c>
      <c r="S1495" s="204">
        <f t="shared" ref="S1495:S1506" si="207">F1495-R1495-Q1495</f>
        <v>100000</v>
      </c>
      <c r="T1495" s="333"/>
      <c r="U1495" s="39"/>
      <c r="V1495" s="333"/>
      <c r="W1495" s="39"/>
      <c r="X1495" s="23">
        <f t="shared" si="200"/>
        <v>0</v>
      </c>
      <c r="Y1495" s="23">
        <f t="shared" si="201"/>
        <v>0</v>
      </c>
      <c r="Z1495" s="20">
        <v>1</v>
      </c>
      <c r="AH1495" s="20">
        <f t="shared" si="203"/>
        <v>1</v>
      </c>
      <c r="AQ1495" s="1">
        <f t="shared" si="204"/>
        <v>0</v>
      </c>
      <c r="AR1495" s="1">
        <f t="shared" si="205"/>
        <v>1</v>
      </c>
    </row>
    <row r="1496" spans="1:44" ht="27.6" thickTop="1" thickBot="1">
      <c r="A1496" s="369" t="s">
        <v>748</v>
      </c>
      <c r="B1496" s="369" t="s">
        <v>823</v>
      </c>
      <c r="C1496" s="369" t="s">
        <v>825</v>
      </c>
      <c r="D1496" s="35"/>
      <c r="E1496" s="225" t="s">
        <v>179</v>
      </c>
      <c r="F1496" s="336">
        <v>100000</v>
      </c>
      <c r="G1496" s="336">
        <v>100000</v>
      </c>
      <c r="H1496" s="190"/>
      <c r="I1496" s="204">
        <v>0</v>
      </c>
      <c r="J1496" s="204">
        <v>0</v>
      </c>
      <c r="K1496" s="204">
        <v>0</v>
      </c>
      <c r="L1496" s="336">
        <v>100000</v>
      </c>
      <c r="M1496" s="204">
        <v>0</v>
      </c>
      <c r="N1496" s="204">
        <v>0</v>
      </c>
      <c r="O1496" s="204">
        <v>0</v>
      </c>
      <c r="P1496" s="337"/>
      <c r="Q1496" s="338"/>
      <c r="R1496" s="336">
        <v>50000</v>
      </c>
      <c r="S1496" s="204">
        <f t="shared" si="207"/>
        <v>50000</v>
      </c>
      <c r="T1496" s="333"/>
      <c r="U1496" s="39"/>
      <c r="V1496" s="333"/>
      <c r="W1496" s="39"/>
      <c r="X1496" s="23">
        <f t="shared" si="200"/>
        <v>0</v>
      </c>
      <c r="Y1496" s="23">
        <f t="shared" si="201"/>
        <v>0</v>
      </c>
      <c r="Z1496" s="20">
        <v>1</v>
      </c>
      <c r="AH1496" s="20">
        <f t="shared" si="203"/>
        <v>1</v>
      </c>
      <c r="AQ1496" s="1">
        <f t="shared" si="204"/>
        <v>0</v>
      </c>
      <c r="AR1496" s="1">
        <f t="shared" si="205"/>
        <v>1</v>
      </c>
    </row>
    <row r="1497" spans="1:44" ht="27.6" thickTop="1" thickBot="1">
      <c r="A1497" s="369" t="s">
        <v>748</v>
      </c>
      <c r="B1497" s="369" t="s">
        <v>823</v>
      </c>
      <c r="C1497" s="369" t="s">
        <v>54</v>
      </c>
      <c r="D1497" s="35"/>
      <c r="E1497" s="225" t="s">
        <v>179</v>
      </c>
      <c r="F1497" s="336">
        <v>150000</v>
      </c>
      <c r="G1497" s="336">
        <v>150000</v>
      </c>
      <c r="H1497" s="190"/>
      <c r="I1497" s="204">
        <v>0</v>
      </c>
      <c r="J1497" s="204">
        <v>0</v>
      </c>
      <c r="K1497" s="204">
        <v>0</v>
      </c>
      <c r="L1497" s="336">
        <v>150000</v>
      </c>
      <c r="M1497" s="204">
        <v>0</v>
      </c>
      <c r="N1497" s="204">
        <v>0</v>
      </c>
      <c r="O1497" s="204">
        <v>0</v>
      </c>
      <c r="P1497" s="337"/>
      <c r="Q1497" s="338"/>
      <c r="R1497" s="336">
        <v>75000</v>
      </c>
      <c r="S1497" s="204">
        <f t="shared" si="207"/>
        <v>75000</v>
      </c>
      <c r="T1497" s="333"/>
      <c r="U1497" s="39"/>
      <c r="V1497" s="333"/>
      <c r="W1497" s="39"/>
      <c r="X1497" s="23">
        <f t="shared" si="200"/>
        <v>0</v>
      </c>
      <c r="Y1497" s="23">
        <f t="shared" si="201"/>
        <v>0</v>
      </c>
      <c r="Z1497" s="20">
        <v>1</v>
      </c>
      <c r="AH1497" s="20">
        <f t="shared" si="203"/>
        <v>1</v>
      </c>
      <c r="AQ1497" s="1">
        <f t="shared" si="204"/>
        <v>0</v>
      </c>
      <c r="AR1497" s="1">
        <f t="shared" si="205"/>
        <v>1</v>
      </c>
    </row>
    <row r="1498" spans="1:44" ht="27.6" thickTop="1" thickBot="1">
      <c r="A1498" s="369" t="s">
        <v>748</v>
      </c>
      <c r="B1498" s="369" t="s">
        <v>823</v>
      </c>
      <c r="C1498" s="369" t="s">
        <v>36</v>
      </c>
      <c r="D1498" s="35"/>
      <c r="E1498" s="225" t="s">
        <v>179</v>
      </c>
      <c r="F1498" s="336">
        <v>22000</v>
      </c>
      <c r="G1498" s="336">
        <v>22000</v>
      </c>
      <c r="H1498" s="190"/>
      <c r="I1498" s="204">
        <v>0</v>
      </c>
      <c r="J1498" s="204">
        <v>0</v>
      </c>
      <c r="K1498" s="204">
        <v>0</v>
      </c>
      <c r="L1498" s="336">
        <v>22000</v>
      </c>
      <c r="M1498" s="204">
        <v>0</v>
      </c>
      <c r="N1498" s="204">
        <v>0</v>
      </c>
      <c r="O1498" s="204">
        <v>0</v>
      </c>
      <c r="P1498" s="337"/>
      <c r="Q1498" s="338"/>
      <c r="R1498" s="336">
        <v>22000</v>
      </c>
      <c r="S1498" s="204">
        <f t="shared" si="207"/>
        <v>0</v>
      </c>
      <c r="T1498" s="333"/>
      <c r="U1498" s="39"/>
      <c r="V1498" s="333"/>
      <c r="W1498" s="39"/>
      <c r="X1498" s="23">
        <f t="shared" si="200"/>
        <v>0</v>
      </c>
      <c r="Y1498" s="23">
        <f t="shared" si="201"/>
        <v>0</v>
      </c>
      <c r="Z1498" s="20">
        <v>1</v>
      </c>
      <c r="AH1498" s="20">
        <f t="shared" si="203"/>
        <v>1</v>
      </c>
      <c r="AQ1498" s="1">
        <f t="shared" si="204"/>
        <v>0</v>
      </c>
      <c r="AR1498" s="1">
        <f t="shared" si="205"/>
        <v>1</v>
      </c>
    </row>
    <row r="1499" spans="1:44" ht="27.6" thickTop="1" thickBot="1">
      <c r="A1499" s="369" t="s">
        <v>748</v>
      </c>
      <c r="B1499" s="369" t="s">
        <v>823</v>
      </c>
      <c r="C1499" s="398" t="s">
        <v>327</v>
      </c>
      <c r="D1499" s="35"/>
      <c r="E1499" s="827" t="s">
        <v>53</v>
      </c>
      <c r="F1499" s="336">
        <v>107000</v>
      </c>
      <c r="G1499" s="336">
        <v>107000</v>
      </c>
      <c r="H1499" s="399"/>
      <c r="I1499" s="204">
        <v>0</v>
      </c>
      <c r="J1499" s="204">
        <v>0</v>
      </c>
      <c r="K1499" s="204">
        <v>0</v>
      </c>
      <c r="L1499" s="336">
        <v>107000</v>
      </c>
      <c r="M1499" s="204">
        <v>0</v>
      </c>
      <c r="N1499" s="204">
        <v>0</v>
      </c>
      <c r="O1499" s="204">
        <v>0</v>
      </c>
      <c r="P1499" s="400"/>
      <c r="Q1499" s="229">
        <v>0</v>
      </c>
      <c r="R1499" s="336">
        <v>70000</v>
      </c>
      <c r="S1499" s="204">
        <f t="shared" si="207"/>
        <v>37000</v>
      </c>
      <c r="T1499" s="333"/>
      <c r="U1499" s="39"/>
      <c r="V1499" s="333"/>
      <c r="W1499" s="39"/>
      <c r="X1499" s="23">
        <f t="shared" si="200"/>
        <v>0</v>
      </c>
      <c r="Y1499" s="23">
        <f t="shared" si="201"/>
        <v>0</v>
      </c>
      <c r="AH1499" s="20">
        <f t="shared" si="203"/>
        <v>0</v>
      </c>
      <c r="AI1499" s="20">
        <v>1</v>
      </c>
      <c r="AQ1499" s="1">
        <f t="shared" si="204"/>
        <v>1</v>
      </c>
      <c r="AR1499" s="1">
        <f t="shared" si="205"/>
        <v>1</v>
      </c>
    </row>
    <row r="1500" spans="1:44" ht="27.6" thickTop="1" thickBot="1">
      <c r="A1500" s="369" t="s">
        <v>748</v>
      </c>
      <c r="B1500" s="369" t="s">
        <v>823</v>
      </c>
      <c r="C1500" s="398" t="s">
        <v>323</v>
      </c>
      <c r="D1500" s="35"/>
      <c r="E1500" s="827" t="s">
        <v>53</v>
      </c>
      <c r="F1500" s="336">
        <v>15000</v>
      </c>
      <c r="G1500" s="336">
        <v>15000</v>
      </c>
      <c r="H1500" s="399"/>
      <c r="I1500" s="204">
        <v>0</v>
      </c>
      <c r="J1500" s="204">
        <v>0</v>
      </c>
      <c r="K1500" s="204">
        <v>0</v>
      </c>
      <c r="L1500" s="336">
        <v>15000</v>
      </c>
      <c r="M1500" s="204">
        <v>0</v>
      </c>
      <c r="N1500" s="204">
        <v>0</v>
      </c>
      <c r="O1500" s="204">
        <v>0</v>
      </c>
      <c r="P1500" s="400"/>
      <c r="Q1500" s="229">
        <v>0</v>
      </c>
      <c r="R1500" s="336">
        <v>15000</v>
      </c>
      <c r="S1500" s="204">
        <f t="shared" si="207"/>
        <v>0</v>
      </c>
      <c r="T1500" s="333"/>
      <c r="U1500" s="39"/>
      <c r="V1500" s="333"/>
      <c r="W1500" s="39"/>
      <c r="X1500" s="23">
        <f t="shared" si="200"/>
        <v>0</v>
      </c>
      <c r="Y1500" s="23">
        <f t="shared" si="201"/>
        <v>0</v>
      </c>
      <c r="AH1500" s="20">
        <f t="shared" si="203"/>
        <v>0</v>
      </c>
      <c r="AI1500" s="20">
        <v>1</v>
      </c>
      <c r="AQ1500" s="1">
        <f t="shared" si="204"/>
        <v>1</v>
      </c>
      <c r="AR1500" s="1">
        <f t="shared" si="205"/>
        <v>1</v>
      </c>
    </row>
    <row r="1501" spans="1:44" ht="27.6" thickTop="1" thickBot="1">
      <c r="A1501" s="369" t="s">
        <v>748</v>
      </c>
      <c r="B1501" s="369" t="s">
        <v>823</v>
      </c>
      <c r="C1501" s="398" t="s">
        <v>826</v>
      </c>
      <c r="D1501" s="35"/>
      <c r="E1501" s="827" t="s">
        <v>53</v>
      </c>
      <c r="F1501" s="336">
        <v>30000</v>
      </c>
      <c r="G1501" s="336">
        <v>30000</v>
      </c>
      <c r="H1501" s="190"/>
      <c r="I1501" s="204">
        <v>0</v>
      </c>
      <c r="J1501" s="204">
        <v>0</v>
      </c>
      <c r="K1501" s="204">
        <v>0</v>
      </c>
      <c r="L1501" s="336">
        <v>30000</v>
      </c>
      <c r="M1501" s="204">
        <v>0</v>
      </c>
      <c r="N1501" s="204">
        <v>0</v>
      </c>
      <c r="O1501" s="204">
        <v>0</v>
      </c>
      <c r="P1501" s="337"/>
      <c r="Q1501" s="229">
        <v>0</v>
      </c>
      <c r="R1501" s="336">
        <v>30000</v>
      </c>
      <c r="S1501" s="204">
        <f t="shared" si="207"/>
        <v>0</v>
      </c>
      <c r="T1501" s="333"/>
      <c r="U1501" s="39"/>
      <c r="V1501" s="333"/>
      <c r="W1501" s="39"/>
      <c r="X1501" s="23">
        <f t="shared" ref="X1501:X1564" si="208">G1501-I1501-J1501-K1501-L1501-M1501-N1501</f>
        <v>0</v>
      </c>
      <c r="Y1501" s="23">
        <f t="shared" ref="Y1501:Y1564" si="209">G1501-Q1501-R1501-S1501</f>
        <v>0</v>
      </c>
      <c r="AH1501" s="20">
        <f t="shared" si="203"/>
        <v>0</v>
      </c>
      <c r="AI1501" s="20">
        <v>1</v>
      </c>
      <c r="AQ1501" s="1">
        <f t="shared" si="204"/>
        <v>1</v>
      </c>
      <c r="AR1501" s="1">
        <f t="shared" si="205"/>
        <v>1</v>
      </c>
    </row>
    <row r="1502" spans="1:44" ht="27.6" thickTop="1" thickBot="1">
      <c r="A1502" s="369" t="s">
        <v>748</v>
      </c>
      <c r="B1502" s="369" t="s">
        <v>823</v>
      </c>
      <c r="C1502" s="398" t="s">
        <v>242</v>
      </c>
      <c r="D1502" s="35"/>
      <c r="E1502" s="827" t="s">
        <v>53</v>
      </c>
      <c r="F1502" s="336">
        <v>12000</v>
      </c>
      <c r="G1502" s="336">
        <v>12000</v>
      </c>
      <c r="H1502" s="190"/>
      <c r="I1502" s="204">
        <v>0</v>
      </c>
      <c r="J1502" s="204">
        <v>0</v>
      </c>
      <c r="K1502" s="204">
        <v>0</v>
      </c>
      <c r="L1502" s="336">
        <v>12000</v>
      </c>
      <c r="M1502" s="204">
        <v>0</v>
      </c>
      <c r="N1502" s="204">
        <v>0</v>
      </c>
      <c r="O1502" s="204">
        <v>0</v>
      </c>
      <c r="P1502" s="337"/>
      <c r="Q1502" s="229">
        <v>3920</v>
      </c>
      <c r="R1502" s="336">
        <v>8080</v>
      </c>
      <c r="S1502" s="204">
        <f t="shared" si="207"/>
        <v>0</v>
      </c>
      <c r="T1502" s="333"/>
      <c r="U1502" s="39"/>
      <c r="V1502" s="333"/>
      <c r="W1502" s="39"/>
      <c r="X1502" s="23">
        <f t="shared" si="208"/>
        <v>0</v>
      </c>
      <c r="Y1502" s="23">
        <f t="shared" si="209"/>
        <v>0</v>
      </c>
      <c r="AH1502" s="20">
        <f t="shared" si="203"/>
        <v>0</v>
      </c>
      <c r="AI1502" s="20">
        <v>1</v>
      </c>
      <c r="AQ1502" s="1">
        <f t="shared" si="204"/>
        <v>1</v>
      </c>
      <c r="AR1502" s="1">
        <f t="shared" si="205"/>
        <v>1</v>
      </c>
    </row>
    <row r="1503" spans="1:44" ht="27.6" thickTop="1" thickBot="1">
      <c r="A1503" s="369" t="s">
        <v>748</v>
      </c>
      <c r="B1503" s="369" t="s">
        <v>823</v>
      </c>
      <c r="C1503" s="398" t="s">
        <v>327</v>
      </c>
      <c r="D1503" s="35"/>
      <c r="E1503" s="827" t="s">
        <v>145</v>
      </c>
      <c r="F1503" s="401">
        <v>150000</v>
      </c>
      <c r="G1503" s="401">
        <v>150000</v>
      </c>
      <c r="H1503" s="190"/>
      <c r="I1503" s="204">
        <v>0</v>
      </c>
      <c r="J1503" s="204">
        <v>0</v>
      </c>
      <c r="K1503" s="204">
        <v>0</v>
      </c>
      <c r="L1503" s="401">
        <v>150000</v>
      </c>
      <c r="M1503" s="204">
        <v>0</v>
      </c>
      <c r="N1503" s="204">
        <v>0</v>
      </c>
      <c r="O1503" s="204">
        <v>0</v>
      </c>
      <c r="P1503" s="337"/>
      <c r="Q1503" s="229">
        <v>0</v>
      </c>
      <c r="R1503" s="401">
        <v>75000</v>
      </c>
      <c r="S1503" s="204">
        <f t="shared" si="207"/>
        <v>75000</v>
      </c>
      <c r="T1503" s="333"/>
      <c r="U1503" s="39"/>
      <c r="V1503" s="333"/>
      <c r="W1503" s="39"/>
      <c r="X1503" s="23">
        <f t="shared" si="208"/>
        <v>0</v>
      </c>
      <c r="Y1503" s="23">
        <f t="shared" si="209"/>
        <v>0</v>
      </c>
      <c r="AH1503" s="20">
        <f t="shared" si="203"/>
        <v>0</v>
      </c>
      <c r="AI1503" s="20">
        <v>1</v>
      </c>
      <c r="AQ1503" s="1">
        <f t="shared" si="204"/>
        <v>1</v>
      </c>
      <c r="AR1503" s="1">
        <f t="shared" si="205"/>
        <v>1</v>
      </c>
    </row>
    <row r="1504" spans="1:44" ht="27.6" thickTop="1" thickBot="1">
      <c r="A1504" s="369" t="s">
        <v>748</v>
      </c>
      <c r="B1504" s="369" t="s">
        <v>823</v>
      </c>
      <c r="C1504" s="398" t="s">
        <v>323</v>
      </c>
      <c r="D1504" s="35"/>
      <c r="E1504" s="827" t="s">
        <v>145</v>
      </c>
      <c r="F1504" s="401">
        <v>30000</v>
      </c>
      <c r="G1504" s="401">
        <v>30000</v>
      </c>
      <c r="H1504" s="190"/>
      <c r="I1504" s="204">
        <v>0</v>
      </c>
      <c r="J1504" s="204">
        <v>0</v>
      </c>
      <c r="K1504" s="204">
        <v>0</v>
      </c>
      <c r="L1504" s="401">
        <v>30000</v>
      </c>
      <c r="M1504" s="204">
        <v>0</v>
      </c>
      <c r="N1504" s="204">
        <v>0</v>
      </c>
      <c r="O1504" s="204">
        <v>0</v>
      </c>
      <c r="P1504" s="337"/>
      <c r="Q1504" s="229">
        <v>0</v>
      </c>
      <c r="R1504" s="401">
        <v>30000</v>
      </c>
      <c r="S1504" s="204">
        <f t="shared" si="207"/>
        <v>0</v>
      </c>
      <c r="T1504" s="333"/>
      <c r="U1504" s="39"/>
      <c r="V1504" s="333"/>
      <c r="W1504" s="39"/>
      <c r="X1504" s="23">
        <f t="shared" si="208"/>
        <v>0</v>
      </c>
      <c r="Y1504" s="23">
        <f t="shared" si="209"/>
        <v>0</v>
      </c>
      <c r="AH1504" s="20">
        <f t="shared" si="203"/>
        <v>0</v>
      </c>
      <c r="AI1504" s="20">
        <v>1</v>
      </c>
      <c r="AQ1504" s="1">
        <f t="shared" si="204"/>
        <v>1</v>
      </c>
      <c r="AR1504" s="1">
        <f t="shared" si="205"/>
        <v>1</v>
      </c>
    </row>
    <row r="1505" spans="1:44" ht="27.6" thickTop="1" thickBot="1">
      <c r="A1505" s="369" t="s">
        <v>748</v>
      </c>
      <c r="B1505" s="369" t="s">
        <v>823</v>
      </c>
      <c r="C1505" s="384" t="s">
        <v>827</v>
      </c>
      <c r="D1505" s="35"/>
      <c r="E1505" s="827" t="s">
        <v>145</v>
      </c>
      <c r="F1505" s="336">
        <v>120000</v>
      </c>
      <c r="G1505" s="336">
        <v>120000</v>
      </c>
      <c r="H1505" s="190"/>
      <c r="I1505" s="204">
        <v>0</v>
      </c>
      <c r="J1505" s="204">
        <v>0</v>
      </c>
      <c r="K1505" s="204">
        <v>0</v>
      </c>
      <c r="L1505" s="336">
        <v>120000</v>
      </c>
      <c r="M1505" s="204">
        <v>0</v>
      </c>
      <c r="N1505" s="204">
        <v>0</v>
      </c>
      <c r="O1505" s="204">
        <v>0</v>
      </c>
      <c r="P1505" s="337"/>
      <c r="Q1505" s="229">
        <v>0</v>
      </c>
      <c r="R1505" s="336">
        <v>50000</v>
      </c>
      <c r="S1505" s="204">
        <f t="shared" si="207"/>
        <v>70000</v>
      </c>
      <c r="T1505" s="333"/>
      <c r="U1505" s="39"/>
      <c r="V1505" s="333"/>
      <c r="W1505" s="39"/>
      <c r="X1505" s="23">
        <f t="shared" si="208"/>
        <v>0</v>
      </c>
      <c r="Y1505" s="23">
        <f t="shared" si="209"/>
        <v>0</v>
      </c>
      <c r="AH1505" s="20">
        <f t="shared" si="203"/>
        <v>0</v>
      </c>
      <c r="AI1505" s="20">
        <v>1</v>
      </c>
      <c r="AQ1505" s="1">
        <f t="shared" si="204"/>
        <v>1</v>
      </c>
      <c r="AR1505" s="1">
        <f t="shared" si="205"/>
        <v>1</v>
      </c>
    </row>
    <row r="1506" spans="1:44" ht="27.6" thickTop="1" thickBot="1">
      <c r="A1506" s="369" t="s">
        <v>748</v>
      </c>
      <c r="B1506" s="369" t="s">
        <v>823</v>
      </c>
      <c r="C1506" s="398" t="s">
        <v>242</v>
      </c>
      <c r="D1506" s="35"/>
      <c r="E1506" s="827" t="s">
        <v>145</v>
      </c>
      <c r="F1506" s="336">
        <v>28000</v>
      </c>
      <c r="G1506" s="336">
        <v>28000</v>
      </c>
      <c r="H1506" s="190"/>
      <c r="I1506" s="204">
        <v>0</v>
      </c>
      <c r="J1506" s="204">
        <v>0</v>
      </c>
      <c r="K1506" s="204">
        <v>0</v>
      </c>
      <c r="L1506" s="336">
        <v>28000</v>
      </c>
      <c r="M1506" s="204">
        <v>0</v>
      </c>
      <c r="N1506" s="204">
        <v>0</v>
      </c>
      <c r="O1506" s="204">
        <v>0</v>
      </c>
      <c r="P1506" s="337"/>
      <c r="Q1506" s="229">
        <v>0</v>
      </c>
      <c r="R1506" s="336">
        <v>15000</v>
      </c>
      <c r="S1506" s="204">
        <f t="shared" si="207"/>
        <v>13000</v>
      </c>
      <c r="T1506" s="333"/>
      <c r="U1506" s="39"/>
      <c r="V1506" s="333"/>
      <c r="W1506" s="39"/>
      <c r="X1506" s="23">
        <f t="shared" si="208"/>
        <v>0</v>
      </c>
      <c r="Y1506" s="23">
        <f t="shared" si="209"/>
        <v>0</v>
      </c>
      <c r="AH1506" s="20">
        <f t="shared" si="203"/>
        <v>0</v>
      </c>
      <c r="AI1506" s="20">
        <v>1</v>
      </c>
      <c r="AQ1506" s="1">
        <f t="shared" si="204"/>
        <v>1</v>
      </c>
      <c r="AR1506" s="1">
        <f t="shared" si="205"/>
        <v>1</v>
      </c>
    </row>
    <row r="1507" spans="1:44" ht="27.6" thickTop="1" thickBot="1">
      <c r="A1507" s="369" t="s">
        <v>748</v>
      </c>
      <c r="B1507" s="369" t="s">
        <v>828</v>
      </c>
      <c r="C1507" s="369" t="s">
        <v>829</v>
      </c>
      <c r="D1507" s="35"/>
      <c r="E1507" s="225" t="s">
        <v>179</v>
      </c>
      <c r="F1507" s="336">
        <v>300000</v>
      </c>
      <c r="G1507" s="336">
        <v>300000</v>
      </c>
      <c r="H1507" s="218"/>
      <c r="I1507" s="204">
        <v>0</v>
      </c>
      <c r="J1507" s="219"/>
      <c r="K1507" s="219"/>
      <c r="L1507" s="219">
        <v>300000</v>
      </c>
      <c r="M1507" s="204"/>
      <c r="N1507" s="204"/>
      <c r="O1507" s="189"/>
      <c r="P1507" s="337"/>
      <c r="Q1507" s="338"/>
      <c r="R1507" s="336">
        <v>50000</v>
      </c>
      <c r="S1507" s="204">
        <v>250000</v>
      </c>
      <c r="T1507" s="333"/>
      <c r="U1507" s="402"/>
      <c r="V1507" s="403"/>
      <c r="W1507" s="402"/>
      <c r="X1507" s="23">
        <f t="shared" si="208"/>
        <v>0</v>
      </c>
      <c r="Y1507" s="23">
        <f t="shared" si="209"/>
        <v>0</v>
      </c>
      <c r="Z1507" s="20">
        <v>1</v>
      </c>
      <c r="AH1507" s="20">
        <f t="shared" si="203"/>
        <v>1</v>
      </c>
      <c r="AQ1507" s="1">
        <f t="shared" si="204"/>
        <v>0</v>
      </c>
      <c r="AR1507" s="1">
        <f t="shared" si="205"/>
        <v>1</v>
      </c>
    </row>
    <row r="1508" spans="1:44" ht="27.6" thickTop="1" thickBot="1">
      <c r="A1508" s="369" t="s">
        <v>748</v>
      </c>
      <c r="B1508" s="369" t="s">
        <v>828</v>
      </c>
      <c r="C1508" s="369" t="s">
        <v>830</v>
      </c>
      <c r="D1508" s="188"/>
      <c r="E1508" s="225" t="s">
        <v>179</v>
      </c>
      <c r="F1508" s="336">
        <v>114000</v>
      </c>
      <c r="G1508" s="336">
        <v>114000</v>
      </c>
      <c r="H1508" s="218"/>
      <c r="I1508" s="204"/>
      <c r="J1508" s="219"/>
      <c r="K1508" s="219"/>
      <c r="L1508" s="219">
        <v>114000</v>
      </c>
      <c r="M1508" s="204"/>
      <c r="N1508" s="204"/>
      <c r="O1508" s="189"/>
      <c r="P1508" s="337"/>
      <c r="Q1508" s="338"/>
      <c r="R1508" s="336">
        <v>14000</v>
      </c>
      <c r="S1508" s="204">
        <v>100000</v>
      </c>
      <c r="T1508" s="339"/>
      <c r="U1508" s="350"/>
      <c r="V1508" s="339"/>
      <c r="W1508" s="350"/>
      <c r="X1508" s="23">
        <f t="shared" si="208"/>
        <v>0</v>
      </c>
      <c r="Y1508" s="23">
        <f t="shared" si="209"/>
        <v>0</v>
      </c>
      <c r="Z1508" s="20">
        <v>1</v>
      </c>
      <c r="AH1508" s="20">
        <f t="shared" si="203"/>
        <v>1</v>
      </c>
      <c r="AQ1508" s="1">
        <f t="shared" si="204"/>
        <v>0</v>
      </c>
      <c r="AR1508" s="1">
        <f t="shared" si="205"/>
        <v>1</v>
      </c>
    </row>
    <row r="1509" spans="1:44" ht="27.6" thickTop="1" thickBot="1">
      <c r="A1509" s="369" t="s">
        <v>748</v>
      </c>
      <c r="B1509" s="369" t="s">
        <v>828</v>
      </c>
      <c r="C1509" s="369" t="s">
        <v>831</v>
      </c>
      <c r="D1509" s="188"/>
      <c r="E1509" s="225" t="s">
        <v>179</v>
      </c>
      <c r="F1509" s="336">
        <v>100000</v>
      </c>
      <c r="G1509" s="336">
        <v>100000</v>
      </c>
      <c r="H1509" s="218"/>
      <c r="I1509" s="204"/>
      <c r="J1509" s="219"/>
      <c r="K1509" s="219"/>
      <c r="L1509" s="219">
        <v>100000</v>
      </c>
      <c r="M1509" s="204"/>
      <c r="N1509" s="204"/>
      <c r="O1509" s="189"/>
      <c r="P1509" s="337"/>
      <c r="Q1509" s="338"/>
      <c r="R1509" s="336">
        <v>100000</v>
      </c>
      <c r="S1509" s="204">
        <v>0</v>
      </c>
      <c r="T1509" s="339"/>
      <c r="U1509" s="350"/>
      <c r="V1509" s="339"/>
      <c r="W1509" s="350"/>
      <c r="X1509" s="23">
        <f t="shared" si="208"/>
        <v>0</v>
      </c>
      <c r="Y1509" s="23">
        <f t="shared" si="209"/>
        <v>0</v>
      </c>
      <c r="Z1509" s="20">
        <v>1</v>
      </c>
      <c r="AH1509" s="20">
        <f t="shared" si="203"/>
        <v>1</v>
      </c>
      <c r="AQ1509" s="1">
        <f t="shared" si="204"/>
        <v>0</v>
      </c>
      <c r="AR1509" s="1">
        <f t="shared" si="205"/>
        <v>1</v>
      </c>
    </row>
    <row r="1510" spans="1:44" ht="27.6" thickTop="1" thickBot="1">
      <c r="A1510" s="369" t="s">
        <v>748</v>
      </c>
      <c r="B1510" s="369" t="s">
        <v>828</v>
      </c>
      <c r="C1510" s="369" t="s">
        <v>832</v>
      </c>
      <c r="D1510" s="188"/>
      <c r="E1510" s="225" t="s">
        <v>145</v>
      </c>
      <c r="F1510" s="336">
        <v>170000</v>
      </c>
      <c r="G1510" s="404">
        <v>170000</v>
      </c>
      <c r="H1510" s="218"/>
      <c r="I1510" s="405"/>
      <c r="J1510" s="406"/>
      <c r="K1510" s="406"/>
      <c r="L1510" s="406">
        <v>170000</v>
      </c>
      <c r="M1510" s="405"/>
      <c r="N1510" s="405"/>
      <c r="O1510" s="407"/>
      <c r="P1510" s="337"/>
      <c r="Q1510" s="408">
        <v>0</v>
      </c>
      <c r="R1510" s="405">
        <v>153000</v>
      </c>
      <c r="S1510" s="405">
        <v>17000</v>
      </c>
      <c r="T1510" s="339"/>
      <c r="U1510" s="350"/>
      <c r="V1510" s="339"/>
      <c r="W1510" s="350"/>
      <c r="X1510" s="23">
        <f t="shared" si="208"/>
        <v>0</v>
      </c>
      <c r="Y1510" s="23">
        <f t="shared" si="209"/>
        <v>0</v>
      </c>
      <c r="AH1510" s="20">
        <f t="shared" si="203"/>
        <v>0</v>
      </c>
      <c r="AI1510" s="20">
        <v>1</v>
      </c>
      <c r="AQ1510" s="1">
        <f t="shared" si="204"/>
        <v>1</v>
      </c>
      <c r="AR1510" s="1">
        <f t="shared" si="205"/>
        <v>1</v>
      </c>
    </row>
    <row r="1511" spans="1:44" ht="27.6" thickTop="1" thickBot="1">
      <c r="A1511" s="369" t="s">
        <v>748</v>
      </c>
      <c r="B1511" s="369" t="s">
        <v>828</v>
      </c>
      <c r="C1511" s="369" t="s">
        <v>833</v>
      </c>
      <c r="D1511" s="188"/>
      <c r="E1511" s="225" t="s">
        <v>145</v>
      </c>
      <c r="F1511" s="405">
        <v>127000</v>
      </c>
      <c r="G1511" s="404">
        <v>127000</v>
      </c>
      <c r="H1511" s="218"/>
      <c r="I1511" s="405"/>
      <c r="J1511" s="406"/>
      <c r="K1511" s="406"/>
      <c r="L1511" s="406">
        <v>127000</v>
      </c>
      <c r="M1511" s="405"/>
      <c r="N1511" s="405"/>
      <c r="O1511" s="407"/>
      <c r="P1511" s="337"/>
      <c r="Q1511" s="408">
        <v>0</v>
      </c>
      <c r="R1511" s="405">
        <v>114300</v>
      </c>
      <c r="S1511" s="405">
        <v>12700</v>
      </c>
      <c r="T1511" s="339"/>
      <c r="U1511" s="350"/>
      <c r="V1511" s="339"/>
      <c r="W1511" s="350"/>
      <c r="X1511" s="23">
        <f t="shared" si="208"/>
        <v>0</v>
      </c>
      <c r="Y1511" s="23">
        <f t="shared" si="209"/>
        <v>0</v>
      </c>
      <c r="AH1511" s="20">
        <f t="shared" si="203"/>
        <v>0</v>
      </c>
      <c r="AI1511" s="20">
        <v>1</v>
      </c>
      <c r="AQ1511" s="1">
        <f t="shared" si="204"/>
        <v>1</v>
      </c>
      <c r="AR1511" s="1">
        <f t="shared" si="205"/>
        <v>1</v>
      </c>
    </row>
    <row r="1512" spans="1:44" ht="27.6" thickTop="1" thickBot="1">
      <c r="A1512" s="369" t="s">
        <v>748</v>
      </c>
      <c r="B1512" s="369" t="s">
        <v>828</v>
      </c>
      <c r="C1512" s="369" t="s">
        <v>834</v>
      </c>
      <c r="D1512" s="188"/>
      <c r="E1512" s="225" t="s">
        <v>145</v>
      </c>
      <c r="F1512" s="405">
        <v>25000</v>
      </c>
      <c r="G1512" s="404">
        <v>25000</v>
      </c>
      <c r="H1512" s="218"/>
      <c r="I1512" s="405"/>
      <c r="J1512" s="406"/>
      <c r="K1512" s="406"/>
      <c r="L1512" s="406">
        <v>25000</v>
      </c>
      <c r="M1512" s="405"/>
      <c r="N1512" s="405"/>
      <c r="O1512" s="407"/>
      <c r="P1512" s="337"/>
      <c r="Q1512" s="408">
        <v>15162</v>
      </c>
      <c r="R1512" s="405">
        <v>9838</v>
      </c>
      <c r="S1512" s="405">
        <v>0</v>
      </c>
      <c r="T1512" s="339"/>
      <c r="U1512" s="350"/>
      <c r="V1512" s="339"/>
      <c r="W1512" s="350"/>
      <c r="X1512" s="23">
        <f t="shared" si="208"/>
        <v>0</v>
      </c>
      <c r="Y1512" s="23">
        <f t="shared" si="209"/>
        <v>0</v>
      </c>
      <c r="AH1512" s="20">
        <f t="shared" si="203"/>
        <v>0</v>
      </c>
      <c r="AI1512" s="20">
        <v>1</v>
      </c>
      <c r="AQ1512" s="1">
        <f t="shared" si="204"/>
        <v>1</v>
      </c>
      <c r="AR1512" s="1">
        <f t="shared" si="205"/>
        <v>1</v>
      </c>
    </row>
    <row r="1513" spans="1:44" ht="27.6" thickTop="1" thickBot="1">
      <c r="A1513" s="369" t="s">
        <v>748</v>
      </c>
      <c r="B1513" s="369" t="s">
        <v>828</v>
      </c>
      <c r="C1513" s="409" t="s">
        <v>206</v>
      </c>
      <c r="D1513" s="188"/>
      <c r="E1513" s="225" t="s">
        <v>53</v>
      </c>
      <c r="F1513" s="336">
        <v>71000</v>
      </c>
      <c r="G1513" s="336">
        <f>I1513+J1513+K1513+L1513+M1513+N1513</f>
        <v>71000</v>
      </c>
      <c r="H1513" s="218"/>
      <c r="I1513" s="204"/>
      <c r="J1513" s="219"/>
      <c r="K1513" s="219"/>
      <c r="L1513" s="219">
        <v>71000</v>
      </c>
      <c r="M1513" s="204"/>
      <c r="N1513" s="204"/>
      <c r="O1513" s="189"/>
      <c r="P1513" s="337"/>
      <c r="Q1513" s="229">
        <v>65550</v>
      </c>
      <c r="R1513" s="336">
        <v>0</v>
      </c>
      <c r="S1513" s="204">
        <v>5450</v>
      </c>
      <c r="T1513" s="339"/>
      <c r="U1513" s="350"/>
      <c r="V1513" s="339"/>
      <c r="W1513" s="350"/>
      <c r="X1513" s="23">
        <f t="shared" si="208"/>
        <v>0</v>
      </c>
      <c r="Y1513" s="23">
        <f t="shared" si="209"/>
        <v>0</v>
      </c>
      <c r="AH1513" s="20">
        <f t="shared" si="203"/>
        <v>0</v>
      </c>
      <c r="AI1513" s="20">
        <v>1</v>
      </c>
      <c r="AQ1513" s="1">
        <f t="shared" si="204"/>
        <v>1</v>
      </c>
      <c r="AR1513" s="1">
        <f t="shared" si="205"/>
        <v>1</v>
      </c>
    </row>
    <row r="1514" spans="1:44" ht="27.6" thickTop="1" thickBot="1">
      <c r="A1514" s="369" t="s">
        <v>748</v>
      </c>
      <c r="B1514" s="369" t="s">
        <v>828</v>
      </c>
      <c r="C1514" s="409" t="s">
        <v>45</v>
      </c>
      <c r="D1514" s="188"/>
      <c r="E1514" s="225" t="s">
        <v>53</v>
      </c>
      <c r="F1514" s="336">
        <f>I1514+J1514+K1514+L1514+N1514</f>
        <v>90000</v>
      </c>
      <c r="G1514" s="336">
        <f>I1514+J1514+K1514+L1514+M1514+N1514</f>
        <v>90000</v>
      </c>
      <c r="H1514" s="218"/>
      <c r="I1514" s="204"/>
      <c r="J1514" s="219"/>
      <c r="K1514" s="219"/>
      <c r="L1514" s="219">
        <v>90000</v>
      </c>
      <c r="M1514" s="204"/>
      <c r="N1514" s="204"/>
      <c r="O1514" s="189"/>
      <c r="P1514" s="337"/>
      <c r="Q1514" s="229">
        <v>2800</v>
      </c>
      <c r="R1514" s="336">
        <v>78480</v>
      </c>
      <c r="S1514" s="204">
        <v>8720</v>
      </c>
      <c r="T1514" s="339"/>
      <c r="U1514" s="350"/>
      <c r="V1514" s="339"/>
      <c r="W1514" s="350"/>
      <c r="X1514" s="23">
        <f t="shared" si="208"/>
        <v>0</v>
      </c>
      <c r="Y1514" s="23">
        <f t="shared" si="209"/>
        <v>0</v>
      </c>
      <c r="AH1514" s="20">
        <f t="shared" si="203"/>
        <v>0</v>
      </c>
      <c r="AI1514" s="20">
        <v>1</v>
      </c>
      <c r="AQ1514" s="1">
        <f t="shared" si="204"/>
        <v>1</v>
      </c>
      <c r="AR1514" s="1">
        <f t="shared" si="205"/>
        <v>1</v>
      </c>
    </row>
    <row r="1515" spans="1:44" ht="27.6" thickTop="1" thickBot="1">
      <c r="A1515" s="369" t="s">
        <v>748</v>
      </c>
      <c r="B1515" s="369" t="s">
        <v>828</v>
      </c>
      <c r="C1515" s="409" t="s">
        <v>45</v>
      </c>
      <c r="D1515" s="188"/>
      <c r="E1515" s="225" t="s">
        <v>179</v>
      </c>
      <c r="F1515" s="336">
        <v>70000</v>
      </c>
      <c r="G1515" s="336">
        <v>70000</v>
      </c>
      <c r="H1515" s="218"/>
      <c r="I1515" s="204"/>
      <c r="J1515" s="219"/>
      <c r="K1515" s="219">
        <v>70000</v>
      </c>
      <c r="L1515" s="410"/>
      <c r="M1515" s="204"/>
      <c r="N1515" s="204"/>
      <c r="O1515" s="189"/>
      <c r="P1515" s="337"/>
      <c r="Q1515" s="229">
        <v>0</v>
      </c>
      <c r="R1515" s="336">
        <v>63000</v>
      </c>
      <c r="S1515" s="204">
        <f>G1515-(Q1515+R1515)</f>
        <v>7000</v>
      </c>
      <c r="T1515" s="339"/>
      <c r="U1515" s="350"/>
      <c r="V1515" s="339"/>
      <c r="W1515" s="350"/>
      <c r="X1515" s="23">
        <f t="shared" si="208"/>
        <v>0</v>
      </c>
      <c r="Y1515" s="23">
        <f t="shared" si="209"/>
        <v>0</v>
      </c>
      <c r="Z1515" s="20">
        <v>1</v>
      </c>
      <c r="AH1515" s="20">
        <f t="shared" si="203"/>
        <v>1</v>
      </c>
      <c r="AQ1515" s="1">
        <f t="shared" si="204"/>
        <v>0</v>
      </c>
      <c r="AR1515" s="1">
        <f t="shared" si="205"/>
        <v>1</v>
      </c>
    </row>
    <row r="1516" spans="1:44" ht="27.6" thickTop="1" thickBot="1">
      <c r="A1516" s="369" t="s">
        <v>748</v>
      </c>
      <c r="B1516" s="369" t="s">
        <v>828</v>
      </c>
      <c r="C1516" s="409" t="s">
        <v>229</v>
      </c>
      <c r="D1516" s="188"/>
      <c r="E1516" s="225" t="s">
        <v>10</v>
      </c>
      <c r="F1516" s="336">
        <f>I1516+J1516+K1516+L1516+N1516</f>
        <v>100000</v>
      </c>
      <c r="G1516" s="336">
        <f>I1516+J1516+K1516+L1516+M1516+N1516</f>
        <v>100000</v>
      </c>
      <c r="H1516" s="218"/>
      <c r="I1516" s="204"/>
      <c r="J1516" s="219"/>
      <c r="K1516" s="219"/>
      <c r="L1516" s="219">
        <f>92384+7616</f>
        <v>100000</v>
      </c>
      <c r="M1516" s="204"/>
      <c r="N1516" s="204"/>
      <c r="O1516" s="189"/>
      <c r="P1516" s="337"/>
      <c r="Q1516" s="229">
        <v>90000</v>
      </c>
      <c r="R1516" s="336">
        <v>10000</v>
      </c>
      <c r="S1516" s="204">
        <v>0</v>
      </c>
      <c r="T1516" s="339"/>
      <c r="U1516" s="350"/>
      <c r="V1516" s="339"/>
      <c r="W1516" s="350"/>
      <c r="X1516" s="23">
        <f t="shared" si="208"/>
        <v>0</v>
      </c>
      <c r="Y1516" s="23">
        <f t="shared" si="209"/>
        <v>0</v>
      </c>
      <c r="AH1516" s="20">
        <f t="shared" si="203"/>
        <v>0</v>
      </c>
      <c r="AI1516" s="20">
        <v>1</v>
      </c>
      <c r="AQ1516" s="1">
        <f t="shared" si="204"/>
        <v>1</v>
      </c>
      <c r="AR1516" s="1">
        <f t="shared" si="205"/>
        <v>1</v>
      </c>
    </row>
    <row r="1517" spans="1:44" ht="27.6" thickTop="1" thickBot="1">
      <c r="A1517" s="369" t="s">
        <v>748</v>
      </c>
      <c r="B1517" s="369" t="s">
        <v>828</v>
      </c>
      <c r="C1517" s="409" t="s">
        <v>40</v>
      </c>
      <c r="D1517" s="188"/>
      <c r="E1517" s="225" t="s">
        <v>10</v>
      </c>
      <c r="F1517" s="336">
        <f>I1517+J1517+K1517+L1517+N1517</f>
        <v>61000</v>
      </c>
      <c r="G1517" s="336">
        <f>I1517+J1517+K1517+L1517+M1517+N1517</f>
        <v>61000</v>
      </c>
      <c r="H1517" s="218"/>
      <c r="I1517" s="204"/>
      <c r="J1517" s="219"/>
      <c r="K1517" s="219"/>
      <c r="L1517" s="219">
        <v>61000</v>
      </c>
      <c r="M1517" s="204"/>
      <c r="N1517" s="204"/>
      <c r="O1517" s="189"/>
      <c r="P1517" s="337"/>
      <c r="Q1517" s="229">
        <v>43817</v>
      </c>
      <c r="R1517" s="336">
        <v>17183</v>
      </c>
      <c r="S1517" s="204">
        <f>G1517-(Q1517+R1517)</f>
        <v>0</v>
      </c>
      <c r="T1517" s="339"/>
      <c r="U1517" s="350"/>
      <c r="V1517" s="339"/>
      <c r="W1517" s="350"/>
      <c r="X1517" s="23">
        <f t="shared" si="208"/>
        <v>0</v>
      </c>
      <c r="Y1517" s="23">
        <f t="shared" si="209"/>
        <v>0</v>
      </c>
      <c r="AH1517" s="20">
        <f t="shared" si="203"/>
        <v>0</v>
      </c>
      <c r="AI1517" s="20">
        <v>1</v>
      </c>
      <c r="AQ1517" s="1">
        <f t="shared" si="204"/>
        <v>1</v>
      </c>
      <c r="AR1517" s="1">
        <f t="shared" si="205"/>
        <v>1</v>
      </c>
    </row>
    <row r="1518" spans="1:44" ht="27.6" thickTop="1" thickBot="1">
      <c r="A1518" s="369" t="s">
        <v>748</v>
      </c>
      <c r="B1518" s="369" t="s">
        <v>828</v>
      </c>
      <c r="C1518" s="409" t="s">
        <v>835</v>
      </c>
      <c r="D1518" s="188"/>
      <c r="E1518" s="225" t="s">
        <v>46</v>
      </c>
      <c r="F1518" s="336">
        <f>I1518+J1518+K1518+L1518+N1518</f>
        <v>84350</v>
      </c>
      <c r="G1518" s="336">
        <f>I1518+J1518+K1518+L1518+M1518+N1518</f>
        <v>84350</v>
      </c>
      <c r="H1518" s="218"/>
      <c r="I1518" s="204"/>
      <c r="J1518" s="219"/>
      <c r="K1518" s="219">
        <v>84350</v>
      </c>
      <c r="L1518" s="219"/>
      <c r="M1518" s="204"/>
      <c r="N1518" s="204"/>
      <c r="O1518" s="189"/>
      <c r="P1518" s="337"/>
      <c r="Q1518" s="229">
        <v>16870</v>
      </c>
      <c r="R1518" s="336">
        <v>0</v>
      </c>
      <c r="S1518" s="204">
        <f>G1518-(Q1518+R1518)</f>
        <v>67480</v>
      </c>
      <c r="T1518" s="339"/>
      <c r="U1518" s="350"/>
      <c r="V1518" s="339"/>
      <c r="W1518" s="350"/>
      <c r="X1518" s="23">
        <f t="shared" si="208"/>
        <v>0</v>
      </c>
      <c r="Y1518" s="23">
        <f t="shared" si="209"/>
        <v>0</v>
      </c>
      <c r="AH1518" s="20">
        <f t="shared" si="203"/>
        <v>0</v>
      </c>
      <c r="AI1518" s="20">
        <v>1</v>
      </c>
      <c r="AQ1518" s="1">
        <f t="shared" si="204"/>
        <v>1</v>
      </c>
      <c r="AR1518" s="1">
        <f t="shared" si="205"/>
        <v>1</v>
      </c>
    </row>
    <row r="1519" spans="1:44" ht="27.6" thickTop="1" thickBot="1">
      <c r="A1519" s="369" t="s">
        <v>748</v>
      </c>
      <c r="B1519" s="369" t="s">
        <v>828</v>
      </c>
      <c r="C1519" s="369" t="s">
        <v>836</v>
      </c>
      <c r="D1519" s="188"/>
      <c r="E1519" s="225" t="s">
        <v>10</v>
      </c>
      <c r="F1519" s="336">
        <f>M1519</f>
        <v>600000</v>
      </c>
      <c r="G1519" s="336">
        <f>I1519+J1519+K1519+L1519+M1519+N1519</f>
        <v>600000</v>
      </c>
      <c r="H1519" s="218"/>
      <c r="I1519" s="204">
        <v>0</v>
      </c>
      <c r="J1519" s="219">
        <v>0</v>
      </c>
      <c r="K1519" s="219">
        <v>0</v>
      </c>
      <c r="L1519" s="219">
        <v>0</v>
      </c>
      <c r="M1519" s="204">
        <v>600000</v>
      </c>
      <c r="N1519" s="204"/>
      <c r="O1519" s="189"/>
      <c r="P1519" s="337"/>
      <c r="Q1519" s="960">
        <v>572066.43599999999</v>
      </c>
      <c r="R1519" s="336">
        <v>0</v>
      </c>
      <c r="S1519" s="961">
        <v>27933.564000000013</v>
      </c>
      <c r="T1519" s="339"/>
      <c r="U1519" s="350"/>
      <c r="V1519" s="339"/>
      <c r="W1519" s="350"/>
      <c r="X1519" s="23">
        <f t="shared" si="208"/>
        <v>0</v>
      </c>
      <c r="Y1519" s="23">
        <f t="shared" si="209"/>
        <v>0</v>
      </c>
      <c r="AH1519" s="20">
        <f t="shared" si="203"/>
        <v>0</v>
      </c>
      <c r="AO1519" s="20">
        <v>1</v>
      </c>
      <c r="AQ1519" s="1">
        <f t="shared" si="204"/>
        <v>1</v>
      </c>
      <c r="AR1519" s="1">
        <f t="shared" si="205"/>
        <v>1</v>
      </c>
    </row>
    <row r="1520" spans="1:44" ht="27.6" thickTop="1" thickBot="1">
      <c r="A1520" s="369" t="s">
        <v>748</v>
      </c>
      <c r="B1520" s="369" t="s">
        <v>828</v>
      </c>
      <c r="C1520" s="369" t="s">
        <v>837</v>
      </c>
      <c r="D1520" s="188"/>
      <c r="E1520" s="225" t="s">
        <v>145</v>
      </c>
      <c r="F1520" s="336">
        <v>1000000</v>
      </c>
      <c r="G1520" s="336">
        <v>1000000</v>
      </c>
      <c r="H1520" s="218"/>
      <c r="I1520" s="204"/>
      <c r="J1520" s="219"/>
      <c r="K1520" s="219"/>
      <c r="L1520" s="219"/>
      <c r="M1520" s="204">
        <v>1000000</v>
      </c>
      <c r="N1520" s="204"/>
      <c r="O1520" s="189"/>
      <c r="P1520" s="337"/>
      <c r="Q1520" s="229">
        <v>0</v>
      </c>
      <c r="R1520" s="336">
        <v>900000</v>
      </c>
      <c r="S1520" s="204">
        <f>G1520-(Q1520+R1520)</f>
        <v>100000</v>
      </c>
      <c r="T1520" s="339"/>
      <c r="U1520" s="350"/>
      <c r="V1520" s="339"/>
      <c r="W1520" s="350"/>
      <c r="X1520" s="23">
        <f t="shared" si="208"/>
        <v>0</v>
      </c>
      <c r="Y1520" s="23">
        <f t="shared" si="209"/>
        <v>0</v>
      </c>
      <c r="AH1520" s="20">
        <f t="shared" si="203"/>
        <v>0</v>
      </c>
      <c r="AO1520" s="20">
        <v>1</v>
      </c>
      <c r="AQ1520" s="1">
        <f t="shared" si="204"/>
        <v>1</v>
      </c>
      <c r="AR1520" s="1">
        <f t="shared" si="205"/>
        <v>1</v>
      </c>
    </row>
    <row r="1521" spans="1:44" ht="28.2" thickTop="1" thickBot="1">
      <c r="A1521" s="871" t="s">
        <v>225</v>
      </c>
      <c r="B1521" s="871" t="s">
        <v>225</v>
      </c>
      <c r="C1521" s="66" t="s">
        <v>226</v>
      </c>
      <c r="D1521" s="67"/>
      <c r="E1521" s="72" t="s">
        <v>179</v>
      </c>
      <c r="F1521" s="68">
        <f>I1521+J1521+K1521+L1521+M1521+N1521</f>
        <v>521910</v>
      </c>
      <c r="G1521" s="37">
        <v>521910</v>
      </c>
      <c r="H1521" s="69"/>
      <c r="I1521" s="70">
        <v>163410</v>
      </c>
      <c r="J1521" s="71"/>
      <c r="K1521" s="71"/>
      <c r="L1521" s="71">
        <v>358500</v>
      </c>
      <c r="M1521" s="70"/>
      <c r="N1521" s="70"/>
      <c r="O1521" s="72"/>
      <c r="P1521" s="73"/>
      <c r="Q1521" s="74"/>
      <c r="R1521" s="68">
        <v>300000</v>
      </c>
      <c r="S1521" s="70">
        <f>F1521-R1521</f>
        <v>221910</v>
      </c>
      <c r="T1521" s="75"/>
      <c r="U1521" s="76"/>
      <c r="V1521" s="77"/>
      <c r="W1521" s="78"/>
      <c r="X1521" s="23">
        <f t="shared" si="208"/>
        <v>0</v>
      </c>
      <c r="Y1521" s="23">
        <f t="shared" si="209"/>
        <v>0</v>
      </c>
      <c r="Z1521" s="20">
        <v>1</v>
      </c>
      <c r="AH1521" s="20">
        <f t="shared" si="203"/>
        <v>1</v>
      </c>
      <c r="AQ1521" s="1">
        <f t="shared" si="204"/>
        <v>0</v>
      </c>
      <c r="AR1521" s="1">
        <f t="shared" si="205"/>
        <v>1</v>
      </c>
    </row>
    <row r="1522" spans="1:44" ht="28.2" thickTop="1" thickBot="1">
      <c r="A1522" s="871" t="s">
        <v>225</v>
      </c>
      <c r="B1522" s="871" t="s">
        <v>225</v>
      </c>
      <c r="C1522" s="66" t="s">
        <v>227</v>
      </c>
      <c r="D1522" s="67"/>
      <c r="E1522" s="72" t="s">
        <v>179</v>
      </c>
      <c r="F1522" s="68">
        <f>I1522+J1522+K1522+L1522+M1522+N1522</f>
        <v>600000</v>
      </c>
      <c r="G1522" s="37">
        <v>600000</v>
      </c>
      <c r="H1522" s="69"/>
      <c r="I1522" s="70">
        <v>600000</v>
      </c>
      <c r="J1522" s="71"/>
      <c r="K1522" s="71"/>
      <c r="L1522" s="71"/>
      <c r="M1522" s="70"/>
      <c r="N1522" s="70"/>
      <c r="O1522" s="72"/>
      <c r="P1522" s="73"/>
      <c r="Q1522" s="74"/>
      <c r="R1522" s="68">
        <v>300000</v>
      </c>
      <c r="S1522" s="70">
        <f>F1522-R1522</f>
        <v>300000</v>
      </c>
      <c r="T1522" s="75"/>
      <c r="U1522" s="76"/>
      <c r="V1522" s="77"/>
      <c r="W1522" s="78"/>
      <c r="X1522" s="23">
        <f t="shared" si="208"/>
        <v>0</v>
      </c>
      <c r="Y1522" s="23">
        <f t="shared" si="209"/>
        <v>0</v>
      </c>
      <c r="Z1522" s="20">
        <v>1</v>
      </c>
      <c r="AH1522" s="20">
        <f t="shared" si="203"/>
        <v>1</v>
      </c>
      <c r="AQ1522" s="1">
        <f t="shared" si="204"/>
        <v>0</v>
      </c>
      <c r="AR1522" s="1">
        <f t="shared" si="205"/>
        <v>1</v>
      </c>
    </row>
    <row r="1523" spans="1:44" ht="28.2" thickTop="1" thickBot="1">
      <c r="A1523" s="871" t="s">
        <v>225</v>
      </c>
      <c r="B1523" s="871" t="s">
        <v>225</v>
      </c>
      <c r="C1523" s="66" t="s">
        <v>133</v>
      </c>
      <c r="D1523" s="67"/>
      <c r="E1523" s="72" t="s">
        <v>179</v>
      </c>
      <c r="F1523" s="68">
        <f>I1523+J1523+K1523+L1523+M1523+N1523</f>
        <v>600000</v>
      </c>
      <c r="G1523" s="37">
        <v>600000</v>
      </c>
      <c r="H1523" s="69"/>
      <c r="I1523" s="70">
        <v>600000</v>
      </c>
      <c r="J1523" s="71"/>
      <c r="K1523" s="71"/>
      <c r="L1523" s="71"/>
      <c r="M1523" s="70"/>
      <c r="N1523" s="70"/>
      <c r="O1523" s="72"/>
      <c r="P1523" s="73"/>
      <c r="Q1523" s="74"/>
      <c r="R1523" s="68">
        <v>300000</v>
      </c>
      <c r="S1523" s="70">
        <f>F1523-R1523</f>
        <v>300000</v>
      </c>
      <c r="T1523" s="75"/>
      <c r="U1523" s="76"/>
      <c r="V1523" s="77"/>
      <c r="W1523" s="78"/>
      <c r="X1523" s="23">
        <f t="shared" si="208"/>
        <v>0</v>
      </c>
      <c r="Y1523" s="23">
        <f t="shared" si="209"/>
        <v>0</v>
      </c>
      <c r="Z1523" s="20">
        <v>1</v>
      </c>
      <c r="AH1523" s="20">
        <f t="shared" si="203"/>
        <v>1</v>
      </c>
      <c r="AQ1523" s="1">
        <f t="shared" si="204"/>
        <v>0</v>
      </c>
      <c r="AR1523" s="1">
        <f t="shared" si="205"/>
        <v>1</v>
      </c>
    </row>
    <row r="1524" spans="1:44" ht="28.2" thickTop="1" thickBot="1">
      <c r="A1524" s="871" t="s">
        <v>225</v>
      </c>
      <c r="B1524" s="871" t="s">
        <v>225</v>
      </c>
      <c r="C1524" s="66" t="s">
        <v>58</v>
      </c>
      <c r="D1524" s="67"/>
      <c r="E1524" s="72" t="s">
        <v>964</v>
      </c>
      <c r="F1524" s="68">
        <v>400000</v>
      </c>
      <c r="G1524" s="37">
        <v>400000</v>
      </c>
      <c r="H1524" s="69"/>
      <c r="I1524" s="70"/>
      <c r="J1524" s="71"/>
      <c r="K1524" s="71"/>
      <c r="L1524" s="71">
        <v>400000</v>
      </c>
      <c r="M1524" s="70"/>
      <c r="N1524" s="70"/>
      <c r="O1524" s="72"/>
      <c r="P1524" s="73"/>
      <c r="Q1524" s="79">
        <v>0</v>
      </c>
      <c r="R1524" s="68">
        <v>350000</v>
      </c>
      <c r="S1524" s="70">
        <f>G1524-(Q1524+R1524)</f>
        <v>50000</v>
      </c>
      <c r="T1524" s="75"/>
      <c r="U1524" s="76"/>
      <c r="V1524" s="77"/>
      <c r="W1524" s="78"/>
      <c r="X1524" s="23">
        <f t="shared" si="208"/>
        <v>0</v>
      </c>
      <c r="Y1524" s="23">
        <f t="shared" si="209"/>
        <v>0</v>
      </c>
      <c r="AH1524" s="20">
        <f t="shared" si="203"/>
        <v>0</v>
      </c>
      <c r="AI1524" s="20">
        <v>1</v>
      </c>
      <c r="AQ1524" s="1">
        <f t="shared" si="204"/>
        <v>1</v>
      </c>
      <c r="AR1524" s="1">
        <f t="shared" si="205"/>
        <v>1</v>
      </c>
    </row>
    <row r="1525" spans="1:44" ht="28.2" thickTop="1" thickBot="1">
      <c r="A1525" s="871" t="s">
        <v>225</v>
      </c>
      <c r="B1525" s="871" t="s">
        <v>225</v>
      </c>
      <c r="C1525" s="66" t="s">
        <v>228</v>
      </c>
      <c r="D1525" s="67"/>
      <c r="E1525" s="72" t="s">
        <v>964</v>
      </c>
      <c r="F1525" s="68">
        <v>200000</v>
      </c>
      <c r="G1525" s="37">
        <v>450000</v>
      </c>
      <c r="H1525" s="69"/>
      <c r="I1525" s="70">
        <v>450000</v>
      </c>
      <c r="J1525" s="71"/>
      <c r="K1525" s="71"/>
      <c r="L1525" s="71"/>
      <c r="M1525" s="70"/>
      <c r="N1525" s="70"/>
      <c r="O1525" s="72"/>
      <c r="P1525" s="73"/>
      <c r="Q1525" s="79">
        <v>0</v>
      </c>
      <c r="R1525" s="68">
        <v>400000</v>
      </c>
      <c r="S1525" s="70">
        <f>G1525-(Q1525+R1525)</f>
        <v>50000</v>
      </c>
      <c r="T1525" s="75"/>
      <c r="U1525" s="76"/>
      <c r="V1525" s="77"/>
      <c r="W1525" s="78"/>
      <c r="X1525" s="23">
        <f t="shared" si="208"/>
        <v>0</v>
      </c>
      <c r="Y1525" s="23">
        <f t="shared" si="209"/>
        <v>0</v>
      </c>
      <c r="AH1525" s="20">
        <f t="shared" si="203"/>
        <v>0</v>
      </c>
      <c r="AI1525" s="20">
        <v>1</v>
      </c>
      <c r="AQ1525" s="1">
        <f t="shared" si="204"/>
        <v>1</v>
      </c>
      <c r="AR1525" s="1">
        <f t="shared" si="205"/>
        <v>1</v>
      </c>
    </row>
    <row r="1526" spans="1:44" ht="28.2" thickTop="1" thickBot="1">
      <c r="A1526" s="871" t="s">
        <v>225</v>
      </c>
      <c r="B1526" s="871" t="s">
        <v>225</v>
      </c>
      <c r="C1526" s="66" t="s">
        <v>229</v>
      </c>
      <c r="D1526" s="67"/>
      <c r="E1526" s="72" t="s">
        <v>53</v>
      </c>
      <c r="F1526" s="68">
        <v>300000</v>
      </c>
      <c r="G1526" s="37">
        <v>300000</v>
      </c>
      <c r="H1526" s="69"/>
      <c r="I1526" s="70">
        <v>125000</v>
      </c>
      <c r="J1526" s="71"/>
      <c r="K1526" s="71"/>
      <c r="L1526" s="71">
        <v>175000</v>
      </c>
      <c r="M1526" s="70"/>
      <c r="N1526" s="70"/>
      <c r="O1526" s="72"/>
      <c r="P1526" s="73"/>
      <c r="Q1526" s="79">
        <v>0</v>
      </c>
      <c r="R1526" s="68">
        <v>200000</v>
      </c>
      <c r="S1526" s="70">
        <f t="shared" ref="S1526:S1531" si="210">F1526-(Q1526+R1526)</f>
        <v>100000</v>
      </c>
      <c r="T1526" s="75"/>
      <c r="U1526" s="76"/>
      <c r="V1526" s="77"/>
      <c r="W1526" s="78"/>
      <c r="X1526" s="23">
        <f t="shared" si="208"/>
        <v>0</v>
      </c>
      <c r="Y1526" s="23">
        <f t="shared" si="209"/>
        <v>0</v>
      </c>
      <c r="AH1526" s="20">
        <f t="shared" si="203"/>
        <v>0</v>
      </c>
      <c r="AI1526" s="20">
        <v>1</v>
      </c>
      <c r="AQ1526" s="1">
        <f t="shared" si="204"/>
        <v>1</v>
      </c>
      <c r="AR1526" s="1">
        <f t="shared" si="205"/>
        <v>1</v>
      </c>
    </row>
    <row r="1527" spans="1:44" ht="28.2" thickTop="1" thickBot="1">
      <c r="A1527" s="871" t="s">
        <v>225</v>
      </c>
      <c r="B1527" s="871" t="s">
        <v>225</v>
      </c>
      <c r="C1527" s="66" t="s">
        <v>36</v>
      </c>
      <c r="D1527" s="67"/>
      <c r="E1527" s="72" t="s">
        <v>145</v>
      </c>
      <c r="F1527" s="68">
        <v>100000</v>
      </c>
      <c r="G1527" s="37">
        <v>100000</v>
      </c>
      <c r="H1527" s="69"/>
      <c r="I1527" s="70">
        <v>100000</v>
      </c>
      <c r="J1527" s="71"/>
      <c r="K1527" s="71"/>
      <c r="L1527" s="71"/>
      <c r="M1527" s="70"/>
      <c r="N1527" s="70"/>
      <c r="O1527" s="72"/>
      <c r="P1527" s="73"/>
      <c r="Q1527" s="79"/>
      <c r="R1527" s="68">
        <v>80000</v>
      </c>
      <c r="S1527" s="70">
        <f t="shared" si="210"/>
        <v>20000</v>
      </c>
      <c r="T1527" s="75"/>
      <c r="U1527" s="76"/>
      <c r="V1527" s="77"/>
      <c r="W1527" s="78"/>
      <c r="X1527" s="23">
        <f t="shared" si="208"/>
        <v>0</v>
      </c>
      <c r="Y1527" s="23">
        <f t="shared" si="209"/>
        <v>0</v>
      </c>
      <c r="AH1527" s="20">
        <f t="shared" si="203"/>
        <v>0</v>
      </c>
      <c r="AI1527" s="20">
        <v>1</v>
      </c>
      <c r="AQ1527" s="1">
        <f t="shared" si="204"/>
        <v>1</v>
      </c>
      <c r="AR1527" s="1">
        <f t="shared" si="205"/>
        <v>1</v>
      </c>
    </row>
    <row r="1528" spans="1:44" ht="28.2" thickTop="1" thickBot="1">
      <c r="A1528" s="871" t="s">
        <v>225</v>
      </c>
      <c r="B1528" s="871" t="s">
        <v>225</v>
      </c>
      <c r="C1528" s="66" t="s">
        <v>44</v>
      </c>
      <c r="D1528" s="67"/>
      <c r="E1528" s="72" t="s">
        <v>145</v>
      </c>
      <c r="F1528" s="68">
        <v>80000</v>
      </c>
      <c r="G1528" s="37">
        <v>80000</v>
      </c>
      <c r="H1528" s="69"/>
      <c r="I1528" s="70">
        <v>80000</v>
      </c>
      <c r="J1528" s="71"/>
      <c r="K1528" s="71"/>
      <c r="L1528" s="71"/>
      <c r="M1528" s="70"/>
      <c r="N1528" s="70"/>
      <c r="O1528" s="72"/>
      <c r="P1528" s="73"/>
      <c r="Q1528" s="79">
        <v>20000</v>
      </c>
      <c r="R1528" s="68">
        <v>60000</v>
      </c>
      <c r="S1528" s="70">
        <f t="shared" si="210"/>
        <v>0</v>
      </c>
      <c r="T1528" s="75"/>
      <c r="U1528" s="76"/>
      <c r="V1528" s="77"/>
      <c r="W1528" s="78"/>
      <c r="X1528" s="23">
        <f t="shared" si="208"/>
        <v>0</v>
      </c>
      <c r="Y1528" s="23">
        <f t="shared" si="209"/>
        <v>0</v>
      </c>
      <c r="AH1528" s="20">
        <f t="shared" si="203"/>
        <v>0</v>
      </c>
      <c r="AI1528" s="20">
        <v>1</v>
      </c>
      <c r="AQ1528" s="1">
        <f t="shared" si="204"/>
        <v>1</v>
      </c>
      <c r="AR1528" s="1">
        <f t="shared" si="205"/>
        <v>1</v>
      </c>
    </row>
    <row r="1529" spans="1:44" ht="28.2" thickTop="1" thickBot="1">
      <c r="A1529" s="871" t="s">
        <v>225</v>
      </c>
      <c r="B1529" s="871" t="s">
        <v>225</v>
      </c>
      <c r="C1529" s="66" t="s">
        <v>230</v>
      </c>
      <c r="D1529" s="67"/>
      <c r="E1529" s="72" t="s">
        <v>53</v>
      </c>
      <c r="F1529" s="68">
        <f>I1529+J1529+K1529+L1529+M1529+N1529</f>
        <v>70000</v>
      </c>
      <c r="G1529" s="37">
        <v>70000</v>
      </c>
      <c r="H1529" s="69"/>
      <c r="I1529" s="70">
        <v>70000</v>
      </c>
      <c r="J1529" s="71"/>
      <c r="K1529" s="71"/>
      <c r="L1529" s="71"/>
      <c r="M1529" s="70"/>
      <c r="N1529" s="70"/>
      <c r="O1529" s="72"/>
      <c r="P1529" s="73"/>
      <c r="Q1529" s="79">
        <v>0</v>
      </c>
      <c r="R1529" s="68">
        <v>70000</v>
      </c>
      <c r="S1529" s="70">
        <f t="shared" si="210"/>
        <v>0</v>
      </c>
      <c r="T1529" s="75"/>
      <c r="U1529" s="76"/>
      <c r="V1529" s="77"/>
      <c r="W1529" s="78"/>
      <c r="X1529" s="23">
        <f t="shared" si="208"/>
        <v>0</v>
      </c>
      <c r="Y1529" s="23">
        <f t="shared" si="209"/>
        <v>0</v>
      </c>
      <c r="AH1529" s="20">
        <f t="shared" si="203"/>
        <v>0</v>
      </c>
      <c r="AI1529" s="20">
        <v>1</v>
      </c>
      <c r="AQ1529" s="1">
        <f t="shared" si="204"/>
        <v>1</v>
      </c>
      <c r="AR1529" s="1">
        <f t="shared" si="205"/>
        <v>1</v>
      </c>
    </row>
    <row r="1530" spans="1:44" ht="28.2" thickTop="1" thickBot="1">
      <c r="A1530" s="871" t="s">
        <v>225</v>
      </c>
      <c r="B1530" s="871" t="s">
        <v>225</v>
      </c>
      <c r="C1530" s="66" t="s">
        <v>231</v>
      </c>
      <c r="D1530" s="67"/>
      <c r="E1530" s="72" t="s">
        <v>53</v>
      </c>
      <c r="F1530" s="68">
        <v>50000</v>
      </c>
      <c r="G1530" s="37">
        <v>50000</v>
      </c>
      <c r="H1530" s="69"/>
      <c r="I1530" s="70">
        <v>50000</v>
      </c>
      <c r="J1530" s="71"/>
      <c r="K1530" s="71"/>
      <c r="L1530" s="71"/>
      <c r="M1530" s="70"/>
      <c r="N1530" s="70"/>
      <c r="O1530" s="72"/>
      <c r="P1530" s="73"/>
      <c r="Q1530" s="79">
        <v>0</v>
      </c>
      <c r="R1530" s="68">
        <v>50000</v>
      </c>
      <c r="S1530" s="70">
        <f t="shared" si="210"/>
        <v>0</v>
      </c>
      <c r="T1530" s="75"/>
      <c r="U1530" s="76"/>
      <c r="V1530" s="77"/>
      <c r="W1530" s="78"/>
      <c r="X1530" s="23">
        <f t="shared" si="208"/>
        <v>0</v>
      </c>
      <c r="Y1530" s="23">
        <f t="shared" si="209"/>
        <v>0</v>
      </c>
      <c r="AH1530" s="20">
        <f t="shared" si="203"/>
        <v>0</v>
      </c>
      <c r="AI1530" s="20">
        <v>1</v>
      </c>
      <c r="AQ1530" s="1">
        <f t="shared" si="204"/>
        <v>1</v>
      </c>
      <c r="AR1530" s="1">
        <f t="shared" si="205"/>
        <v>1</v>
      </c>
    </row>
    <row r="1531" spans="1:44" ht="28.2" thickTop="1" thickBot="1">
      <c r="A1531" s="871" t="s">
        <v>225</v>
      </c>
      <c r="B1531" s="871" t="s">
        <v>225</v>
      </c>
      <c r="C1531" s="66" t="s">
        <v>232</v>
      </c>
      <c r="D1531" s="67"/>
      <c r="E1531" s="72" t="s">
        <v>53</v>
      </c>
      <c r="F1531" s="68">
        <v>50000</v>
      </c>
      <c r="G1531" s="37">
        <v>50000</v>
      </c>
      <c r="H1531" s="69"/>
      <c r="I1531" s="70">
        <v>50000</v>
      </c>
      <c r="J1531" s="71"/>
      <c r="K1531" s="71"/>
      <c r="L1531" s="71"/>
      <c r="M1531" s="70"/>
      <c r="N1531" s="70"/>
      <c r="O1531" s="72"/>
      <c r="P1531" s="73"/>
      <c r="Q1531" s="79">
        <v>0</v>
      </c>
      <c r="R1531" s="68">
        <v>50000</v>
      </c>
      <c r="S1531" s="70">
        <f t="shared" si="210"/>
        <v>0</v>
      </c>
      <c r="T1531" s="75"/>
      <c r="U1531" s="76"/>
      <c r="V1531" s="77"/>
      <c r="W1531" s="78"/>
      <c r="X1531" s="23">
        <f t="shared" si="208"/>
        <v>0</v>
      </c>
      <c r="Y1531" s="23">
        <f t="shared" si="209"/>
        <v>0</v>
      </c>
      <c r="AH1531" s="20">
        <f t="shared" si="203"/>
        <v>0</v>
      </c>
      <c r="AI1531" s="20">
        <v>1</v>
      </c>
      <c r="AQ1531" s="1">
        <f t="shared" si="204"/>
        <v>1</v>
      </c>
      <c r="AR1531" s="1">
        <f t="shared" si="205"/>
        <v>1</v>
      </c>
    </row>
    <row r="1532" spans="1:44" ht="28.2" thickTop="1" thickBot="1">
      <c r="A1532" s="871" t="s">
        <v>225</v>
      </c>
      <c r="B1532" s="871" t="s">
        <v>225</v>
      </c>
      <c r="C1532" s="66" t="s">
        <v>233</v>
      </c>
      <c r="D1532" s="67"/>
      <c r="E1532" s="72" t="s">
        <v>12</v>
      </c>
      <c r="F1532" s="68">
        <v>412000</v>
      </c>
      <c r="G1532" s="37">
        <v>412000</v>
      </c>
      <c r="H1532" s="69"/>
      <c r="I1532" s="70">
        <v>412000</v>
      </c>
      <c r="J1532" s="71"/>
      <c r="K1532" s="71"/>
      <c r="L1532" s="71"/>
      <c r="M1532" s="70"/>
      <c r="N1532" s="70"/>
      <c r="O1532" s="72"/>
      <c r="P1532" s="73"/>
      <c r="Q1532" s="79">
        <v>312000</v>
      </c>
      <c r="R1532" s="68">
        <v>50000</v>
      </c>
      <c r="S1532" s="70">
        <f>G1532-(Q1532+R1532)</f>
        <v>50000</v>
      </c>
      <c r="T1532" s="75"/>
      <c r="U1532" s="76"/>
      <c r="V1532" s="77"/>
      <c r="W1532" s="78"/>
      <c r="X1532" s="23">
        <f t="shared" si="208"/>
        <v>0</v>
      </c>
      <c r="Y1532" s="23">
        <f t="shared" si="209"/>
        <v>0</v>
      </c>
      <c r="AH1532" s="20">
        <f t="shared" si="203"/>
        <v>0</v>
      </c>
      <c r="AI1532" s="20">
        <v>1</v>
      </c>
      <c r="AQ1532" s="1">
        <f t="shared" si="204"/>
        <v>1</v>
      </c>
      <c r="AR1532" s="1">
        <f t="shared" si="205"/>
        <v>1</v>
      </c>
    </row>
    <row r="1533" spans="1:44" ht="28.2" thickTop="1" thickBot="1">
      <c r="A1533" s="871" t="s">
        <v>225</v>
      </c>
      <c r="B1533" s="871" t="s">
        <v>225</v>
      </c>
      <c r="C1533" s="66" t="s">
        <v>234</v>
      </c>
      <c r="D1533" s="67"/>
      <c r="E1533" s="72" t="s">
        <v>10</v>
      </c>
      <c r="F1533" s="68">
        <v>40000</v>
      </c>
      <c r="G1533" s="37">
        <v>40000</v>
      </c>
      <c r="H1533" s="69"/>
      <c r="I1533" s="70">
        <v>40000</v>
      </c>
      <c r="J1533" s="71"/>
      <c r="K1533" s="71"/>
      <c r="L1533" s="71"/>
      <c r="M1533" s="70"/>
      <c r="N1533" s="70"/>
      <c r="O1533" s="72"/>
      <c r="P1533" s="73"/>
      <c r="Q1533" s="79">
        <v>0</v>
      </c>
      <c r="R1533" s="68">
        <v>40000</v>
      </c>
      <c r="S1533" s="70">
        <f>G1533-(Q1533+R1533)</f>
        <v>0</v>
      </c>
      <c r="T1533" s="75"/>
      <c r="U1533" s="76"/>
      <c r="V1533" s="77"/>
      <c r="W1533" s="78"/>
      <c r="X1533" s="23">
        <f t="shared" si="208"/>
        <v>0</v>
      </c>
      <c r="Y1533" s="23">
        <f t="shared" si="209"/>
        <v>0</v>
      </c>
      <c r="AH1533" s="20">
        <f t="shared" si="203"/>
        <v>0</v>
      </c>
      <c r="AI1533" s="20">
        <v>1</v>
      </c>
      <c r="AQ1533" s="1">
        <f t="shared" si="204"/>
        <v>1</v>
      </c>
      <c r="AR1533" s="1">
        <f t="shared" si="205"/>
        <v>1</v>
      </c>
    </row>
    <row r="1534" spans="1:44" ht="28.2" thickTop="1" thickBot="1">
      <c r="A1534" s="871" t="s">
        <v>225</v>
      </c>
      <c r="B1534" s="871" t="s">
        <v>225</v>
      </c>
      <c r="C1534" s="66" t="s">
        <v>235</v>
      </c>
      <c r="D1534" s="67"/>
      <c r="E1534" s="72" t="s">
        <v>10</v>
      </c>
      <c r="F1534" s="68">
        <v>200000</v>
      </c>
      <c r="G1534" s="37">
        <v>200000</v>
      </c>
      <c r="H1534" s="69"/>
      <c r="I1534" s="70">
        <v>25000</v>
      </c>
      <c r="J1534" s="71"/>
      <c r="K1534" s="71"/>
      <c r="L1534" s="71">
        <v>175000</v>
      </c>
      <c r="M1534" s="70"/>
      <c r="N1534" s="70"/>
      <c r="O1534" s="72"/>
      <c r="P1534" s="73"/>
      <c r="Q1534" s="79">
        <v>0</v>
      </c>
      <c r="R1534" s="68">
        <v>180000</v>
      </c>
      <c r="S1534" s="70">
        <f>G1534-(Q1534+R1534)</f>
        <v>20000</v>
      </c>
      <c r="T1534" s="75"/>
      <c r="U1534" s="76"/>
      <c r="V1534" s="77"/>
      <c r="W1534" s="78"/>
      <c r="X1534" s="23">
        <f t="shared" si="208"/>
        <v>0</v>
      </c>
      <c r="Y1534" s="23">
        <f t="shared" si="209"/>
        <v>0</v>
      </c>
      <c r="AH1534" s="20">
        <f t="shared" si="203"/>
        <v>0</v>
      </c>
      <c r="AI1534" s="20">
        <v>1</v>
      </c>
      <c r="AQ1534" s="1">
        <f t="shared" si="204"/>
        <v>1</v>
      </c>
      <c r="AR1534" s="1">
        <f t="shared" si="205"/>
        <v>1</v>
      </c>
    </row>
    <row r="1535" spans="1:44" ht="28.2" thickTop="1" thickBot="1">
      <c r="A1535" s="871" t="s">
        <v>225</v>
      </c>
      <c r="B1535" s="871" t="s">
        <v>225</v>
      </c>
      <c r="C1535" s="66" t="s">
        <v>236</v>
      </c>
      <c r="D1535" s="67"/>
      <c r="E1535" s="72" t="s">
        <v>10</v>
      </c>
      <c r="F1535" s="68">
        <v>150000</v>
      </c>
      <c r="G1535" s="37">
        <v>150000</v>
      </c>
      <c r="H1535" s="69"/>
      <c r="I1535" s="70">
        <v>150000</v>
      </c>
      <c r="J1535" s="71"/>
      <c r="K1535" s="71"/>
      <c r="L1535" s="71"/>
      <c r="M1535" s="70"/>
      <c r="N1535" s="70"/>
      <c r="O1535" s="72"/>
      <c r="P1535" s="73"/>
      <c r="Q1535" s="79">
        <v>0</v>
      </c>
      <c r="R1535" s="68">
        <v>150000</v>
      </c>
      <c r="S1535" s="70">
        <f>G1535-(Q1535+R1535)</f>
        <v>0</v>
      </c>
      <c r="T1535" s="75"/>
      <c r="U1535" s="76"/>
      <c r="V1535" s="77"/>
      <c r="W1535" s="78"/>
      <c r="X1535" s="23">
        <f t="shared" si="208"/>
        <v>0</v>
      </c>
      <c r="Y1535" s="23">
        <f t="shared" si="209"/>
        <v>0</v>
      </c>
      <c r="AH1535" s="20">
        <f t="shared" si="203"/>
        <v>0</v>
      </c>
      <c r="AI1535" s="20">
        <v>1</v>
      </c>
      <c r="AQ1535" s="1">
        <f t="shared" si="204"/>
        <v>1</v>
      </c>
      <c r="AR1535" s="1">
        <f t="shared" si="205"/>
        <v>1</v>
      </c>
    </row>
    <row r="1536" spans="1:44" ht="28.2" thickTop="1" thickBot="1">
      <c r="A1536" s="871" t="s">
        <v>225</v>
      </c>
      <c r="B1536" s="871" t="s">
        <v>225</v>
      </c>
      <c r="C1536" s="66" t="s">
        <v>237</v>
      </c>
      <c r="D1536" s="67"/>
      <c r="E1536" s="72" t="s">
        <v>10</v>
      </c>
      <c r="F1536" s="68">
        <v>47000</v>
      </c>
      <c r="G1536" s="37">
        <v>77000</v>
      </c>
      <c r="H1536" s="69"/>
      <c r="I1536" s="70">
        <f>47000+30000</f>
        <v>77000</v>
      </c>
      <c r="J1536" s="71"/>
      <c r="K1536" s="71"/>
      <c r="L1536" s="71"/>
      <c r="M1536" s="70"/>
      <c r="N1536" s="70"/>
      <c r="O1536" s="72"/>
      <c r="P1536" s="73"/>
      <c r="Q1536" s="79">
        <v>0</v>
      </c>
      <c r="R1536" s="68">
        <v>77000</v>
      </c>
      <c r="S1536" s="70">
        <f>G1536-(Q1536+R1536)</f>
        <v>0</v>
      </c>
      <c r="T1536" s="75"/>
      <c r="U1536" s="76"/>
      <c r="V1536" s="77"/>
      <c r="W1536" s="78"/>
      <c r="X1536" s="23">
        <f t="shared" si="208"/>
        <v>0</v>
      </c>
      <c r="Y1536" s="23">
        <f t="shared" si="209"/>
        <v>0</v>
      </c>
      <c r="AH1536" s="20">
        <f t="shared" si="203"/>
        <v>0</v>
      </c>
      <c r="AI1536" s="20">
        <v>1</v>
      </c>
      <c r="AQ1536" s="1">
        <f t="shared" si="204"/>
        <v>1</v>
      </c>
      <c r="AR1536" s="1">
        <f t="shared" si="205"/>
        <v>1</v>
      </c>
    </row>
    <row r="1537" spans="1:44" ht="28.2" thickTop="1" thickBot="1">
      <c r="A1537" s="871" t="s">
        <v>225</v>
      </c>
      <c r="B1537" s="872" t="s">
        <v>238</v>
      </c>
      <c r="C1537" s="80" t="s">
        <v>41</v>
      </c>
      <c r="D1537" s="81"/>
      <c r="E1537" s="86" t="s">
        <v>179</v>
      </c>
      <c r="F1537" s="82">
        <v>704000</v>
      </c>
      <c r="G1537" s="37">
        <v>704000</v>
      </c>
      <c r="H1537" s="83"/>
      <c r="I1537" s="84">
        <v>0</v>
      </c>
      <c r="J1537" s="85"/>
      <c r="K1537" s="85"/>
      <c r="L1537" s="85">
        <v>704000</v>
      </c>
      <c r="M1537" s="84"/>
      <c r="N1537" s="84"/>
      <c r="O1537" s="86"/>
      <c r="P1537" s="87"/>
      <c r="Q1537" s="88"/>
      <c r="R1537" s="82">
        <v>600000</v>
      </c>
      <c r="S1537" s="84">
        <f>F1537-R1537</f>
        <v>104000</v>
      </c>
      <c r="T1537" s="89"/>
      <c r="U1537" s="90"/>
      <c r="V1537" s="91"/>
      <c r="W1537" s="92"/>
      <c r="X1537" s="23">
        <f t="shared" si="208"/>
        <v>0</v>
      </c>
      <c r="Y1537" s="23">
        <f t="shared" si="209"/>
        <v>0</v>
      </c>
      <c r="Z1537" s="20">
        <v>1</v>
      </c>
      <c r="AH1537" s="20">
        <f t="shared" si="203"/>
        <v>1</v>
      </c>
      <c r="AQ1537" s="1">
        <f t="shared" si="204"/>
        <v>0</v>
      </c>
      <c r="AR1537" s="1">
        <f t="shared" si="205"/>
        <v>1</v>
      </c>
    </row>
    <row r="1538" spans="1:44" ht="28.2" thickTop="1" thickBot="1">
      <c r="A1538" s="871" t="s">
        <v>225</v>
      </c>
      <c r="B1538" s="872" t="s">
        <v>238</v>
      </c>
      <c r="C1538" s="80" t="s">
        <v>228</v>
      </c>
      <c r="D1538" s="81"/>
      <c r="E1538" s="86" t="s">
        <v>179</v>
      </c>
      <c r="F1538" s="82">
        <v>130000</v>
      </c>
      <c r="G1538" s="37">
        <v>130000</v>
      </c>
      <c r="H1538" s="83"/>
      <c r="I1538" s="84">
        <v>130000</v>
      </c>
      <c r="J1538" s="85">
        <v>0</v>
      </c>
      <c r="K1538" s="85">
        <v>0</v>
      </c>
      <c r="L1538" s="85">
        <v>0</v>
      </c>
      <c r="M1538" s="84">
        <v>0</v>
      </c>
      <c r="N1538" s="84">
        <v>0</v>
      </c>
      <c r="O1538" s="86"/>
      <c r="P1538" s="87"/>
      <c r="Q1538" s="88"/>
      <c r="R1538" s="82">
        <v>130000</v>
      </c>
      <c r="S1538" s="84">
        <f>F1538-R1538</f>
        <v>0</v>
      </c>
      <c r="T1538" s="89"/>
      <c r="U1538" s="90" t="s">
        <v>239</v>
      </c>
      <c r="V1538" s="91"/>
      <c r="W1538" s="92"/>
      <c r="X1538" s="23">
        <f t="shared" si="208"/>
        <v>0</v>
      </c>
      <c r="Y1538" s="23">
        <f t="shared" si="209"/>
        <v>0</v>
      </c>
      <c r="Z1538" s="20">
        <v>1</v>
      </c>
      <c r="AH1538" s="20">
        <f t="shared" si="203"/>
        <v>1</v>
      </c>
      <c r="AQ1538" s="1">
        <f t="shared" si="204"/>
        <v>0</v>
      </c>
      <c r="AR1538" s="1">
        <f t="shared" si="205"/>
        <v>1</v>
      </c>
    </row>
    <row r="1539" spans="1:44" ht="28.2" thickTop="1" thickBot="1">
      <c r="A1539" s="871" t="s">
        <v>225</v>
      </c>
      <c r="B1539" s="871" t="s">
        <v>238</v>
      </c>
      <c r="C1539" s="66" t="s">
        <v>240</v>
      </c>
      <c r="D1539" s="67"/>
      <c r="E1539" s="72" t="s">
        <v>179</v>
      </c>
      <c r="F1539" s="82">
        <f>I1539+J1539+K1539+L1539+M1539+N1539</f>
        <v>80000</v>
      </c>
      <c r="G1539" s="37">
        <v>80000</v>
      </c>
      <c r="H1539" s="69"/>
      <c r="I1539" s="70"/>
      <c r="J1539" s="71">
        <v>80000</v>
      </c>
      <c r="K1539" s="71"/>
      <c r="L1539" s="71"/>
      <c r="M1539" s="70"/>
      <c r="N1539" s="70"/>
      <c r="O1539" s="72"/>
      <c r="P1539" s="73"/>
      <c r="Q1539" s="74"/>
      <c r="R1539" s="68">
        <v>80000</v>
      </c>
      <c r="S1539" s="70">
        <f>F1539-R1539</f>
        <v>0</v>
      </c>
      <c r="T1539" s="75"/>
      <c r="U1539" s="76"/>
      <c r="V1539" s="77"/>
      <c r="W1539" s="78"/>
      <c r="X1539" s="23">
        <f t="shared" si="208"/>
        <v>0</v>
      </c>
      <c r="Y1539" s="23">
        <f t="shared" si="209"/>
        <v>0</v>
      </c>
      <c r="Z1539" s="20">
        <v>1</v>
      </c>
      <c r="AH1539" s="20">
        <f t="shared" si="203"/>
        <v>1</v>
      </c>
      <c r="AQ1539" s="1">
        <f t="shared" si="204"/>
        <v>0</v>
      </c>
      <c r="AR1539" s="1">
        <f t="shared" si="205"/>
        <v>1</v>
      </c>
    </row>
    <row r="1540" spans="1:44" ht="28.2" thickTop="1" thickBot="1">
      <c r="A1540" s="871" t="s">
        <v>225</v>
      </c>
      <c r="B1540" s="872" t="s">
        <v>238</v>
      </c>
      <c r="C1540" s="80" t="s">
        <v>241</v>
      </c>
      <c r="D1540" s="81"/>
      <c r="E1540" s="86" t="s">
        <v>145</v>
      </c>
      <c r="F1540" s="82">
        <f>I1540+J1540+K1540+L1540+M1540+N1540</f>
        <v>442000</v>
      </c>
      <c r="G1540" s="37">
        <v>442000</v>
      </c>
      <c r="H1540" s="83"/>
      <c r="I1540" s="84">
        <v>0</v>
      </c>
      <c r="J1540" s="85">
        <v>0</v>
      </c>
      <c r="K1540" s="85">
        <v>0</v>
      </c>
      <c r="L1540" s="85">
        <v>442000</v>
      </c>
      <c r="M1540" s="84">
        <v>0</v>
      </c>
      <c r="N1540" s="84">
        <v>0</v>
      </c>
      <c r="O1540" s="86"/>
      <c r="P1540" s="87"/>
      <c r="Q1540" s="93">
        <v>0</v>
      </c>
      <c r="R1540" s="82">
        <v>32000</v>
      </c>
      <c r="S1540" s="84">
        <f>F1540-(Q1540+R1540)</f>
        <v>410000</v>
      </c>
      <c r="T1540" s="89"/>
      <c r="U1540" s="90"/>
      <c r="V1540" s="91"/>
      <c r="W1540" s="92"/>
      <c r="X1540" s="23">
        <f t="shared" si="208"/>
        <v>0</v>
      </c>
      <c r="Y1540" s="23">
        <f t="shared" si="209"/>
        <v>0</v>
      </c>
      <c r="AH1540" s="20">
        <f t="shared" si="203"/>
        <v>0</v>
      </c>
      <c r="AI1540" s="20">
        <v>1</v>
      </c>
      <c r="AQ1540" s="1">
        <f t="shared" si="204"/>
        <v>1</v>
      </c>
      <c r="AR1540" s="1">
        <f t="shared" si="205"/>
        <v>1</v>
      </c>
    </row>
    <row r="1541" spans="1:44" ht="28.2" thickTop="1" thickBot="1">
      <c r="A1541" s="871" t="s">
        <v>225</v>
      </c>
      <c r="B1541" s="872" t="s">
        <v>238</v>
      </c>
      <c r="C1541" s="80" t="s">
        <v>41</v>
      </c>
      <c r="D1541" s="81"/>
      <c r="E1541" s="86" t="s">
        <v>53</v>
      </c>
      <c r="F1541" s="82">
        <f>I1541+J1541+K1541+L1541+M1541+N1541</f>
        <v>221661</v>
      </c>
      <c r="G1541" s="37">
        <v>221661</v>
      </c>
      <c r="H1541" s="83"/>
      <c r="I1541" s="84">
        <v>661</v>
      </c>
      <c r="J1541" s="85">
        <v>0</v>
      </c>
      <c r="K1541" s="85">
        <v>0</v>
      </c>
      <c r="L1541" s="85">
        <v>221000</v>
      </c>
      <c r="M1541" s="84">
        <v>0</v>
      </c>
      <c r="N1541" s="84">
        <v>0</v>
      </c>
      <c r="O1541" s="86"/>
      <c r="P1541" s="87"/>
      <c r="Q1541" s="93">
        <v>0</v>
      </c>
      <c r="R1541" s="82">
        <v>200000</v>
      </c>
      <c r="S1541" s="84">
        <f>F1541-(Q1541+R1541)</f>
        <v>21661</v>
      </c>
      <c r="T1541" s="89"/>
      <c r="U1541" s="90"/>
      <c r="V1541" s="91"/>
      <c r="W1541" s="92"/>
      <c r="X1541" s="23">
        <f t="shared" si="208"/>
        <v>0</v>
      </c>
      <c r="Y1541" s="23">
        <f t="shared" si="209"/>
        <v>0</v>
      </c>
      <c r="AH1541" s="20">
        <f t="shared" si="203"/>
        <v>0</v>
      </c>
      <c r="AI1541" s="20">
        <v>1</v>
      </c>
      <c r="AQ1541" s="1">
        <f t="shared" si="204"/>
        <v>1</v>
      </c>
      <c r="AR1541" s="1">
        <f t="shared" si="205"/>
        <v>1</v>
      </c>
    </row>
    <row r="1542" spans="1:44" ht="28.2" thickTop="1" thickBot="1">
      <c r="A1542" s="871" t="s">
        <v>225</v>
      </c>
      <c r="B1542" s="872" t="s">
        <v>238</v>
      </c>
      <c r="C1542" s="80" t="s">
        <v>242</v>
      </c>
      <c r="D1542" s="81"/>
      <c r="E1542" s="86" t="s">
        <v>53</v>
      </c>
      <c r="F1542" s="82">
        <v>10000</v>
      </c>
      <c r="G1542" s="37">
        <v>4256</v>
      </c>
      <c r="H1542" s="83"/>
      <c r="I1542" s="84">
        <v>4256</v>
      </c>
      <c r="J1542" s="85">
        <v>0</v>
      </c>
      <c r="K1542" s="85">
        <v>0</v>
      </c>
      <c r="L1542" s="85">
        <v>0</v>
      </c>
      <c r="M1542" s="84">
        <v>0</v>
      </c>
      <c r="N1542" s="84">
        <v>0</v>
      </c>
      <c r="O1542" s="86"/>
      <c r="P1542" s="87"/>
      <c r="Q1542" s="93">
        <v>3696</v>
      </c>
      <c r="R1542" s="82">
        <v>0</v>
      </c>
      <c r="S1542" s="84">
        <f>G1542-Q1542</f>
        <v>560</v>
      </c>
      <c r="T1542" s="89"/>
      <c r="U1542" s="90"/>
      <c r="V1542" s="91"/>
      <c r="W1542" s="92"/>
      <c r="X1542" s="23">
        <f t="shared" si="208"/>
        <v>0</v>
      </c>
      <c r="Y1542" s="23">
        <f t="shared" si="209"/>
        <v>0</v>
      </c>
      <c r="AH1542" s="20">
        <f t="shared" si="203"/>
        <v>0</v>
      </c>
      <c r="AI1542" s="20">
        <v>1</v>
      </c>
      <c r="AQ1542" s="1">
        <f t="shared" si="204"/>
        <v>1</v>
      </c>
      <c r="AR1542" s="1">
        <f t="shared" si="205"/>
        <v>1</v>
      </c>
    </row>
    <row r="1543" spans="1:44" ht="28.2" thickTop="1" thickBot="1">
      <c r="A1543" s="871" t="s">
        <v>225</v>
      </c>
      <c r="B1543" s="872" t="s">
        <v>238</v>
      </c>
      <c r="C1543" s="80" t="s">
        <v>37</v>
      </c>
      <c r="D1543" s="81"/>
      <c r="E1543" s="86" t="s">
        <v>10</v>
      </c>
      <c r="F1543" s="82">
        <v>509006</v>
      </c>
      <c r="G1543" s="37">
        <v>808744</v>
      </c>
      <c r="H1543" s="83"/>
      <c r="I1543" s="84">
        <v>201539</v>
      </c>
      <c r="J1543" s="85"/>
      <c r="K1543" s="85">
        <v>507205</v>
      </c>
      <c r="L1543" s="85"/>
      <c r="M1543" s="84">
        <v>0</v>
      </c>
      <c r="N1543" s="84">
        <v>100000</v>
      </c>
      <c r="O1543" s="86"/>
      <c r="P1543" s="87"/>
      <c r="Q1543" s="93">
        <v>0</v>
      </c>
      <c r="R1543" s="82">
        <v>700000</v>
      </c>
      <c r="S1543" s="84">
        <f>G1543-(Q1543+R1543)</f>
        <v>108744</v>
      </c>
      <c r="T1543" s="89"/>
      <c r="U1543" s="90"/>
      <c r="V1543" s="91"/>
      <c r="W1543" s="92"/>
      <c r="X1543" s="23">
        <f t="shared" si="208"/>
        <v>0</v>
      </c>
      <c r="Y1543" s="23">
        <f t="shared" si="209"/>
        <v>0</v>
      </c>
      <c r="AH1543" s="20">
        <f t="shared" si="203"/>
        <v>0</v>
      </c>
      <c r="AI1543" s="20">
        <v>1</v>
      </c>
      <c r="AQ1543" s="1">
        <f t="shared" si="204"/>
        <v>1</v>
      </c>
      <c r="AR1543" s="1">
        <f t="shared" si="205"/>
        <v>1</v>
      </c>
    </row>
    <row r="1544" spans="1:44" ht="28.2" thickTop="1" thickBot="1">
      <c r="A1544" s="871" t="s">
        <v>225</v>
      </c>
      <c r="B1544" s="872" t="s">
        <v>238</v>
      </c>
      <c r="C1544" s="80" t="s">
        <v>243</v>
      </c>
      <c r="D1544" s="81"/>
      <c r="E1544" s="86" t="s">
        <v>10</v>
      </c>
      <c r="F1544" s="82">
        <v>40994</v>
      </c>
      <c r="G1544" s="37">
        <v>36514</v>
      </c>
      <c r="H1544" s="83"/>
      <c r="I1544" s="84">
        <v>3719</v>
      </c>
      <c r="J1544" s="85"/>
      <c r="K1544" s="85">
        <f>29211+3584</f>
        <v>32795</v>
      </c>
      <c r="L1544" s="85"/>
      <c r="M1544" s="84">
        <v>0</v>
      </c>
      <c r="N1544" s="84">
        <v>0</v>
      </c>
      <c r="O1544" s="86"/>
      <c r="P1544" s="87"/>
      <c r="Q1544" s="93">
        <v>25950</v>
      </c>
      <c r="R1544" s="82">
        <v>10564</v>
      </c>
      <c r="S1544" s="84">
        <f>G1544-(Q1544+R1544)</f>
        <v>0</v>
      </c>
      <c r="T1544" s="89"/>
      <c r="U1544" s="90"/>
      <c r="V1544" s="91"/>
      <c r="W1544" s="92"/>
      <c r="X1544" s="23">
        <f t="shared" si="208"/>
        <v>0</v>
      </c>
      <c r="Y1544" s="23">
        <f t="shared" si="209"/>
        <v>0</v>
      </c>
      <c r="AH1544" s="20">
        <f t="shared" si="203"/>
        <v>0</v>
      </c>
      <c r="AI1544" s="20">
        <v>1</v>
      </c>
      <c r="AQ1544" s="1">
        <f t="shared" si="204"/>
        <v>1</v>
      </c>
      <c r="AR1544" s="1">
        <f t="shared" si="205"/>
        <v>1</v>
      </c>
    </row>
    <row r="1545" spans="1:44" ht="28.2" thickTop="1" thickBot="1">
      <c r="A1545" s="871" t="s">
        <v>225</v>
      </c>
      <c r="B1545" s="872" t="s">
        <v>238</v>
      </c>
      <c r="C1545" s="80" t="s">
        <v>244</v>
      </c>
      <c r="D1545" s="81"/>
      <c r="E1545" s="86" t="s">
        <v>12</v>
      </c>
      <c r="F1545" s="82">
        <v>88000</v>
      </c>
      <c r="G1545" s="37">
        <v>92675</v>
      </c>
      <c r="H1545" s="83"/>
      <c r="I1545" s="84">
        <v>17675</v>
      </c>
      <c r="J1545" s="85"/>
      <c r="K1545" s="85"/>
      <c r="L1545" s="85"/>
      <c r="M1545" s="84">
        <v>0</v>
      </c>
      <c r="N1545" s="84">
        <v>75000</v>
      </c>
      <c r="O1545" s="86" t="s">
        <v>245</v>
      </c>
      <c r="P1545" s="87"/>
      <c r="Q1545" s="93">
        <v>24062</v>
      </c>
      <c r="R1545" s="82">
        <f>G1545-Q1545</f>
        <v>68613</v>
      </c>
      <c r="S1545" s="84">
        <v>0</v>
      </c>
      <c r="T1545" s="89"/>
      <c r="U1545" s="90"/>
      <c r="V1545" s="91"/>
      <c r="W1545" s="92"/>
      <c r="X1545" s="23">
        <f t="shared" si="208"/>
        <v>0</v>
      </c>
      <c r="Y1545" s="23">
        <f t="shared" si="209"/>
        <v>0</v>
      </c>
      <c r="AH1545" s="20">
        <f t="shared" si="203"/>
        <v>0</v>
      </c>
      <c r="AI1545" s="20">
        <v>1</v>
      </c>
      <c r="AQ1545" s="1">
        <f t="shared" si="204"/>
        <v>1</v>
      </c>
      <c r="AR1545" s="1">
        <f t="shared" si="205"/>
        <v>1</v>
      </c>
    </row>
    <row r="1546" spans="1:44" ht="28.2" thickTop="1" thickBot="1">
      <c r="A1546" s="871" t="s">
        <v>225</v>
      </c>
      <c r="B1546" s="871" t="s">
        <v>246</v>
      </c>
      <c r="C1546" s="66" t="s">
        <v>247</v>
      </c>
      <c r="D1546" s="67"/>
      <c r="E1546" s="72" t="s">
        <v>179</v>
      </c>
      <c r="F1546" s="68">
        <f>I1546+J1546+K1546+L1546+M1546+N1546</f>
        <v>550000</v>
      </c>
      <c r="G1546" s="37">
        <v>550000</v>
      </c>
      <c r="H1546" s="69"/>
      <c r="I1546" s="70"/>
      <c r="J1546" s="71"/>
      <c r="K1546" s="71"/>
      <c r="L1546" s="71">
        <v>550000</v>
      </c>
      <c r="M1546" s="70"/>
      <c r="N1546" s="70"/>
      <c r="O1546" s="72"/>
      <c r="P1546" s="73"/>
      <c r="Q1546" s="74"/>
      <c r="R1546" s="68">
        <v>50000</v>
      </c>
      <c r="S1546" s="70">
        <f>F1546-R1546</f>
        <v>500000</v>
      </c>
      <c r="T1546" s="75"/>
      <c r="U1546" s="76"/>
      <c r="V1546" s="77"/>
      <c r="W1546" s="78"/>
      <c r="X1546" s="23">
        <f t="shared" si="208"/>
        <v>0</v>
      </c>
      <c r="Y1546" s="23">
        <f t="shared" si="209"/>
        <v>0</v>
      </c>
      <c r="Z1546" s="20">
        <v>1</v>
      </c>
      <c r="AH1546" s="20">
        <f t="shared" ref="AH1546:AH1609" si="211">SUM(Z1546:AG1546)</f>
        <v>1</v>
      </c>
      <c r="AQ1546" s="1">
        <f t="shared" ref="AQ1546:AQ1609" si="212">SUM(AI1546:AP1546)</f>
        <v>0</v>
      </c>
      <c r="AR1546" s="1">
        <f t="shared" ref="AR1546:AR1609" si="213">AQ1546+AH1546</f>
        <v>1</v>
      </c>
    </row>
    <row r="1547" spans="1:44" ht="28.2" thickTop="1" thickBot="1">
      <c r="A1547" s="871" t="s">
        <v>225</v>
      </c>
      <c r="B1547" s="871" t="s">
        <v>246</v>
      </c>
      <c r="C1547" s="66" t="s">
        <v>248</v>
      </c>
      <c r="D1547" s="67"/>
      <c r="E1547" s="72" t="s">
        <v>179</v>
      </c>
      <c r="F1547" s="68">
        <f>I1547+J1547+K1547+L1547+M1547+N1547</f>
        <v>72000</v>
      </c>
      <c r="G1547" s="37">
        <v>72000</v>
      </c>
      <c r="H1547" s="69"/>
      <c r="I1547" s="70"/>
      <c r="J1547" s="71"/>
      <c r="K1547" s="71"/>
      <c r="L1547" s="71">
        <v>72000</v>
      </c>
      <c r="M1547" s="70"/>
      <c r="N1547" s="70"/>
      <c r="O1547" s="72"/>
      <c r="P1547" s="73"/>
      <c r="Q1547" s="74"/>
      <c r="R1547" s="68">
        <v>25000</v>
      </c>
      <c r="S1547" s="70">
        <f>F1547-R1547</f>
        <v>47000</v>
      </c>
      <c r="T1547" s="75"/>
      <c r="U1547" s="76"/>
      <c r="V1547" s="77"/>
      <c r="W1547" s="78"/>
      <c r="X1547" s="23">
        <f t="shared" si="208"/>
        <v>0</v>
      </c>
      <c r="Y1547" s="23">
        <f t="shared" si="209"/>
        <v>0</v>
      </c>
      <c r="Z1547" s="20">
        <v>1</v>
      </c>
      <c r="AH1547" s="20">
        <f t="shared" si="211"/>
        <v>1</v>
      </c>
      <c r="AQ1547" s="1">
        <f t="shared" si="212"/>
        <v>0</v>
      </c>
      <c r="AR1547" s="1">
        <f t="shared" si="213"/>
        <v>1</v>
      </c>
    </row>
    <row r="1548" spans="1:44" ht="28.2" thickTop="1" thickBot="1">
      <c r="A1548" s="871" t="s">
        <v>225</v>
      </c>
      <c r="B1548" s="871" t="s">
        <v>246</v>
      </c>
      <c r="C1548" s="66" t="s">
        <v>249</v>
      </c>
      <c r="D1548" s="67"/>
      <c r="E1548" s="72" t="s">
        <v>145</v>
      </c>
      <c r="F1548" s="68">
        <v>390000</v>
      </c>
      <c r="G1548" s="37">
        <v>390000</v>
      </c>
      <c r="H1548" s="69"/>
      <c r="I1548" s="70">
        <v>40000</v>
      </c>
      <c r="J1548" s="71"/>
      <c r="K1548" s="71"/>
      <c r="L1548" s="71">
        <v>350000</v>
      </c>
      <c r="M1548" s="70"/>
      <c r="N1548" s="70"/>
      <c r="O1548" s="72"/>
      <c r="P1548" s="73"/>
      <c r="Q1548" s="68">
        <v>0</v>
      </c>
      <c r="R1548" s="68">
        <v>272000</v>
      </c>
      <c r="S1548" s="70">
        <f>F1548-R1548</f>
        <v>118000</v>
      </c>
      <c r="T1548" s="75"/>
      <c r="U1548" s="76"/>
      <c r="V1548" s="77"/>
      <c r="W1548" s="78"/>
      <c r="X1548" s="23">
        <f t="shared" si="208"/>
        <v>0</v>
      </c>
      <c r="Y1548" s="23">
        <f t="shared" si="209"/>
        <v>0</v>
      </c>
      <c r="AH1548" s="20">
        <f t="shared" si="211"/>
        <v>0</v>
      </c>
      <c r="AI1548" s="20">
        <v>1</v>
      </c>
      <c r="AQ1548" s="1">
        <f t="shared" si="212"/>
        <v>1</v>
      </c>
      <c r="AR1548" s="1">
        <f t="shared" si="213"/>
        <v>1</v>
      </c>
    </row>
    <row r="1549" spans="1:44" ht="28.2" thickTop="1" thickBot="1">
      <c r="A1549" s="871" t="s">
        <v>225</v>
      </c>
      <c r="B1549" s="871" t="s">
        <v>246</v>
      </c>
      <c r="C1549" s="66" t="s">
        <v>44</v>
      </c>
      <c r="D1549" s="67"/>
      <c r="E1549" s="72" t="s">
        <v>145</v>
      </c>
      <c r="F1549" s="68">
        <v>40000</v>
      </c>
      <c r="G1549" s="37">
        <v>40000</v>
      </c>
      <c r="H1549" s="69"/>
      <c r="I1549" s="70"/>
      <c r="J1549" s="71"/>
      <c r="K1549" s="71"/>
      <c r="L1549" s="71">
        <v>40000</v>
      </c>
      <c r="M1549" s="70"/>
      <c r="N1549" s="70"/>
      <c r="O1549" s="72"/>
      <c r="P1549" s="73"/>
      <c r="Q1549" s="68">
        <v>0</v>
      </c>
      <c r="R1549" s="68">
        <v>35000</v>
      </c>
      <c r="S1549" s="70">
        <f>F1549-R1549</f>
        <v>5000</v>
      </c>
      <c r="T1549" s="75"/>
      <c r="U1549" s="76"/>
      <c r="V1549" s="77"/>
      <c r="W1549" s="78"/>
      <c r="X1549" s="23">
        <f t="shared" si="208"/>
        <v>0</v>
      </c>
      <c r="Y1549" s="23">
        <f t="shared" si="209"/>
        <v>0</v>
      </c>
      <c r="AH1549" s="20">
        <f t="shared" si="211"/>
        <v>0</v>
      </c>
      <c r="AI1549" s="20">
        <v>1</v>
      </c>
      <c r="AQ1549" s="1">
        <f t="shared" si="212"/>
        <v>1</v>
      </c>
      <c r="AR1549" s="1">
        <f t="shared" si="213"/>
        <v>1</v>
      </c>
    </row>
    <row r="1550" spans="1:44" ht="28.2" thickTop="1" thickBot="1">
      <c r="A1550" s="871" t="s">
        <v>225</v>
      </c>
      <c r="B1550" s="871" t="s">
        <v>246</v>
      </c>
      <c r="C1550" s="66" t="s">
        <v>229</v>
      </c>
      <c r="D1550" s="67"/>
      <c r="E1550" s="72" t="s">
        <v>53</v>
      </c>
      <c r="F1550" s="68">
        <f>I1550+J1550+K1550+L1550+M1550+N1550</f>
        <v>159531</v>
      </c>
      <c r="G1550" s="37">
        <v>159531</v>
      </c>
      <c r="H1550" s="69"/>
      <c r="I1550" s="70"/>
      <c r="J1550" s="71"/>
      <c r="K1550" s="71"/>
      <c r="L1550" s="71">
        <v>144531</v>
      </c>
      <c r="M1550" s="70"/>
      <c r="N1550" s="70">
        <v>15000</v>
      </c>
      <c r="O1550" s="72" t="s">
        <v>250</v>
      </c>
      <c r="P1550" s="73"/>
      <c r="Q1550" s="79">
        <v>77864</v>
      </c>
      <c r="R1550" s="68">
        <v>64666</v>
      </c>
      <c r="S1550" s="70">
        <f>F1550-(Q1550+R1550)</f>
        <v>17001</v>
      </c>
      <c r="T1550" s="75"/>
      <c r="U1550" s="76"/>
      <c r="V1550" s="77"/>
      <c r="W1550" s="78"/>
      <c r="X1550" s="23">
        <f t="shared" si="208"/>
        <v>0</v>
      </c>
      <c r="Y1550" s="23">
        <f t="shared" si="209"/>
        <v>0</v>
      </c>
      <c r="AH1550" s="20">
        <f t="shared" si="211"/>
        <v>0</v>
      </c>
      <c r="AI1550" s="20">
        <v>1</v>
      </c>
      <c r="AQ1550" s="1">
        <f t="shared" si="212"/>
        <v>1</v>
      </c>
      <c r="AR1550" s="1">
        <f t="shared" si="213"/>
        <v>1</v>
      </c>
    </row>
    <row r="1551" spans="1:44" ht="28.2" thickTop="1" thickBot="1">
      <c r="A1551" s="871" t="s">
        <v>225</v>
      </c>
      <c r="B1551" s="871" t="s">
        <v>246</v>
      </c>
      <c r="C1551" s="66" t="s">
        <v>251</v>
      </c>
      <c r="D1551" s="67"/>
      <c r="E1551" s="72" t="s">
        <v>53</v>
      </c>
      <c r="F1551" s="68">
        <f>I1551+J1551+K1551+L1551+M1551+N1551</f>
        <v>50000</v>
      </c>
      <c r="G1551" s="37">
        <v>50000</v>
      </c>
      <c r="H1551" s="69"/>
      <c r="I1551" s="70"/>
      <c r="J1551" s="71"/>
      <c r="K1551" s="71"/>
      <c r="L1551" s="71">
        <v>25000</v>
      </c>
      <c r="M1551" s="70"/>
      <c r="N1551" s="70">
        <v>25000</v>
      </c>
      <c r="O1551" s="72" t="s">
        <v>39</v>
      </c>
      <c r="P1551" s="73"/>
      <c r="Q1551" s="79">
        <v>0</v>
      </c>
      <c r="R1551" s="68">
        <v>3000</v>
      </c>
      <c r="S1551" s="70">
        <f>F1551-(Q1551+R1551)</f>
        <v>47000</v>
      </c>
      <c r="T1551" s="75"/>
      <c r="U1551" s="76"/>
      <c r="V1551" s="77"/>
      <c r="W1551" s="78"/>
      <c r="X1551" s="23">
        <f t="shared" si="208"/>
        <v>0</v>
      </c>
      <c r="Y1551" s="23">
        <f t="shared" si="209"/>
        <v>0</v>
      </c>
      <c r="AH1551" s="20">
        <f t="shared" si="211"/>
        <v>0</v>
      </c>
      <c r="AL1551" s="20">
        <v>1</v>
      </c>
      <c r="AQ1551" s="1">
        <f t="shared" si="212"/>
        <v>1</v>
      </c>
      <c r="AR1551" s="1">
        <f t="shared" si="213"/>
        <v>1</v>
      </c>
    </row>
    <row r="1552" spans="1:44" ht="28.2" thickTop="1" thickBot="1">
      <c r="A1552" s="871" t="s">
        <v>225</v>
      </c>
      <c r="B1552" s="871" t="s">
        <v>246</v>
      </c>
      <c r="C1552" s="66" t="s">
        <v>149</v>
      </c>
      <c r="D1552" s="67"/>
      <c r="E1552" s="72" t="s">
        <v>10</v>
      </c>
      <c r="F1552" s="68">
        <v>105662</v>
      </c>
      <c r="G1552" s="37">
        <v>105662</v>
      </c>
      <c r="H1552" s="69"/>
      <c r="I1552" s="70">
        <v>105662</v>
      </c>
      <c r="J1552" s="71"/>
      <c r="K1552" s="71"/>
      <c r="L1552" s="71"/>
      <c r="M1552" s="70"/>
      <c r="N1552" s="70"/>
      <c r="O1552" s="72"/>
      <c r="P1552" s="73"/>
      <c r="Q1552" s="79">
        <v>0</v>
      </c>
      <c r="R1552" s="94">
        <v>105662</v>
      </c>
      <c r="S1552" s="70">
        <f>F1552-(Q1552+R1552)</f>
        <v>0</v>
      </c>
      <c r="T1552" s="75"/>
      <c r="U1552" s="76"/>
      <c r="V1552" s="77"/>
      <c r="W1552" s="78"/>
      <c r="X1552" s="23">
        <f t="shared" si="208"/>
        <v>0</v>
      </c>
      <c r="Y1552" s="23">
        <f t="shared" si="209"/>
        <v>0</v>
      </c>
      <c r="AH1552" s="20">
        <f t="shared" si="211"/>
        <v>0</v>
      </c>
      <c r="AI1552" s="20">
        <v>1</v>
      </c>
      <c r="AQ1552" s="1">
        <f t="shared" si="212"/>
        <v>1</v>
      </c>
      <c r="AR1552" s="1">
        <f t="shared" si="213"/>
        <v>1</v>
      </c>
    </row>
    <row r="1553" spans="1:44" ht="28.2" thickTop="1" thickBot="1">
      <c r="A1553" s="871" t="s">
        <v>225</v>
      </c>
      <c r="B1553" s="871" t="s">
        <v>246</v>
      </c>
      <c r="C1553" s="66" t="s">
        <v>252</v>
      </c>
      <c r="D1553" s="67"/>
      <c r="E1553" s="72" t="s">
        <v>49</v>
      </c>
      <c r="F1553" s="68">
        <v>249633</v>
      </c>
      <c r="G1553" s="37">
        <v>249633</v>
      </c>
      <c r="H1553" s="69"/>
      <c r="I1553" s="70"/>
      <c r="J1553" s="71"/>
      <c r="K1553" s="71">
        <v>249633</v>
      </c>
      <c r="L1553" s="71"/>
      <c r="M1553" s="70"/>
      <c r="N1553" s="70"/>
      <c r="O1553" s="72"/>
      <c r="P1553" s="73"/>
      <c r="Q1553" s="79">
        <v>125000</v>
      </c>
      <c r="R1553" s="79">
        <f>G1553-Q1553</f>
        <v>124633</v>
      </c>
      <c r="S1553" s="68">
        <v>0</v>
      </c>
      <c r="T1553" s="75"/>
      <c r="U1553" s="76"/>
      <c r="V1553" s="77"/>
      <c r="W1553" s="78"/>
      <c r="X1553" s="23">
        <f t="shared" si="208"/>
        <v>0</v>
      </c>
      <c r="Y1553" s="23">
        <f t="shared" si="209"/>
        <v>0</v>
      </c>
      <c r="AH1553" s="20">
        <f t="shared" si="211"/>
        <v>0</v>
      </c>
      <c r="AI1553" s="20">
        <v>1</v>
      </c>
      <c r="AQ1553" s="1">
        <f t="shared" si="212"/>
        <v>1</v>
      </c>
      <c r="AR1553" s="1">
        <f t="shared" si="213"/>
        <v>1</v>
      </c>
    </row>
    <row r="1554" spans="1:44" ht="28.2" thickTop="1" thickBot="1">
      <c r="A1554" s="871" t="s">
        <v>225</v>
      </c>
      <c r="B1554" s="871" t="s">
        <v>246</v>
      </c>
      <c r="C1554" s="66" t="s">
        <v>253</v>
      </c>
      <c r="D1554" s="67"/>
      <c r="E1554" s="72" t="s">
        <v>10</v>
      </c>
      <c r="F1554" s="68">
        <v>25793</v>
      </c>
      <c r="G1554" s="37">
        <v>25793</v>
      </c>
      <c r="H1554" s="69"/>
      <c r="I1554" s="70"/>
      <c r="J1554" s="71"/>
      <c r="K1554" s="71"/>
      <c r="L1554" s="71">
        <v>25793</v>
      </c>
      <c r="M1554" s="70"/>
      <c r="N1554" s="70"/>
      <c r="O1554" s="72"/>
      <c r="P1554" s="73"/>
      <c r="Q1554" s="79">
        <v>0</v>
      </c>
      <c r="R1554" s="68">
        <v>20000</v>
      </c>
      <c r="S1554" s="70">
        <f>G1554-(Q1554+R1554)</f>
        <v>5793</v>
      </c>
      <c r="T1554" s="75"/>
      <c r="U1554" s="76"/>
      <c r="V1554" s="77"/>
      <c r="W1554" s="78"/>
      <c r="X1554" s="23">
        <f t="shared" si="208"/>
        <v>0</v>
      </c>
      <c r="Y1554" s="23">
        <f t="shared" si="209"/>
        <v>0</v>
      </c>
      <c r="AH1554" s="20">
        <f t="shared" si="211"/>
        <v>0</v>
      </c>
      <c r="AI1554" s="20">
        <v>1</v>
      </c>
      <c r="AQ1554" s="1">
        <f t="shared" si="212"/>
        <v>1</v>
      </c>
      <c r="AR1554" s="1">
        <f t="shared" si="213"/>
        <v>1</v>
      </c>
    </row>
    <row r="1555" spans="1:44" ht="28.2" thickTop="1" thickBot="1">
      <c r="A1555" s="871" t="s">
        <v>225</v>
      </c>
      <c r="B1555" s="871" t="s">
        <v>246</v>
      </c>
      <c r="C1555" s="66" t="s">
        <v>254</v>
      </c>
      <c r="D1555" s="67"/>
      <c r="E1555" s="72" t="s">
        <v>145</v>
      </c>
      <c r="F1555" s="68">
        <v>1400000</v>
      </c>
      <c r="G1555" s="37">
        <v>1400000</v>
      </c>
      <c r="H1555" s="69"/>
      <c r="I1555" s="70">
        <v>0</v>
      </c>
      <c r="J1555" s="71">
        <v>0</v>
      </c>
      <c r="K1555" s="71">
        <v>0</v>
      </c>
      <c r="L1555" s="71">
        <v>0</v>
      </c>
      <c r="M1555" s="70">
        <v>1400000</v>
      </c>
      <c r="N1555" s="70">
        <v>0</v>
      </c>
      <c r="O1555" s="72"/>
      <c r="P1555" s="73"/>
      <c r="Q1555" s="68"/>
      <c r="R1555" s="68">
        <v>0</v>
      </c>
      <c r="S1555" s="959">
        <f>G1555-Q1555-R1555</f>
        <v>1400000</v>
      </c>
      <c r="T1555" s="75"/>
      <c r="U1555" s="76"/>
      <c r="V1555" s="95"/>
      <c r="W1555" s="96"/>
      <c r="X1555" s="23">
        <f t="shared" si="208"/>
        <v>0</v>
      </c>
      <c r="Y1555" s="23">
        <f t="shared" si="209"/>
        <v>0</v>
      </c>
      <c r="AH1555" s="20">
        <f t="shared" si="211"/>
        <v>0</v>
      </c>
      <c r="AO1555" s="20">
        <v>1</v>
      </c>
      <c r="AQ1555" s="1">
        <f t="shared" si="212"/>
        <v>1</v>
      </c>
      <c r="AR1555" s="1">
        <f t="shared" si="213"/>
        <v>1</v>
      </c>
    </row>
    <row r="1556" spans="1:44" ht="28.2" thickTop="1" thickBot="1">
      <c r="A1556" s="871" t="s">
        <v>225</v>
      </c>
      <c r="B1556" s="872" t="s">
        <v>255</v>
      </c>
      <c r="C1556" s="80" t="s">
        <v>41</v>
      </c>
      <c r="D1556" s="81"/>
      <c r="E1556" s="86" t="s">
        <v>179</v>
      </c>
      <c r="F1556" s="82">
        <v>430000</v>
      </c>
      <c r="G1556" s="37">
        <v>430000</v>
      </c>
      <c r="H1556" s="83"/>
      <c r="I1556" s="84"/>
      <c r="J1556" s="85"/>
      <c r="K1556" s="85"/>
      <c r="L1556" s="85">
        <f>F1556</f>
        <v>430000</v>
      </c>
      <c r="M1556" s="84"/>
      <c r="N1556" s="84"/>
      <c r="O1556" s="86"/>
      <c r="P1556" s="87"/>
      <c r="Q1556" s="97"/>
      <c r="R1556" s="82">
        <v>40000</v>
      </c>
      <c r="S1556" s="84">
        <f>F1556-R1556</f>
        <v>390000</v>
      </c>
      <c r="T1556" s="89"/>
      <c r="U1556" s="90"/>
      <c r="V1556" s="91"/>
      <c r="W1556" s="92"/>
      <c r="X1556" s="23">
        <f t="shared" si="208"/>
        <v>0</v>
      </c>
      <c r="Y1556" s="23">
        <f t="shared" si="209"/>
        <v>0</v>
      </c>
      <c r="Z1556" s="20">
        <v>1</v>
      </c>
      <c r="AH1556" s="20">
        <f t="shared" si="211"/>
        <v>1</v>
      </c>
      <c r="AQ1556" s="1">
        <f t="shared" si="212"/>
        <v>0</v>
      </c>
      <c r="AR1556" s="1">
        <f t="shared" si="213"/>
        <v>1</v>
      </c>
    </row>
    <row r="1557" spans="1:44" ht="28.2" thickTop="1" thickBot="1">
      <c r="A1557" s="871" t="s">
        <v>225</v>
      </c>
      <c r="B1557" s="872" t="s">
        <v>255</v>
      </c>
      <c r="C1557" s="80" t="s">
        <v>229</v>
      </c>
      <c r="D1557" s="81"/>
      <c r="E1557" s="86" t="s">
        <v>179</v>
      </c>
      <c r="F1557" s="82">
        <v>90000</v>
      </c>
      <c r="G1557" s="37">
        <v>90000</v>
      </c>
      <c r="H1557" s="83"/>
      <c r="I1557" s="84"/>
      <c r="J1557" s="85"/>
      <c r="K1557" s="85"/>
      <c r="L1557" s="85">
        <f>F1557</f>
        <v>90000</v>
      </c>
      <c r="M1557" s="84"/>
      <c r="N1557" s="84"/>
      <c r="O1557" s="86"/>
      <c r="P1557" s="87"/>
      <c r="Q1557" s="97"/>
      <c r="R1557" s="82">
        <v>80000</v>
      </c>
      <c r="S1557" s="84">
        <f>F1557-R1557</f>
        <v>10000</v>
      </c>
      <c r="T1557" s="89"/>
      <c r="U1557" s="90"/>
      <c r="V1557" s="91"/>
      <c r="W1557" s="92"/>
      <c r="X1557" s="23">
        <f t="shared" si="208"/>
        <v>0</v>
      </c>
      <c r="Y1557" s="23">
        <f t="shared" si="209"/>
        <v>0</v>
      </c>
      <c r="Z1557" s="20">
        <v>1</v>
      </c>
      <c r="AH1557" s="20">
        <f t="shared" si="211"/>
        <v>1</v>
      </c>
      <c r="AQ1557" s="1">
        <f t="shared" si="212"/>
        <v>0</v>
      </c>
      <c r="AR1557" s="1">
        <f t="shared" si="213"/>
        <v>1</v>
      </c>
    </row>
    <row r="1558" spans="1:44" ht="28.2" thickTop="1" thickBot="1">
      <c r="A1558" s="871" t="s">
        <v>225</v>
      </c>
      <c r="B1558" s="872" t="s">
        <v>255</v>
      </c>
      <c r="C1558" s="80" t="s">
        <v>35</v>
      </c>
      <c r="D1558" s="81"/>
      <c r="E1558" s="86" t="s">
        <v>179</v>
      </c>
      <c r="F1558" s="82">
        <v>50000</v>
      </c>
      <c r="G1558" s="37">
        <v>50000</v>
      </c>
      <c r="H1558" s="83"/>
      <c r="I1558" s="84"/>
      <c r="J1558" s="85"/>
      <c r="K1558" s="85"/>
      <c r="L1558" s="85">
        <f>F1558</f>
        <v>50000</v>
      </c>
      <c r="M1558" s="84"/>
      <c r="N1558" s="84"/>
      <c r="O1558" s="86"/>
      <c r="P1558" s="87"/>
      <c r="Q1558" s="97"/>
      <c r="R1558" s="82">
        <v>50000</v>
      </c>
      <c r="S1558" s="84">
        <f>F1558-R1558</f>
        <v>0</v>
      </c>
      <c r="T1558" s="89"/>
      <c r="U1558" s="90"/>
      <c r="V1558" s="91"/>
      <c r="W1558" s="92"/>
      <c r="X1558" s="23">
        <f t="shared" si="208"/>
        <v>0</v>
      </c>
      <c r="Y1558" s="23">
        <f t="shared" si="209"/>
        <v>0</v>
      </c>
      <c r="Z1558" s="20">
        <v>1</v>
      </c>
      <c r="AH1558" s="20">
        <f t="shared" si="211"/>
        <v>1</v>
      </c>
      <c r="AQ1558" s="1">
        <f t="shared" si="212"/>
        <v>0</v>
      </c>
      <c r="AR1558" s="1">
        <f t="shared" si="213"/>
        <v>1</v>
      </c>
    </row>
    <row r="1559" spans="1:44" ht="28.2" thickTop="1" thickBot="1">
      <c r="A1559" s="871" t="s">
        <v>225</v>
      </c>
      <c r="B1559" s="872" t="s">
        <v>255</v>
      </c>
      <c r="C1559" s="80" t="s">
        <v>36</v>
      </c>
      <c r="D1559" s="81"/>
      <c r="E1559" s="86" t="s">
        <v>179</v>
      </c>
      <c r="F1559" s="82">
        <v>43000</v>
      </c>
      <c r="G1559" s="37">
        <v>43000</v>
      </c>
      <c r="H1559" s="83"/>
      <c r="I1559" s="84"/>
      <c r="J1559" s="85"/>
      <c r="K1559" s="85"/>
      <c r="L1559" s="85">
        <f>F1559</f>
        <v>43000</v>
      </c>
      <c r="M1559" s="84"/>
      <c r="N1559" s="84"/>
      <c r="O1559" s="86"/>
      <c r="P1559" s="87"/>
      <c r="Q1559" s="97"/>
      <c r="R1559" s="82">
        <v>20000</v>
      </c>
      <c r="S1559" s="84">
        <f>F1559-R1559</f>
        <v>23000</v>
      </c>
      <c r="T1559" s="89"/>
      <c r="U1559" s="90"/>
      <c r="V1559" s="91"/>
      <c r="W1559" s="92"/>
      <c r="X1559" s="23">
        <f t="shared" si="208"/>
        <v>0</v>
      </c>
      <c r="Y1559" s="23">
        <f t="shared" si="209"/>
        <v>0</v>
      </c>
      <c r="Z1559" s="20">
        <v>1</v>
      </c>
      <c r="AH1559" s="20">
        <f t="shared" si="211"/>
        <v>1</v>
      </c>
      <c r="AQ1559" s="1">
        <f t="shared" si="212"/>
        <v>0</v>
      </c>
      <c r="AR1559" s="1">
        <f t="shared" si="213"/>
        <v>1</v>
      </c>
    </row>
    <row r="1560" spans="1:44" ht="28.2" thickTop="1" thickBot="1">
      <c r="A1560" s="871" t="s">
        <v>225</v>
      </c>
      <c r="B1560" s="872" t="s">
        <v>255</v>
      </c>
      <c r="C1560" s="80" t="s">
        <v>41</v>
      </c>
      <c r="D1560" s="81"/>
      <c r="E1560" s="86" t="s">
        <v>53</v>
      </c>
      <c r="F1560" s="82">
        <f>I1560+J1560+K1560+L1560+M1560+N1560</f>
        <v>192000</v>
      </c>
      <c r="G1560" s="37">
        <v>192000</v>
      </c>
      <c r="H1560" s="83"/>
      <c r="I1560" s="84">
        <v>0</v>
      </c>
      <c r="J1560" s="85">
        <v>0</v>
      </c>
      <c r="K1560" s="85">
        <v>0</v>
      </c>
      <c r="L1560" s="85">
        <v>192000</v>
      </c>
      <c r="M1560" s="84">
        <v>0</v>
      </c>
      <c r="N1560" s="84">
        <v>0</v>
      </c>
      <c r="O1560" s="86"/>
      <c r="P1560" s="87"/>
      <c r="Q1560" s="93">
        <v>0</v>
      </c>
      <c r="R1560" s="82">
        <v>170000</v>
      </c>
      <c r="S1560" s="84">
        <f>F1560-(Q1560+R1560)</f>
        <v>22000</v>
      </c>
      <c r="T1560" s="89"/>
      <c r="U1560" s="90"/>
      <c r="V1560" s="91"/>
      <c r="W1560" s="92"/>
      <c r="X1560" s="23">
        <f t="shared" si="208"/>
        <v>0</v>
      </c>
      <c r="Y1560" s="23">
        <f t="shared" si="209"/>
        <v>0</v>
      </c>
      <c r="AH1560" s="20">
        <f t="shared" si="211"/>
        <v>0</v>
      </c>
      <c r="AI1560" s="20">
        <v>1</v>
      </c>
      <c r="AQ1560" s="1">
        <f t="shared" si="212"/>
        <v>1</v>
      </c>
      <c r="AR1560" s="1">
        <f t="shared" si="213"/>
        <v>1</v>
      </c>
    </row>
    <row r="1561" spans="1:44" ht="28.2" thickTop="1" thickBot="1">
      <c r="A1561" s="871" t="s">
        <v>225</v>
      </c>
      <c r="B1561" s="872" t="s">
        <v>255</v>
      </c>
      <c r="C1561" s="80" t="s">
        <v>143</v>
      </c>
      <c r="D1561" s="81"/>
      <c r="E1561" s="86" t="s">
        <v>10</v>
      </c>
      <c r="F1561" s="82">
        <v>75000</v>
      </c>
      <c r="G1561" s="37">
        <v>75000</v>
      </c>
      <c r="H1561" s="83"/>
      <c r="I1561" s="84">
        <v>0</v>
      </c>
      <c r="J1561" s="85">
        <v>0</v>
      </c>
      <c r="K1561" s="85">
        <v>0</v>
      </c>
      <c r="L1561" s="85">
        <v>75000</v>
      </c>
      <c r="M1561" s="84">
        <v>0</v>
      </c>
      <c r="N1561" s="84">
        <v>0</v>
      </c>
      <c r="O1561" s="86"/>
      <c r="P1561" s="87"/>
      <c r="Q1561" s="93">
        <v>0</v>
      </c>
      <c r="R1561" s="82">
        <v>65000</v>
      </c>
      <c r="S1561" s="84">
        <f>G1561-(Q1561+R1561)</f>
        <v>10000</v>
      </c>
      <c r="T1561" s="89"/>
      <c r="U1561" s="90"/>
      <c r="V1561" s="91"/>
      <c r="W1561" s="92"/>
      <c r="X1561" s="23">
        <f t="shared" si="208"/>
        <v>0</v>
      </c>
      <c r="Y1561" s="23">
        <f t="shared" si="209"/>
        <v>0</v>
      </c>
      <c r="AH1561" s="20">
        <f t="shared" si="211"/>
        <v>0</v>
      </c>
      <c r="AI1561" s="20">
        <v>1</v>
      </c>
      <c r="AQ1561" s="1">
        <f t="shared" si="212"/>
        <v>1</v>
      </c>
      <c r="AR1561" s="1">
        <f t="shared" si="213"/>
        <v>1</v>
      </c>
    </row>
    <row r="1562" spans="1:44" ht="28.2" thickTop="1" thickBot="1">
      <c r="A1562" s="871" t="s">
        <v>225</v>
      </c>
      <c r="B1562" s="872" t="s">
        <v>255</v>
      </c>
      <c r="C1562" s="80" t="s">
        <v>36</v>
      </c>
      <c r="D1562" s="81"/>
      <c r="E1562" s="86" t="s">
        <v>10</v>
      </c>
      <c r="F1562" s="82">
        <v>20000</v>
      </c>
      <c r="G1562" s="37">
        <v>20000</v>
      </c>
      <c r="H1562" s="83"/>
      <c r="I1562" s="84">
        <v>0</v>
      </c>
      <c r="J1562" s="85">
        <v>0</v>
      </c>
      <c r="K1562" s="85">
        <v>0</v>
      </c>
      <c r="L1562" s="85">
        <v>20000</v>
      </c>
      <c r="M1562" s="84">
        <v>0</v>
      </c>
      <c r="N1562" s="84">
        <v>0</v>
      </c>
      <c r="O1562" s="86"/>
      <c r="P1562" s="87"/>
      <c r="Q1562" s="93">
        <v>5754</v>
      </c>
      <c r="R1562" s="82">
        <v>14246</v>
      </c>
      <c r="S1562" s="84">
        <f>G1562-(Q1562+R1562)</f>
        <v>0</v>
      </c>
      <c r="T1562" s="89"/>
      <c r="U1562" s="90"/>
      <c r="V1562" s="91"/>
      <c r="W1562" s="92"/>
      <c r="X1562" s="23">
        <f t="shared" si="208"/>
        <v>0</v>
      </c>
      <c r="Y1562" s="23">
        <f t="shared" si="209"/>
        <v>0</v>
      </c>
      <c r="AH1562" s="20">
        <f t="shared" si="211"/>
        <v>0</v>
      </c>
      <c r="AI1562" s="20">
        <v>1</v>
      </c>
      <c r="AQ1562" s="1">
        <f t="shared" si="212"/>
        <v>1</v>
      </c>
      <c r="AR1562" s="1">
        <f t="shared" si="213"/>
        <v>1</v>
      </c>
    </row>
    <row r="1563" spans="1:44" ht="28.2" thickTop="1" thickBot="1">
      <c r="A1563" s="871" t="s">
        <v>225</v>
      </c>
      <c r="B1563" s="872" t="s">
        <v>255</v>
      </c>
      <c r="C1563" s="80" t="s">
        <v>41</v>
      </c>
      <c r="D1563" s="81"/>
      <c r="E1563" s="86" t="s">
        <v>145</v>
      </c>
      <c r="F1563" s="82">
        <v>198000</v>
      </c>
      <c r="G1563" s="37">
        <v>198000</v>
      </c>
      <c r="H1563" s="83"/>
      <c r="I1563" s="84"/>
      <c r="J1563" s="85"/>
      <c r="K1563" s="85"/>
      <c r="L1563" s="85">
        <v>198000</v>
      </c>
      <c r="M1563" s="84"/>
      <c r="N1563" s="84"/>
      <c r="O1563" s="86"/>
      <c r="P1563" s="87"/>
      <c r="Q1563" s="93"/>
      <c r="R1563" s="82">
        <v>178000</v>
      </c>
      <c r="S1563" s="84">
        <v>20000</v>
      </c>
      <c r="T1563" s="89"/>
      <c r="U1563" s="90"/>
      <c r="V1563" s="91"/>
      <c r="W1563" s="92"/>
      <c r="X1563" s="23">
        <f t="shared" si="208"/>
        <v>0</v>
      </c>
      <c r="Y1563" s="23">
        <f t="shared" si="209"/>
        <v>0</v>
      </c>
      <c r="AH1563" s="20">
        <f t="shared" si="211"/>
        <v>0</v>
      </c>
      <c r="AI1563" s="20">
        <v>1</v>
      </c>
      <c r="AQ1563" s="1">
        <f t="shared" si="212"/>
        <v>1</v>
      </c>
      <c r="AR1563" s="1">
        <f t="shared" si="213"/>
        <v>1</v>
      </c>
    </row>
    <row r="1564" spans="1:44" ht="28.2" thickTop="1" thickBot="1">
      <c r="A1564" s="871" t="s">
        <v>225</v>
      </c>
      <c r="B1564" s="872" t="s">
        <v>255</v>
      </c>
      <c r="C1564" s="80" t="s">
        <v>229</v>
      </c>
      <c r="D1564" s="81"/>
      <c r="E1564" s="86" t="s">
        <v>145</v>
      </c>
      <c r="F1564" s="82">
        <v>76000</v>
      </c>
      <c r="G1564" s="37">
        <v>76000</v>
      </c>
      <c r="H1564" s="83"/>
      <c r="I1564" s="84"/>
      <c r="J1564" s="85"/>
      <c r="K1564" s="85"/>
      <c r="L1564" s="85">
        <v>76000</v>
      </c>
      <c r="M1564" s="84"/>
      <c r="N1564" s="84"/>
      <c r="O1564" s="86"/>
      <c r="P1564" s="87"/>
      <c r="Q1564" s="93"/>
      <c r="R1564" s="82">
        <v>76000</v>
      </c>
      <c r="S1564" s="84"/>
      <c r="T1564" s="89"/>
      <c r="U1564" s="90"/>
      <c r="V1564" s="91"/>
      <c r="W1564" s="92"/>
      <c r="X1564" s="23">
        <f t="shared" si="208"/>
        <v>0</v>
      </c>
      <c r="Y1564" s="23">
        <f t="shared" si="209"/>
        <v>0</v>
      </c>
      <c r="AH1564" s="20">
        <f t="shared" si="211"/>
        <v>0</v>
      </c>
      <c r="AI1564" s="20">
        <v>1</v>
      </c>
      <c r="AQ1564" s="1">
        <f t="shared" si="212"/>
        <v>1</v>
      </c>
      <c r="AR1564" s="1">
        <f t="shared" si="213"/>
        <v>1</v>
      </c>
    </row>
    <row r="1565" spans="1:44" ht="28.2" thickTop="1" thickBot="1">
      <c r="A1565" s="871" t="s">
        <v>225</v>
      </c>
      <c r="B1565" s="872" t="s">
        <v>255</v>
      </c>
      <c r="C1565" s="80" t="s">
        <v>40</v>
      </c>
      <c r="D1565" s="81"/>
      <c r="E1565" s="86" t="s">
        <v>145</v>
      </c>
      <c r="F1565" s="82">
        <v>90000</v>
      </c>
      <c r="G1565" s="37">
        <v>90000</v>
      </c>
      <c r="H1565" s="83"/>
      <c r="I1565" s="84"/>
      <c r="J1565" s="85"/>
      <c r="K1565" s="85"/>
      <c r="L1565" s="85">
        <v>90000</v>
      </c>
      <c r="M1565" s="84"/>
      <c r="N1565" s="84"/>
      <c r="O1565" s="86"/>
      <c r="P1565" s="87"/>
      <c r="Q1565" s="93"/>
      <c r="R1565" s="82">
        <v>80000</v>
      </c>
      <c r="S1565" s="84">
        <v>10000</v>
      </c>
      <c r="T1565" s="89"/>
      <c r="U1565" s="90"/>
      <c r="V1565" s="91"/>
      <c r="W1565" s="92"/>
      <c r="X1565" s="23">
        <f t="shared" ref="X1565:X1628" si="214">G1565-I1565-J1565-K1565-L1565-M1565-N1565</f>
        <v>0</v>
      </c>
      <c r="Y1565" s="23">
        <f t="shared" ref="Y1565:Y1628" si="215">G1565-Q1565-R1565-S1565</f>
        <v>0</v>
      </c>
      <c r="AH1565" s="20">
        <f t="shared" si="211"/>
        <v>0</v>
      </c>
      <c r="AI1565" s="20">
        <v>1</v>
      </c>
      <c r="AQ1565" s="1">
        <f t="shared" si="212"/>
        <v>1</v>
      </c>
      <c r="AR1565" s="1">
        <f t="shared" si="213"/>
        <v>1</v>
      </c>
    </row>
    <row r="1566" spans="1:44" ht="28.2" thickTop="1" thickBot="1">
      <c r="A1566" s="871" t="s">
        <v>225</v>
      </c>
      <c r="B1566" s="872" t="s">
        <v>255</v>
      </c>
      <c r="C1566" s="80" t="s">
        <v>36</v>
      </c>
      <c r="D1566" s="81"/>
      <c r="E1566" s="86" t="s">
        <v>145</v>
      </c>
      <c r="F1566" s="82">
        <v>20000</v>
      </c>
      <c r="G1566" s="37">
        <v>20000</v>
      </c>
      <c r="H1566" s="83"/>
      <c r="I1566" s="84"/>
      <c r="J1566" s="85"/>
      <c r="K1566" s="85"/>
      <c r="L1566" s="85">
        <v>20000</v>
      </c>
      <c r="M1566" s="84"/>
      <c r="N1566" s="84"/>
      <c r="O1566" s="86"/>
      <c r="P1566" s="87"/>
      <c r="Q1566" s="93"/>
      <c r="R1566" s="82">
        <v>20000</v>
      </c>
      <c r="S1566" s="84"/>
      <c r="T1566" s="89"/>
      <c r="U1566" s="90"/>
      <c r="V1566" s="91"/>
      <c r="W1566" s="92"/>
      <c r="X1566" s="23">
        <f t="shared" si="214"/>
        <v>0</v>
      </c>
      <c r="Y1566" s="23">
        <f t="shared" si="215"/>
        <v>0</v>
      </c>
      <c r="AH1566" s="20">
        <f t="shared" si="211"/>
        <v>0</v>
      </c>
      <c r="AI1566" s="20">
        <v>1</v>
      </c>
      <c r="AQ1566" s="1">
        <f t="shared" si="212"/>
        <v>1</v>
      </c>
      <c r="AR1566" s="1">
        <f t="shared" si="213"/>
        <v>1</v>
      </c>
    </row>
    <row r="1567" spans="1:44" ht="28.2" thickTop="1" thickBot="1">
      <c r="A1567" s="871" t="s">
        <v>225</v>
      </c>
      <c r="B1567" s="872" t="s">
        <v>255</v>
      </c>
      <c r="C1567" s="80" t="s">
        <v>256</v>
      </c>
      <c r="D1567" s="81"/>
      <c r="E1567" s="86" t="s">
        <v>42</v>
      </c>
      <c r="F1567" s="82">
        <v>325237</v>
      </c>
      <c r="G1567" s="37">
        <v>324514</v>
      </c>
      <c r="H1567" s="83"/>
      <c r="I1567" s="84">
        <v>0</v>
      </c>
      <c r="J1567" s="85">
        <v>0</v>
      </c>
      <c r="K1567" s="85">
        <v>324514</v>
      </c>
      <c r="L1567" s="85">
        <v>0</v>
      </c>
      <c r="M1567" s="84">
        <v>0</v>
      </c>
      <c r="N1567" s="84">
        <v>0</v>
      </c>
      <c r="O1567" s="86"/>
      <c r="P1567" s="87"/>
      <c r="Q1567" s="93">
        <v>292063</v>
      </c>
      <c r="R1567" s="82">
        <f>K1567*0.1</f>
        <v>32451.4</v>
      </c>
      <c r="S1567" s="84">
        <f>G1567-(Q1567+R1567)</f>
        <v>-0.40000000002328306</v>
      </c>
      <c r="T1567" s="89"/>
      <c r="U1567" s="90"/>
      <c r="V1567" s="91"/>
      <c r="W1567" s="92"/>
      <c r="X1567" s="23">
        <f t="shared" si="214"/>
        <v>0</v>
      </c>
      <c r="Y1567" s="23">
        <f t="shared" si="215"/>
        <v>2.1827872842550278E-11</v>
      </c>
      <c r="AH1567" s="20">
        <f t="shared" si="211"/>
        <v>0</v>
      </c>
      <c r="AI1567" s="20">
        <v>1</v>
      </c>
      <c r="AQ1567" s="1">
        <f t="shared" si="212"/>
        <v>1</v>
      </c>
      <c r="AR1567" s="1">
        <f t="shared" si="213"/>
        <v>1</v>
      </c>
    </row>
    <row r="1568" spans="1:44" ht="28.2" thickTop="1" thickBot="1">
      <c r="A1568" s="871" t="s">
        <v>225</v>
      </c>
      <c r="B1568" s="872" t="s">
        <v>255</v>
      </c>
      <c r="C1568" s="80" t="s">
        <v>257</v>
      </c>
      <c r="D1568" s="81"/>
      <c r="E1568" s="86" t="s">
        <v>53</v>
      </c>
      <c r="F1568" s="82">
        <f>I1568+J1568+K1568+L1568+M1568+N1568</f>
        <v>700000</v>
      </c>
      <c r="G1568" s="37">
        <v>700000</v>
      </c>
      <c r="H1568" s="83"/>
      <c r="I1568" s="84">
        <v>0</v>
      </c>
      <c r="J1568" s="85">
        <v>0</v>
      </c>
      <c r="K1568" s="85">
        <v>0</v>
      </c>
      <c r="L1568" s="85">
        <v>0</v>
      </c>
      <c r="M1568" s="84">
        <v>700000</v>
      </c>
      <c r="N1568" s="84">
        <v>0</v>
      </c>
      <c r="O1568" s="86"/>
      <c r="P1568" s="87"/>
      <c r="Q1568" s="93">
        <v>0</v>
      </c>
      <c r="R1568" s="82">
        <v>0</v>
      </c>
      <c r="S1568" s="959">
        <f>G1568-Q1568-R1568</f>
        <v>700000</v>
      </c>
      <c r="T1568" s="89"/>
      <c r="U1568" s="90"/>
      <c r="V1568" s="98"/>
      <c r="W1568" s="99"/>
      <c r="X1568" s="23">
        <f t="shared" si="214"/>
        <v>0</v>
      </c>
      <c r="Y1568" s="23">
        <f t="shared" si="215"/>
        <v>0</v>
      </c>
      <c r="AH1568" s="20">
        <f t="shared" si="211"/>
        <v>0</v>
      </c>
      <c r="AO1568" s="20">
        <v>1</v>
      </c>
      <c r="AQ1568" s="1">
        <f t="shared" si="212"/>
        <v>1</v>
      </c>
      <c r="AR1568" s="1">
        <f t="shared" si="213"/>
        <v>1</v>
      </c>
    </row>
    <row r="1569" spans="1:44" ht="28.2" thickTop="1" thickBot="1">
      <c r="A1569" s="871" t="s">
        <v>225</v>
      </c>
      <c r="B1569" s="871" t="s">
        <v>258</v>
      </c>
      <c r="C1569" s="80" t="s">
        <v>226</v>
      </c>
      <c r="D1569" s="81"/>
      <c r="E1569" s="86" t="s">
        <v>179</v>
      </c>
      <c r="F1569" s="82">
        <v>240000</v>
      </c>
      <c r="G1569" s="37">
        <v>240000</v>
      </c>
      <c r="H1569" s="83"/>
      <c r="I1569" s="84"/>
      <c r="J1569" s="85"/>
      <c r="K1569" s="85"/>
      <c r="L1569" s="85">
        <v>240000</v>
      </c>
      <c r="M1569" s="84"/>
      <c r="N1569" s="84"/>
      <c r="O1569" s="86"/>
      <c r="P1569" s="87"/>
      <c r="Q1569" s="97"/>
      <c r="R1569" s="82">
        <v>240000</v>
      </c>
      <c r="S1569" s="84">
        <f t="shared" ref="S1569:S1574" si="216">F1569-R1569</f>
        <v>0</v>
      </c>
      <c r="T1569" s="89"/>
      <c r="U1569" s="90"/>
      <c r="V1569" s="91"/>
      <c r="W1569" s="92"/>
      <c r="X1569" s="23">
        <f t="shared" si="214"/>
        <v>0</v>
      </c>
      <c r="Y1569" s="23">
        <f t="shared" si="215"/>
        <v>0</v>
      </c>
      <c r="Z1569" s="20">
        <v>1</v>
      </c>
      <c r="AH1569" s="20">
        <f t="shared" si="211"/>
        <v>1</v>
      </c>
      <c r="AQ1569" s="1">
        <f t="shared" si="212"/>
        <v>0</v>
      </c>
      <c r="AR1569" s="1">
        <f t="shared" si="213"/>
        <v>1</v>
      </c>
    </row>
    <row r="1570" spans="1:44" ht="28.2" thickTop="1" thickBot="1">
      <c r="A1570" s="871" t="s">
        <v>225</v>
      </c>
      <c r="B1570" s="871" t="s">
        <v>258</v>
      </c>
      <c r="C1570" s="80" t="s">
        <v>259</v>
      </c>
      <c r="D1570" s="81"/>
      <c r="E1570" s="86" t="s">
        <v>179</v>
      </c>
      <c r="F1570" s="82">
        <v>20000</v>
      </c>
      <c r="G1570" s="37">
        <v>20000</v>
      </c>
      <c r="H1570" s="83"/>
      <c r="I1570" s="84"/>
      <c r="J1570" s="85"/>
      <c r="K1570" s="85"/>
      <c r="L1570" s="85">
        <v>20000</v>
      </c>
      <c r="M1570" s="84"/>
      <c r="N1570" s="84"/>
      <c r="O1570" s="86"/>
      <c r="P1570" s="87"/>
      <c r="Q1570" s="97"/>
      <c r="R1570" s="82">
        <v>20000</v>
      </c>
      <c r="S1570" s="84">
        <f t="shared" si="216"/>
        <v>0</v>
      </c>
      <c r="T1570" s="89"/>
      <c r="U1570" s="90"/>
      <c r="V1570" s="91"/>
      <c r="W1570" s="92"/>
      <c r="X1570" s="23">
        <f t="shared" si="214"/>
        <v>0</v>
      </c>
      <c r="Y1570" s="23">
        <f t="shared" si="215"/>
        <v>0</v>
      </c>
      <c r="Z1570" s="20">
        <v>1</v>
      </c>
      <c r="AH1570" s="20">
        <f t="shared" si="211"/>
        <v>1</v>
      </c>
      <c r="AQ1570" s="1">
        <f t="shared" si="212"/>
        <v>0</v>
      </c>
      <c r="AR1570" s="1">
        <f t="shared" si="213"/>
        <v>1</v>
      </c>
    </row>
    <row r="1571" spans="1:44" ht="28.2" thickTop="1" thickBot="1">
      <c r="A1571" s="871" t="s">
        <v>225</v>
      </c>
      <c r="B1571" s="871" t="s">
        <v>258</v>
      </c>
      <c r="C1571" s="80" t="s">
        <v>260</v>
      </c>
      <c r="D1571" s="81"/>
      <c r="E1571" s="86" t="s">
        <v>179</v>
      </c>
      <c r="F1571" s="82">
        <v>184000</v>
      </c>
      <c r="G1571" s="37">
        <v>184000</v>
      </c>
      <c r="H1571" s="83"/>
      <c r="I1571" s="84"/>
      <c r="J1571" s="85"/>
      <c r="K1571" s="85"/>
      <c r="L1571" s="85">
        <v>184000</v>
      </c>
      <c r="M1571" s="84"/>
      <c r="N1571" s="84"/>
      <c r="O1571" s="86"/>
      <c r="P1571" s="87"/>
      <c r="Q1571" s="97"/>
      <c r="R1571" s="82">
        <v>0</v>
      </c>
      <c r="S1571" s="84">
        <f t="shared" si="216"/>
        <v>184000</v>
      </c>
      <c r="T1571" s="89"/>
      <c r="U1571" s="90"/>
      <c r="V1571" s="91"/>
      <c r="W1571" s="92"/>
      <c r="X1571" s="23">
        <f t="shared" si="214"/>
        <v>0</v>
      </c>
      <c r="Y1571" s="23">
        <f t="shared" si="215"/>
        <v>0</v>
      </c>
      <c r="Z1571" s="20">
        <v>1</v>
      </c>
      <c r="AH1571" s="20">
        <f t="shared" si="211"/>
        <v>1</v>
      </c>
      <c r="AQ1571" s="1">
        <f t="shared" si="212"/>
        <v>0</v>
      </c>
      <c r="AR1571" s="1">
        <f t="shared" si="213"/>
        <v>1</v>
      </c>
    </row>
    <row r="1572" spans="1:44" ht="28.2" thickTop="1" thickBot="1">
      <c r="A1572" s="871" t="s">
        <v>225</v>
      </c>
      <c r="B1572" s="871" t="s">
        <v>258</v>
      </c>
      <c r="C1572" s="80" t="s">
        <v>261</v>
      </c>
      <c r="D1572" s="81"/>
      <c r="E1572" s="86" t="s">
        <v>179</v>
      </c>
      <c r="F1572" s="82">
        <v>40000</v>
      </c>
      <c r="G1572" s="37">
        <v>40000</v>
      </c>
      <c r="H1572" s="83"/>
      <c r="I1572" s="84"/>
      <c r="J1572" s="85"/>
      <c r="K1572" s="85"/>
      <c r="L1572" s="85">
        <v>40000</v>
      </c>
      <c r="M1572" s="84"/>
      <c r="N1572" s="84"/>
      <c r="O1572" s="86"/>
      <c r="P1572" s="87"/>
      <c r="Q1572" s="97"/>
      <c r="R1572" s="82">
        <v>30000</v>
      </c>
      <c r="S1572" s="84">
        <f t="shared" si="216"/>
        <v>10000</v>
      </c>
      <c r="T1572" s="89"/>
      <c r="U1572" s="90"/>
      <c r="V1572" s="91"/>
      <c r="W1572" s="92"/>
      <c r="X1572" s="23">
        <f t="shared" si="214"/>
        <v>0</v>
      </c>
      <c r="Y1572" s="23">
        <f t="shared" si="215"/>
        <v>0</v>
      </c>
      <c r="Z1572" s="20">
        <v>1</v>
      </c>
      <c r="AH1572" s="20">
        <f t="shared" si="211"/>
        <v>1</v>
      </c>
      <c r="AQ1572" s="1">
        <f t="shared" si="212"/>
        <v>0</v>
      </c>
      <c r="AR1572" s="1">
        <f t="shared" si="213"/>
        <v>1</v>
      </c>
    </row>
    <row r="1573" spans="1:44" ht="28.2" thickTop="1" thickBot="1">
      <c r="A1573" s="871" t="s">
        <v>225</v>
      </c>
      <c r="B1573" s="871" t="s">
        <v>258</v>
      </c>
      <c r="C1573" s="80" t="s">
        <v>226</v>
      </c>
      <c r="D1573" s="81"/>
      <c r="E1573" s="86" t="s">
        <v>145</v>
      </c>
      <c r="F1573" s="82">
        <v>190000</v>
      </c>
      <c r="G1573" s="37">
        <v>190000</v>
      </c>
      <c r="H1573" s="83"/>
      <c r="I1573" s="84"/>
      <c r="J1573" s="85"/>
      <c r="K1573" s="85"/>
      <c r="L1573" s="85">
        <v>190000</v>
      </c>
      <c r="M1573" s="84"/>
      <c r="N1573" s="84"/>
      <c r="O1573" s="86"/>
      <c r="P1573" s="87"/>
      <c r="Q1573" s="100" t="s">
        <v>56</v>
      </c>
      <c r="R1573" s="82">
        <v>190000</v>
      </c>
      <c r="S1573" s="84">
        <f t="shared" si="216"/>
        <v>0</v>
      </c>
      <c r="T1573" s="89"/>
      <c r="U1573" s="90"/>
      <c r="V1573" s="91"/>
      <c r="W1573" s="92"/>
      <c r="X1573" s="23">
        <f t="shared" si="214"/>
        <v>0</v>
      </c>
      <c r="Y1573" s="23">
        <f t="shared" si="215"/>
        <v>0</v>
      </c>
      <c r="AH1573" s="20">
        <f t="shared" si="211"/>
        <v>0</v>
      </c>
      <c r="AI1573" s="20">
        <v>1</v>
      </c>
      <c r="AQ1573" s="1">
        <f t="shared" si="212"/>
        <v>1</v>
      </c>
      <c r="AR1573" s="1">
        <f t="shared" si="213"/>
        <v>1</v>
      </c>
    </row>
    <row r="1574" spans="1:44" ht="28.2" thickTop="1" thickBot="1">
      <c r="A1574" s="871" t="s">
        <v>225</v>
      </c>
      <c r="B1574" s="871" t="s">
        <v>258</v>
      </c>
      <c r="C1574" s="80" t="s">
        <v>262</v>
      </c>
      <c r="D1574" s="81"/>
      <c r="E1574" s="86" t="s">
        <v>145</v>
      </c>
      <c r="F1574" s="82">
        <v>116000</v>
      </c>
      <c r="G1574" s="37">
        <v>116000</v>
      </c>
      <c r="H1574" s="83"/>
      <c r="I1574" s="84"/>
      <c r="J1574" s="85"/>
      <c r="K1574" s="85"/>
      <c r="L1574" s="85">
        <v>116000</v>
      </c>
      <c r="M1574" s="84"/>
      <c r="N1574" s="84"/>
      <c r="O1574" s="86"/>
      <c r="P1574" s="87"/>
      <c r="Q1574" s="100" t="s">
        <v>56</v>
      </c>
      <c r="R1574" s="82">
        <v>40000</v>
      </c>
      <c r="S1574" s="84">
        <f t="shared" si="216"/>
        <v>76000</v>
      </c>
      <c r="T1574" s="89"/>
      <c r="U1574" s="90"/>
      <c r="V1574" s="91"/>
      <c r="W1574" s="92"/>
      <c r="X1574" s="23">
        <f t="shared" si="214"/>
        <v>0</v>
      </c>
      <c r="Y1574" s="23">
        <f t="shared" si="215"/>
        <v>0</v>
      </c>
      <c r="AH1574" s="20">
        <f t="shared" si="211"/>
        <v>0</v>
      </c>
      <c r="AI1574" s="20">
        <v>1</v>
      </c>
      <c r="AQ1574" s="1">
        <f t="shared" si="212"/>
        <v>1</v>
      </c>
      <c r="AR1574" s="1">
        <f t="shared" si="213"/>
        <v>1</v>
      </c>
    </row>
    <row r="1575" spans="1:44" ht="28.2" thickTop="1" thickBot="1">
      <c r="A1575" s="871" t="s">
        <v>225</v>
      </c>
      <c r="B1575" s="871" t="s">
        <v>258</v>
      </c>
      <c r="C1575" s="80" t="s">
        <v>229</v>
      </c>
      <c r="D1575" s="81"/>
      <c r="E1575" s="86" t="s">
        <v>53</v>
      </c>
      <c r="F1575" s="82">
        <v>111000</v>
      </c>
      <c r="G1575" s="37">
        <v>111000</v>
      </c>
      <c r="H1575" s="83"/>
      <c r="I1575" s="84"/>
      <c r="J1575" s="85"/>
      <c r="K1575" s="85"/>
      <c r="L1575" s="85">
        <v>111000</v>
      </c>
      <c r="M1575" s="84"/>
      <c r="N1575" s="84"/>
      <c r="O1575" s="86"/>
      <c r="P1575" s="87"/>
      <c r="Q1575" s="100" t="s">
        <v>56</v>
      </c>
      <c r="R1575" s="82">
        <v>111000</v>
      </c>
      <c r="S1575" s="84">
        <f>G1575-(Q1575+R1575)</f>
        <v>0</v>
      </c>
      <c r="T1575" s="89"/>
      <c r="U1575" s="90"/>
      <c r="V1575" s="91"/>
      <c r="W1575" s="92"/>
      <c r="X1575" s="23">
        <f t="shared" si="214"/>
        <v>0</v>
      </c>
      <c r="Y1575" s="23">
        <f t="shared" si="215"/>
        <v>0</v>
      </c>
      <c r="AH1575" s="20">
        <f t="shared" si="211"/>
        <v>0</v>
      </c>
      <c r="AI1575" s="20">
        <v>1</v>
      </c>
      <c r="AQ1575" s="1">
        <f t="shared" si="212"/>
        <v>1</v>
      </c>
      <c r="AR1575" s="1">
        <f t="shared" si="213"/>
        <v>1</v>
      </c>
    </row>
    <row r="1576" spans="1:44" ht="28.2" thickTop="1" thickBot="1">
      <c r="A1576" s="871" t="s">
        <v>225</v>
      </c>
      <c r="B1576" s="871" t="s">
        <v>258</v>
      </c>
      <c r="C1576" s="80" t="s">
        <v>263</v>
      </c>
      <c r="D1576" s="81"/>
      <c r="E1576" s="86" t="s">
        <v>145</v>
      </c>
      <c r="F1576" s="82">
        <v>400000</v>
      </c>
      <c r="G1576" s="37">
        <v>400000</v>
      </c>
      <c r="H1576" s="83"/>
      <c r="I1576" s="84">
        <v>0</v>
      </c>
      <c r="J1576" s="85">
        <v>0</v>
      </c>
      <c r="K1576" s="85">
        <v>0</v>
      </c>
      <c r="L1576" s="85">
        <v>0</v>
      </c>
      <c r="M1576" s="102">
        <v>400000</v>
      </c>
      <c r="N1576" s="84">
        <v>0</v>
      </c>
      <c r="O1576" s="86"/>
      <c r="P1576" s="87"/>
      <c r="Q1576" s="103"/>
      <c r="R1576" s="82"/>
      <c r="S1576" s="959">
        <f>G1576-Q1576-R1576</f>
        <v>400000</v>
      </c>
      <c r="T1576" s="89"/>
      <c r="U1576" s="90"/>
      <c r="V1576" s="98"/>
      <c r="W1576" s="99"/>
      <c r="X1576" s="23">
        <f t="shared" si="214"/>
        <v>0</v>
      </c>
      <c r="Y1576" s="23">
        <f t="shared" si="215"/>
        <v>0</v>
      </c>
      <c r="AH1576" s="20">
        <f t="shared" si="211"/>
        <v>0</v>
      </c>
      <c r="AO1576" s="20">
        <v>1</v>
      </c>
      <c r="AQ1576" s="1">
        <f t="shared" si="212"/>
        <v>1</v>
      </c>
      <c r="AR1576" s="1">
        <f t="shared" si="213"/>
        <v>1</v>
      </c>
    </row>
    <row r="1577" spans="1:44" ht="28.2" thickTop="1" thickBot="1">
      <c r="A1577" s="871" t="s">
        <v>225</v>
      </c>
      <c r="B1577" s="871" t="s">
        <v>258</v>
      </c>
      <c r="C1577" s="104" t="s">
        <v>264</v>
      </c>
      <c r="D1577" s="105"/>
      <c r="E1577" s="34" t="s">
        <v>10</v>
      </c>
      <c r="F1577" s="101">
        <v>1138191</v>
      </c>
      <c r="G1577" s="37">
        <v>1138191</v>
      </c>
      <c r="H1577" s="106"/>
      <c r="I1577" s="102">
        <v>0</v>
      </c>
      <c r="J1577" s="107">
        <v>0</v>
      </c>
      <c r="K1577" s="107">
        <v>0</v>
      </c>
      <c r="L1577" s="107">
        <v>0</v>
      </c>
      <c r="M1577" s="102">
        <v>1138191</v>
      </c>
      <c r="N1577" s="102">
        <v>0</v>
      </c>
      <c r="O1577" s="34"/>
      <c r="P1577" s="108"/>
      <c r="Q1577" s="103">
        <v>965588</v>
      </c>
      <c r="R1577" s="101">
        <f>G1577-Q1577</f>
        <v>172603</v>
      </c>
      <c r="S1577" s="102"/>
      <c r="T1577" s="109"/>
      <c r="U1577" s="110"/>
      <c r="V1577" s="111"/>
      <c r="W1577" s="112"/>
      <c r="X1577" s="23">
        <f t="shared" si="214"/>
        <v>0</v>
      </c>
      <c r="Y1577" s="23">
        <f t="shared" si="215"/>
        <v>0</v>
      </c>
      <c r="AH1577" s="20">
        <f t="shared" si="211"/>
        <v>0</v>
      </c>
      <c r="AO1577" s="20">
        <v>1</v>
      </c>
      <c r="AQ1577" s="1">
        <f t="shared" si="212"/>
        <v>1</v>
      </c>
      <c r="AR1577" s="1">
        <f t="shared" si="213"/>
        <v>1</v>
      </c>
    </row>
    <row r="1578" spans="1:44" ht="28.2" thickTop="1" thickBot="1">
      <c r="A1578" s="871" t="s">
        <v>225</v>
      </c>
      <c r="B1578" s="871" t="s">
        <v>265</v>
      </c>
      <c r="C1578" s="66" t="s">
        <v>240</v>
      </c>
      <c r="D1578" s="67"/>
      <c r="E1578" s="72" t="s">
        <v>179</v>
      </c>
      <c r="F1578" s="68">
        <v>185000</v>
      </c>
      <c r="G1578" s="37">
        <v>185000</v>
      </c>
      <c r="H1578" s="69"/>
      <c r="I1578" s="70"/>
      <c r="J1578" s="71">
        <v>185000</v>
      </c>
      <c r="K1578" s="71"/>
      <c r="L1578" s="71"/>
      <c r="M1578" s="70"/>
      <c r="N1578" s="70"/>
      <c r="O1578" s="72"/>
      <c r="P1578" s="73"/>
      <c r="Q1578" s="74"/>
      <c r="R1578" s="68">
        <v>185000</v>
      </c>
      <c r="S1578" s="70">
        <f>F1578-R1578</f>
        <v>0</v>
      </c>
      <c r="T1578" s="75"/>
      <c r="U1578" s="76"/>
      <c r="V1578" s="77"/>
      <c r="W1578" s="78"/>
      <c r="X1578" s="23">
        <f t="shared" si="214"/>
        <v>0</v>
      </c>
      <c r="Y1578" s="23">
        <f t="shared" si="215"/>
        <v>0</v>
      </c>
      <c r="Z1578" s="20">
        <v>1</v>
      </c>
      <c r="AH1578" s="20">
        <f t="shared" si="211"/>
        <v>1</v>
      </c>
      <c r="AQ1578" s="1">
        <f t="shared" si="212"/>
        <v>0</v>
      </c>
      <c r="AR1578" s="1">
        <f t="shared" si="213"/>
        <v>1</v>
      </c>
    </row>
    <row r="1579" spans="1:44" ht="28.2" thickTop="1" thickBot="1">
      <c r="A1579" s="871" t="s">
        <v>225</v>
      </c>
      <c r="B1579" s="871" t="s">
        <v>265</v>
      </c>
      <c r="C1579" s="66" t="s">
        <v>266</v>
      </c>
      <c r="D1579" s="67"/>
      <c r="E1579" s="72" t="s">
        <v>179</v>
      </c>
      <c r="F1579" s="68">
        <v>170000</v>
      </c>
      <c r="G1579" s="37">
        <v>170000</v>
      </c>
      <c r="H1579" s="69"/>
      <c r="I1579" s="70"/>
      <c r="J1579" s="71">
        <v>65000</v>
      </c>
      <c r="K1579" s="71"/>
      <c r="L1579" s="71">
        <f>105000</f>
        <v>105000</v>
      </c>
      <c r="M1579" s="70"/>
      <c r="N1579" s="70"/>
      <c r="O1579" s="72"/>
      <c r="P1579" s="73"/>
      <c r="Q1579" s="74"/>
      <c r="R1579" s="68">
        <f>F1579*0.9</f>
        <v>153000</v>
      </c>
      <c r="S1579" s="70">
        <f t="shared" ref="S1579:S1584" si="217">F1579-R1579</f>
        <v>17000</v>
      </c>
      <c r="T1579" s="75"/>
      <c r="U1579" s="76"/>
      <c r="V1579" s="77"/>
      <c r="W1579" s="78"/>
      <c r="X1579" s="23">
        <f t="shared" si="214"/>
        <v>0</v>
      </c>
      <c r="Y1579" s="23">
        <f t="shared" si="215"/>
        <v>0</v>
      </c>
      <c r="Z1579" s="20">
        <v>1</v>
      </c>
      <c r="AH1579" s="20">
        <f t="shared" si="211"/>
        <v>1</v>
      </c>
      <c r="AQ1579" s="1">
        <f t="shared" si="212"/>
        <v>0</v>
      </c>
      <c r="AR1579" s="1">
        <f t="shared" si="213"/>
        <v>1</v>
      </c>
    </row>
    <row r="1580" spans="1:44" ht="28.2" thickTop="1" thickBot="1">
      <c r="A1580" s="871" t="s">
        <v>225</v>
      </c>
      <c r="B1580" s="871" t="s">
        <v>265</v>
      </c>
      <c r="C1580" s="66" t="s">
        <v>35</v>
      </c>
      <c r="D1580" s="67"/>
      <c r="E1580" s="72" t="s">
        <v>179</v>
      </c>
      <c r="F1580" s="68">
        <v>60000</v>
      </c>
      <c r="G1580" s="37">
        <v>60000</v>
      </c>
      <c r="H1580" s="69"/>
      <c r="I1580" s="70"/>
      <c r="J1580" s="71"/>
      <c r="K1580" s="71"/>
      <c r="L1580" s="71">
        <v>60000</v>
      </c>
      <c r="M1580" s="70"/>
      <c r="N1580" s="70"/>
      <c r="O1580" s="72"/>
      <c r="P1580" s="73"/>
      <c r="Q1580" s="74"/>
      <c r="R1580" s="68">
        <v>60000</v>
      </c>
      <c r="S1580" s="70">
        <f t="shared" si="217"/>
        <v>0</v>
      </c>
      <c r="T1580" s="75"/>
      <c r="U1580" s="76"/>
      <c r="V1580" s="77"/>
      <c r="W1580" s="78"/>
      <c r="X1580" s="23">
        <f t="shared" si="214"/>
        <v>0</v>
      </c>
      <c r="Y1580" s="23">
        <f t="shared" si="215"/>
        <v>0</v>
      </c>
      <c r="Z1580" s="20">
        <v>1</v>
      </c>
      <c r="AH1580" s="20">
        <f t="shared" si="211"/>
        <v>1</v>
      </c>
      <c r="AQ1580" s="1">
        <f t="shared" si="212"/>
        <v>0</v>
      </c>
      <c r="AR1580" s="1">
        <f t="shared" si="213"/>
        <v>1</v>
      </c>
    </row>
    <row r="1581" spans="1:44" ht="28.2" thickTop="1" thickBot="1">
      <c r="A1581" s="871" t="s">
        <v>225</v>
      </c>
      <c r="B1581" s="871" t="s">
        <v>265</v>
      </c>
      <c r="C1581" s="66" t="s">
        <v>37</v>
      </c>
      <c r="D1581" s="67"/>
      <c r="E1581" s="72" t="s">
        <v>179</v>
      </c>
      <c r="F1581" s="68">
        <v>100000</v>
      </c>
      <c r="G1581" s="37">
        <v>100000</v>
      </c>
      <c r="H1581" s="69"/>
      <c r="I1581" s="70"/>
      <c r="J1581" s="71"/>
      <c r="K1581" s="71"/>
      <c r="L1581" s="71">
        <v>100000</v>
      </c>
      <c r="M1581" s="70"/>
      <c r="N1581" s="70"/>
      <c r="O1581" s="72"/>
      <c r="P1581" s="73"/>
      <c r="Q1581" s="74"/>
      <c r="R1581" s="68">
        <v>50000</v>
      </c>
      <c r="S1581" s="70">
        <f t="shared" si="217"/>
        <v>50000</v>
      </c>
      <c r="T1581" s="75"/>
      <c r="U1581" s="76"/>
      <c r="V1581" s="77"/>
      <c r="W1581" s="78"/>
      <c r="X1581" s="23">
        <f t="shared" si="214"/>
        <v>0</v>
      </c>
      <c r="Y1581" s="23">
        <f t="shared" si="215"/>
        <v>0</v>
      </c>
      <c r="Z1581" s="20">
        <v>1</v>
      </c>
      <c r="AH1581" s="20">
        <f t="shared" si="211"/>
        <v>1</v>
      </c>
      <c r="AQ1581" s="1">
        <f t="shared" si="212"/>
        <v>0</v>
      </c>
      <c r="AR1581" s="1">
        <f t="shared" si="213"/>
        <v>1</v>
      </c>
    </row>
    <row r="1582" spans="1:44" ht="28.2" thickTop="1" thickBot="1">
      <c r="A1582" s="871" t="s">
        <v>225</v>
      </c>
      <c r="B1582" s="871" t="s">
        <v>265</v>
      </c>
      <c r="C1582" s="66" t="s">
        <v>38</v>
      </c>
      <c r="D1582" s="67"/>
      <c r="E1582" s="72" t="s">
        <v>179</v>
      </c>
      <c r="F1582" s="68">
        <v>10000</v>
      </c>
      <c r="G1582" s="37">
        <v>10000</v>
      </c>
      <c r="H1582" s="69"/>
      <c r="I1582" s="70"/>
      <c r="J1582" s="71"/>
      <c r="K1582" s="71"/>
      <c r="L1582" s="71">
        <v>10000</v>
      </c>
      <c r="M1582" s="70"/>
      <c r="N1582" s="70"/>
      <c r="O1582" s="72"/>
      <c r="P1582" s="73"/>
      <c r="Q1582" s="74"/>
      <c r="R1582" s="68">
        <v>10000</v>
      </c>
      <c r="S1582" s="70">
        <f t="shared" si="217"/>
        <v>0</v>
      </c>
      <c r="T1582" s="75"/>
      <c r="U1582" s="76"/>
      <c r="V1582" s="77"/>
      <c r="W1582" s="78"/>
      <c r="X1582" s="23">
        <f t="shared" si="214"/>
        <v>0</v>
      </c>
      <c r="Y1582" s="23">
        <f t="shared" si="215"/>
        <v>0</v>
      </c>
      <c r="Z1582" s="20">
        <v>1</v>
      </c>
      <c r="AH1582" s="20">
        <f t="shared" si="211"/>
        <v>1</v>
      </c>
      <c r="AQ1582" s="1">
        <f t="shared" si="212"/>
        <v>0</v>
      </c>
      <c r="AR1582" s="1">
        <f t="shared" si="213"/>
        <v>1</v>
      </c>
    </row>
    <row r="1583" spans="1:44" ht="28.2" thickTop="1" thickBot="1">
      <c r="A1583" s="871" t="s">
        <v>225</v>
      </c>
      <c r="B1583" s="871" t="s">
        <v>265</v>
      </c>
      <c r="C1583" s="66" t="s">
        <v>44</v>
      </c>
      <c r="D1583" s="67"/>
      <c r="E1583" s="72" t="s">
        <v>179</v>
      </c>
      <c r="F1583" s="68">
        <v>10000</v>
      </c>
      <c r="G1583" s="37">
        <v>10000</v>
      </c>
      <c r="H1583" s="69"/>
      <c r="I1583" s="70"/>
      <c r="J1583" s="71"/>
      <c r="K1583" s="71"/>
      <c r="L1583" s="71">
        <v>10000</v>
      </c>
      <c r="M1583" s="70"/>
      <c r="N1583" s="70"/>
      <c r="O1583" s="72"/>
      <c r="P1583" s="73"/>
      <c r="Q1583" s="74"/>
      <c r="R1583" s="68">
        <v>10000</v>
      </c>
      <c r="S1583" s="70">
        <f t="shared" si="217"/>
        <v>0</v>
      </c>
      <c r="T1583" s="75"/>
      <c r="U1583" s="76"/>
      <c r="V1583" s="77"/>
      <c r="W1583" s="78"/>
      <c r="X1583" s="23">
        <f t="shared" si="214"/>
        <v>0</v>
      </c>
      <c r="Y1583" s="23">
        <f t="shared" si="215"/>
        <v>0</v>
      </c>
      <c r="Z1583" s="20">
        <v>1</v>
      </c>
      <c r="AH1583" s="20">
        <f t="shared" si="211"/>
        <v>1</v>
      </c>
      <c r="AQ1583" s="1">
        <f t="shared" si="212"/>
        <v>0</v>
      </c>
      <c r="AR1583" s="1">
        <f t="shared" si="213"/>
        <v>1</v>
      </c>
    </row>
    <row r="1584" spans="1:44" ht="28.2" thickTop="1" thickBot="1">
      <c r="A1584" s="871" t="s">
        <v>225</v>
      </c>
      <c r="B1584" s="871" t="s">
        <v>265</v>
      </c>
      <c r="C1584" s="66" t="s">
        <v>267</v>
      </c>
      <c r="D1584" s="67"/>
      <c r="E1584" s="72" t="s">
        <v>179</v>
      </c>
      <c r="F1584" s="68">
        <v>84000</v>
      </c>
      <c r="G1584" s="37">
        <v>84000</v>
      </c>
      <c r="H1584" s="69"/>
      <c r="I1584" s="70"/>
      <c r="J1584" s="71"/>
      <c r="K1584" s="71"/>
      <c r="L1584" s="71">
        <v>84000</v>
      </c>
      <c r="M1584" s="70"/>
      <c r="N1584" s="70"/>
      <c r="O1584" s="72"/>
      <c r="P1584" s="73"/>
      <c r="Q1584" s="74"/>
      <c r="R1584" s="68">
        <v>15000</v>
      </c>
      <c r="S1584" s="70">
        <f t="shared" si="217"/>
        <v>69000</v>
      </c>
      <c r="T1584" s="75"/>
      <c r="U1584" s="76"/>
      <c r="V1584" s="77"/>
      <c r="W1584" s="78"/>
      <c r="X1584" s="23">
        <f t="shared" si="214"/>
        <v>0</v>
      </c>
      <c r="Y1584" s="23">
        <f t="shared" si="215"/>
        <v>0</v>
      </c>
      <c r="Z1584" s="20">
        <v>1</v>
      </c>
      <c r="AH1584" s="20">
        <f t="shared" si="211"/>
        <v>1</v>
      </c>
      <c r="AQ1584" s="1">
        <f t="shared" si="212"/>
        <v>0</v>
      </c>
      <c r="AR1584" s="1">
        <f t="shared" si="213"/>
        <v>1</v>
      </c>
    </row>
    <row r="1585" spans="1:44" ht="28.2" thickTop="1" thickBot="1">
      <c r="A1585" s="871" t="s">
        <v>225</v>
      </c>
      <c r="B1585" s="871" t="s">
        <v>265</v>
      </c>
      <c r="C1585" s="66" t="s">
        <v>41</v>
      </c>
      <c r="D1585" s="67"/>
      <c r="E1585" s="72" t="s">
        <v>145</v>
      </c>
      <c r="F1585" s="68">
        <v>374000</v>
      </c>
      <c r="G1585" s="37">
        <v>442000</v>
      </c>
      <c r="H1585" s="69"/>
      <c r="I1585" s="70">
        <v>268000</v>
      </c>
      <c r="J1585" s="71">
        <v>85000</v>
      </c>
      <c r="K1585" s="71"/>
      <c r="L1585" s="71">
        <v>89000</v>
      </c>
      <c r="M1585" s="70"/>
      <c r="N1585" s="70"/>
      <c r="O1585" s="72"/>
      <c r="P1585" s="73"/>
      <c r="Q1585" s="79">
        <v>0</v>
      </c>
      <c r="R1585" s="68">
        <v>350000</v>
      </c>
      <c r="S1585" s="70">
        <f>G1585-Q1585-R1585</f>
        <v>92000</v>
      </c>
      <c r="T1585" s="75"/>
      <c r="U1585" s="76"/>
      <c r="V1585" s="77"/>
      <c r="W1585" s="78"/>
      <c r="X1585" s="23">
        <f t="shared" si="214"/>
        <v>0</v>
      </c>
      <c r="Y1585" s="23">
        <f t="shared" si="215"/>
        <v>0</v>
      </c>
      <c r="AH1585" s="20">
        <f t="shared" si="211"/>
        <v>0</v>
      </c>
      <c r="AI1585" s="20">
        <v>1</v>
      </c>
      <c r="AQ1585" s="1">
        <f t="shared" si="212"/>
        <v>1</v>
      </c>
      <c r="AR1585" s="1">
        <f t="shared" si="213"/>
        <v>1</v>
      </c>
    </row>
    <row r="1586" spans="1:44" ht="28.2" thickTop="1" thickBot="1">
      <c r="A1586" s="871" t="s">
        <v>225</v>
      </c>
      <c r="B1586" s="871" t="s">
        <v>265</v>
      </c>
      <c r="C1586" s="66" t="s">
        <v>268</v>
      </c>
      <c r="D1586" s="67"/>
      <c r="E1586" s="72" t="s">
        <v>53</v>
      </c>
      <c r="F1586" s="68">
        <f>I1586+J1586+K1586+L1586+M1586+N1586</f>
        <v>106000</v>
      </c>
      <c r="G1586" s="37">
        <v>106000</v>
      </c>
      <c r="H1586" s="69"/>
      <c r="I1586" s="70">
        <v>106000</v>
      </c>
      <c r="J1586" s="71"/>
      <c r="K1586" s="71"/>
      <c r="L1586" s="71"/>
      <c r="M1586" s="70"/>
      <c r="N1586" s="70"/>
      <c r="O1586" s="72"/>
      <c r="P1586" s="73"/>
      <c r="Q1586" s="79">
        <v>56000</v>
      </c>
      <c r="R1586" s="68">
        <f>G1586-Q1586-S1586</f>
        <v>39400</v>
      </c>
      <c r="S1586" s="70">
        <v>10600</v>
      </c>
      <c r="T1586" s="75"/>
      <c r="U1586" s="76"/>
      <c r="V1586" s="77"/>
      <c r="W1586" s="78"/>
      <c r="X1586" s="23">
        <f t="shared" si="214"/>
        <v>0</v>
      </c>
      <c r="Y1586" s="23">
        <f t="shared" si="215"/>
        <v>0</v>
      </c>
      <c r="AH1586" s="20">
        <f t="shared" si="211"/>
        <v>0</v>
      </c>
      <c r="AI1586" s="20">
        <v>1</v>
      </c>
      <c r="AQ1586" s="1">
        <f t="shared" si="212"/>
        <v>1</v>
      </c>
      <c r="AR1586" s="1">
        <f t="shared" si="213"/>
        <v>1</v>
      </c>
    </row>
    <row r="1587" spans="1:44" ht="28.2" thickTop="1" thickBot="1">
      <c r="A1587" s="871" t="s">
        <v>225</v>
      </c>
      <c r="B1587" s="871" t="s">
        <v>265</v>
      </c>
      <c r="C1587" s="66" t="s">
        <v>41</v>
      </c>
      <c r="D1587" s="67"/>
      <c r="E1587" s="72" t="s">
        <v>42</v>
      </c>
      <c r="F1587" s="68">
        <v>300000</v>
      </c>
      <c r="G1587" s="37">
        <v>300000</v>
      </c>
      <c r="H1587" s="69"/>
      <c r="I1587" s="70"/>
      <c r="J1587" s="71"/>
      <c r="K1587" s="71">
        <v>300000</v>
      </c>
      <c r="L1587" s="71"/>
      <c r="M1587" s="70"/>
      <c r="N1587" s="70"/>
      <c r="O1587" s="72"/>
      <c r="P1587" s="73"/>
      <c r="Q1587" s="79">
        <f>201000+65000</f>
        <v>266000</v>
      </c>
      <c r="R1587" s="68">
        <v>34000</v>
      </c>
      <c r="S1587" s="70">
        <f>G1587-(Q1587+R1587)</f>
        <v>0</v>
      </c>
      <c r="T1587" s="75"/>
      <c r="U1587" s="76"/>
      <c r="V1587" s="77"/>
      <c r="W1587" s="78"/>
      <c r="X1587" s="23">
        <f t="shared" si="214"/>
        <v>0</v>
      </c>
      <c r="Y1587" s="23">
        <f t="shared" si="215"/>
        <v>0</v>
      </c>
      <c r="AH1587" s="20">
        <f t="shared" si="211"/>
        <v>0</v>
      </c>
      <c r="AI1587" s="20">
        <v>1</v>
      </c>
      <c r="AQ1587" s="1">
        <f t="shared" si="212"/>
        <v>1</v>
      </c>
      <c r="AR1587" s="1">
        <f t="shared" si="213"/>
        <v>1</v>
      </c>
    </row>
    <row r="1588" spans="1:44" ht="55.2" thickTop="1" thickBot="1">
      <c r="A1588" s="871" t="s">
        <v>225</v>
      </c>
      <c r="B1588" s="871" t="s">
        <v>265</v>
      </c>
      <c r="C1588" s="66" t="s">
        <v>269</v>
      </c>
      <c r="D1588" s="67"/>
      <c r="E1588" s="72" t="s">
        <v>10</v>
      </c>
      <c r="F1588" s="68">
        <v>1000000</v>
      </c>
      <c r="G1588" s="37">
        <v>1305300</v>
      </c>
      <c r="H1588" s="69"/>
      <c r="I1588" s="70">
        <v>42700</v>
      </c>
      <c r="J1588" s="71">
        <v>0</v>
      </c>
      <c r="K1588" s="71">
        <v>0</v>
      </c>
      <c r="L1588" s="71">
        <v>0</v>
      </c>
      <c r="M1588" s="70">
        <f>G1588-I1588</f>
        <v>1262600</v>
      </c>
      <c r="N1588" s="70">
        <v>0</v>
      </c>
      <c r="O1588" s="72"/>
      <c r="P1588" s="73"/>
      <c r="Q1588" s="957">
        <v>1042433.4030000002</v>
      </c>
      <c r="R1588" s="68">
        <v>0</v>
      </c>
      <c r="S1588" s="959">
        <f>G1588-Q1588-R1588</f>
        <v>262866.59699999983</v>
      </c>
      <c r="T1588" s="75"/>
      <c r="U1588" s="76"/>
      <c r="V1588" s="95"/>
      <c r="W1588" s="96"/>
      <c r="X1588" s="23">
        <f t="shared" si="214"/>
        <v>0</v>
      </c>
      <c r="Y1588" s="23">
        <f t="shared" si="215"/>
        <v>0</v>
      </c>
      <c r="AH1588" s="20">
        <f t="shared" si="211"/>
        <v>0</v>
      </c>
      <c r="AO1588" s="20">
        <v>1</v>
      </c>
      <c r="AQ1588" s="1">
        <f t="shared" si="212"/>
        <v>1</v>
      </c>
      <c r="AR1588" s="1">
        <f t="shared" si="213"/>
        <v>1</v>
      </c>
    </row>
    <row r="1589" spans="1:44" ht="28.2" thickTop="1" thickBot="1">
      <c r="A1589" s="871" t="s">
        <v>225</v>
      </c>
      <c r="B1589" s="872" t="s">
        <v>270</v>
      </c>
      <c r="C1589" s="66" t="s">
        <v>271</v>
      </c>
      <c r="D1589" s="67"/>
      <c r="E1589" s="72" t="s">
        <v>179</v>
      </c>
      <c r="F1589" s="68">
        <v>20000</v>
      </c>
      <c r="G1589" s="37">
        <v>20000</v>
      </c>
      <c r="H1589" s="69"/>
      <c r="I1589" s="70">
        <v>20000</v>
      </c>
      <c r="J1589" s="71">
        <v>0</v>
      </c>
      <c r="K1589" s="71">
        <v>0</v>
      </c>
      <c r="L1589" s="71">
        <v>0</v>
      </c>
      <c r="M1589" s="70">
        <v>0</v>
      </c>
      <c r="N1589" s="70">
        <v>0</v>
      </c>
      <c r="O1589" s="72"/>
      <c r="P1589" s="73"/>
      <c r="Q1589" s="74"/>
      <c r="R1589" s="68">
        <v>10000</v>
      </c>
      <c r="S1589" s="70">
        <f>F1589-R1589</f>
        <v>10000</v>
      </c>
      <c r="T1589" s="75"/>
      <c r="U1589" s="76"/>
      <c r="V1589" s="95"/>
      <c r="W1589" s="96"/>
      <c r="X1589" s="23">
        <f t="shared" si="214"/>
        <v>0</v>
      </c>
      <c r="Y1589" s="23">
        <f t="shared" si="215"/>
        <v>0</v>
      </c>
      <c r="Z1589" s="20">
        <v>1</v>
      </c>
      <c r="AH1589" s="20">
        <f t="shared" si="211"/>
        <v>1</v>
      </c>
      <c r="AQ1589" s="1">
        <f t="shared" si="212"/>
        <v>0</v>
      </c>
      <c r="AR1589" s="1">
        <f t="shared" si="213"/>
        <v>1</v>
      </c>
    </row>
    <row r="1590" spans="1:44" ht="28.2" thickTop="1" thickBot="1">
      <c r="A1590" s="871" t="s">
        <v>225</v>
      </c>
      <c r="B1590" s="872" t="s">
        <v>270</v>
      </c>
      <c r="C1590" s="66" t="s">
        <v>272</v>
      </c>
      <c r="D1590" s="113"/>
      <c r="E1590" s="72" t="s">
        <v>179</v>
      </c>
      <c r="F1590" s="68">
        <v>70000</v>
      </c>
      <c r="G1590" s="37">
        <v>70000</v>
      </c>
      <c r="H1590" s="69"/>
      <c r="I1590" s="70">
        <v>10000</v>
      </c>
      <c r="J1590" s="71">
        <v>0</v>
      </c>
      <c r="K1590" s="71">
        <v>0</v>
      </c>
      <c r="L1590" s="71">
        <v>60000</v>
      </c>
      <c r="M1590" s="70">
        <v>0</v>
      </c>
      <c r="N1590" s="70">
        <v>0</v>
      </c>
      <c r="O1590" s="72"/>
      <c r="P1590" s="73"/>
      <c r="Q1590" s="74"/>
      <c r="R1590" s="68">
        <v>60000</v>
      </c>
      <c r="S1590" s="70">
        <f>F1590-R1590</f>
        <v>10000</v>
      </c>
      <c r="T1590" s="75"/>
      <c r="U1590" s="76"/>
      <c r="V1590" s="95"/>
      <c r="W1590" s="96"/>
      <c r="X1590" s="23">
        <f t="shared" si="214"/>
        <v>0</v>
      </c>
      <c r="Y1590" s="23">
        <f t="shared" si="215"/>
        <v>0</v>
      </c>
      <c r="Z1590" s="20">
        <v>1</v>
      </c>
      <c r="AH1590" s="20">
        <f t="shared" si="211"/>
        <v>1</v>
      </c>
      <c r="AQ1590" s="1">
        <f t="shared" si="212"/>
        <v>0</v>
      </c>
      <c r="AR1590" s="1">
        <f t="shared" si="213"/>
        <v>1</v>
      </c>
    </row>
    <row r="1591" spans="1:44" ht="28.2" thickTop="1" thickBot="1">
      <c r="A1591" s="871" t="s">
        <v>225</v>
      </c>
      <c r="B1591" s="872" t="s">
        <v>270</v>
      </c>
      <c r="C1591" s="66" t="s">
        <v>273</v>
      </c>
      <c r="D1591" s="113"/>
      <c r="E1591" s="72" t="s">
        <v>179</v>
      </c>
      <c r="F1591" s="68">
        <v>143000</v>
      </c>
      <c r="G1591" s="37">
        <v>143000</v>
      </c>
      <c r="H1591" s="69"/>
      <c r="I1591" s="70">
        <v>0</v>
      </c>
      <c r="J1591" s="71">
        <v>0</v>
      </c>
      <c r="K1591" s="71">
        <v>60000</v>
      </c>
      <c r="L1591" s="71">
        <v>83000</v>
      </c>
      <c r="M1591" s="70">
        <v>0</v>
      </c>
      <c r="N1591" s="70">
        <v>0</v>
      </c>
      <c r="O1591" s="72"/>
      <c r="P1591" s="73"/>
      <c r="Q1591" s="74"/>
      <c r="R1591" s="68">
        <v>80000</v>
      </c>
      <c r="S1591" s="70">
        <f>F1591-R1591</f>
        <v>63000</v>
      </c>
      <c r="T1591" s="75"/>
      <c r="U1591" s="76"/>
      <c r="V1591" s="95"/>
      <c r="W1591" s="96"/>
      <c r="X1591" s="23">
        <f t="shared" si="214"/>
        <v>0</v>
      </c>
      <c r="Y1591" s="23">
        <f t="shared" si="215"/>
        <v>0</v>
      </c>
      <c r="Z1591" s="20">
        <v>1</v>
      </c>
      <c r="AH1591" s="20">
        <f t="shared" si="211"/>
        <v>1</v>
      </c>
      <c r="AQ1591" s="1">
        <f t="shared" si="212"/>
        <v>0</v>
      </c>
      <c r="AR1591" s="1">
        <f t="shared" si="213"/>
        <v>1</v>
      </c>
    </row>
    <row r="1592" spans="1:44" ht="28.2" thickTop="1" thickBot="1">
      <c r="A1592" s="871" t="s">
        <v>225</v>
      </c>
      <c r="B1592" s="872" t="s">
        <v>270</v>
      </c>
      <c r="C1592" s="66" t="s">
        <v>274</v>
      </c>
      <c r="D1592" s="113"/>
      <c r="E1592" s="895" t="s">
        <v>179</v>
      </c>
      <c r="F1592" s="68">
        <v>160000</v>
      </c>
      <c r="G1592" s="37">
        <v>160000</v>
      </c>
      <c r="H1592" s="69"/>
      <c r="I1592" s="70">
        <v>0</v>
      </c>
      <c r="J1592" s="71">
        <v>0</v>
      </c>
      <c r="K1592" s="71">
        <v>0</v>
      </c>
      <c r="L1592" s="71">
        <v>160000</v>
      </c>
      <c r="M1592" s="70">
        <v>0</v>
      </c>
      <c r="N1592" s="70">
        <v>0</v>
      </c>
      <c r="O1592" s="72"/>
      <c r="P1592" s="73"/>
      <c r="Q1592" s="74"/>
      <c r="R1592" s="68">
        <v>80000</v>
      </c>
      <c r="S1592" s="70">
        <f>F1592-R1592</f>
        <v>80000</v>
      </c>
      <c r="T1592" s="75"/>
      <c r="U1592" s="76"/>
      <c r="V1592" s="95"/>
      <c r="W1592" s="96"/>
      <c r="X1592" s="23">
        <f t="shared" si="214"/>
        <v>0</v>
      </c>
      <c r="Y1592" s="23">
        <f t="shared" si="215"/>
        <v>0</v>
      </c>
      <c r="Z1592" s="20">
        <v>1</v>
      </c>
      <c r="AH1592" s="20">
        <f t="shared" si="211"/>
        <v>1</v>
      </c>
      <c r="AQ1592" s="1">
        <f t="shared" si="212"/>
        <v>0</v>
      </c>
      <c r="AR1592" s="1">
        <f t="shared" si="213"/>
        <v>1</v>
      </c>
    </row>
    <row r="1593" spans="1:44" ht="28.2" thickTop="1" thickBot="1">
      <c r="A1593" s="871" t="s">
        <v>225</v>
      </c>
      <c r="B1593" s="872" t="s">
        <v>270</v>
      </c>
      <c r="C1593" s="66" t="s">
        <v>275</v>
      </c>
      <c r="D1593" s="113"/>
      <c r="E1593" s="895" t="s">
        <v>179</v>
      </c>
      <c r="F1593" s="68">
        <v>270000</v>
      </c>
      <c r="G1593" s="37">
        <v>270000</v>
      </c>
      <c r="H1593" s="69"/>
      <c r="I1593" s="70">
        <v>270000</v>
      </c>
      <c r="J1593" s="71">
        <v>0</v>
      </c>
      <c r="K1593" s="71">
        <v>0</v>
      </c>
      <c r="L1593" s="71">
        <v>0</v>
      </c>
      <c r="M1593" s="70">
        <v>0</v>
      </c>
      <c r="N1593" s="70">
        <v>0</v>
      </c>
      <c r="O1593" s="72"/>
      <c r="P1593" s="73"/>
      <c r="Q1593" s="74"/>
      <c r="R1593" s="68">
        <v>100000</v>
      </c>
      <c r="S1593" s="70">
        <f>F1593-R1593</f>
        <v>170000</v>
      </c>
      <c r="T1593" s="75"/>
      <c r="U1593" s="76"/>
      <c r="V1593" s="95"/>
      <c r="W1593" s="96"/>
      <c r="X1593" s="23">
        <f t="shared" si="214"/>
        <v>0</v>
      </c>
      <c r="Y1593" s="23">
        <f t="shared" si="215"/>
        <v>0</v>
      </c>
      <c r="Z1593" s="20">
        <v>1</v>
      </c>
      <c r="AH1593" s="20">
        <f t="shared" si="211"/>
        <v>1</v>
      </c>
      <c r="AQ1593" s="1">
        <f t="shared" si="212"/>
        <v>0</v>
      </c>
      <c r="AR1593" s="1">
        <f t="shared" si="213"/>
        <v>1</v>
      </c>
    </row>
    <row r="1594" spans="1:44" ht="28.2" thickTop="1" thickBot="1">
      <c r="A1594" s="871" t="s">
        <v>225</v>
      </c>
      <c r="B1594" s="872" t="s">
        <v>270</v>
      </c>
      <c r="C1594" s="66" t="s">
        <v>276</v>
      </c>
      <c r="D1594" s="67"/>
      <c r="E1594" s="72" t="s">
        <v>145</v>
      </c>
      <c r="F1594" s="68">
        <v>237934</v>
      </c>
      <c r="G1594" s="37">
        <v>237934</v>
      </c>
      <c r="H1594" s="69"/>
      <c r="I1594" s="70">
        <v>237934</v>
      </c>
      <c r="J1594" s="71">
        <v>0</v>
      </c>
      <c r="K1594" s="71">
        <v>0</v>
      </c>
      <c r="L1594" s="71">
        <v>0</v>
      </c>
      <c r="M1594" s="70">
        <v>0</v>
      </c>
      <c r="N1594" s="70">
        <v>0</v>
      </c>
      <c r="O1594" s="72"/>
      <c r="P1594" s="73"/>
      <c r="Q1594" s="79">
        <v>81712</v>
      </c>
      <c r="R1594" s="68">
        <v>132429</v>
      </c>
      <c r="S1594" s="70">
        <v>23793</v>
      </c>
      <c r="T1594" s="75"/>
      <c r="U1594" s="76"/>
      <c r="V1594" s="95"/>
      <c r="W1594" s="96"/>
      <c r="X1594" s="23">
        <f t="shared" si="214"/>
        <v>0</v>
      </c>
      <c r="Y1594" s="23">
        <f t="shared" si="215"/>
        <v>0</v>
      </c>
      <c r="AH1594" s="20">
        <f t="shared" si="211"/>
        <v>0</v>
      </c>
      <c r="AI1594" s="20">
        <v>1</v>
      </c>
      <c r="AQ1594" s="1">
        <f t="shared" si="212"/>
        <v>1</v>
      </c>
      <c r="AR1594" s="1">
        <f t="shared" si="213"/>
        <v>1</v>
      </c>
    </row>
    <row r="1595" spans="1:44" ht="28.2" thickTop="1" thickBot="1">
      <c r="A1595" s="871" t="s">
        <v>225</v>
      </c>
      <c r="B1595" s="872" t="s">
        <v>270</v>
      </c>
      <c r="C1595" s="66" t="s">
        <v>277</v>
      </c>
      <c r="D1595" s="67"/>
      <c r="E1595" s="72" t="s">
        <v>145</v>
      </c>
      <c r="F1595" s="68">
        <v>192000</v>
      </c>
      <c r="G1595" s="37">
        <v>192000</v>
      </c>
      <c r="H1595" s="69"/>
      <c r="I1595" s="70">
        <v>0</v>
      </c>
      <c r="J1595" s="71">
        <v>0</v>
      </c>
      <c r="K1595" s="71">
        <v>0</v>
      </c>
      <c r="L1595" s="71">
        <v>192000</v>
      </c>
      <c r="M1595" s="70">
        <v>0</v>
      </c>
      <c r="N1595" s="70">
        <v>0</v>
      </c>
      <c r="O1595" s="72"/>
      <c r="P1595" s="73"/>
      <c r="Q1595" s="79">
        <v>0</v>
      </c>
      <c r="R1595" s="68">
        <v>172800</v>
      </c>
      <c r="S1595" s="70">
        <v>19200</v>
      </c>
      <c r="T1595" s="75"/>
      <c r="U1595" s="76"/>
      <c r="V1595" s="95"/>
      <c r="W1595" s="96"/>
      <c r="X1595" s="23">
        <f t="shared" si="214"/>
        <v>0</v>
      </c>
      <c r="Y1595" s="23">
        <f t="shared" si="215"/>
        <v>0</v>
      </c>
      <c r="AH1595" s="20">
        <f t="shared" si="211"/>
        <v>0</v>
      </c>
      <c r="AI1595" s="20">
        <v>1</v>
      </c>
      <c r="AQ1595" s="1">
        <f t="shared" si="212"/>
        <v>1</v>
      </c>
      <c r="AR1595" s="1">
        <f t="shared" si="213"/>
        <v>1</v>
      </c>
    </row>
    <row r="1596" spans="1:44" ht="28.2" thickTop="1" thickBot="1">
      <c r="A1596" s="871" t="s">
        <v>225</v>
      </c>
      <c r="B1596" s="872" t="s">
        <v>270</v>
      </c>
      <c r="C1596" s="66" t="s">
        <v>278</v>
      </c>
      <c r="D1596" s="67"/>
      <c r="E1596" s="72" t="s">
        <v>53</v>
      </c>
      <c r="F1596" s="68">
        <v>241977</v>
      </c>
      <c r="G1596" s="37">
        <v>241977</v>
      </c>
      <c r="H1596" s="69"/>
      <c r="I1596" s="70">
        <v>145977</v>
      </c>
      <c r="J1596" s="71">
        <v>0</v>
      </c>
      <c r="K1596" s="71">
        <v>0</v>
      </c>
      <c r="L1596" s="71">
        <v>96000</v>
      </c>
      <c r="M1596" s="70">
        <v>0</v>
      </c>
      <c r="N1596" s="70">
        <v>0</v>
      </c>
      <c r="O1596" s="72"/>
      <c r="P1596" s="73"/>
      <c r="Q1596" s="79">
        <v>217793</v>
      </c>
      <c r="R1596" s="68">
        <f>G1596-Q1596</f>
        <v>24184</v>
      </c>
      <c r="S1596" s="70">
        <v>0</v>
      </c>
      <c r="T1596" s="75"/>
      <c r="U1596" s="76"/>
      <c r="V1596" s="95"/>
      <c r="W1596" s="96"/>
      <c r="X1596" s="23">
        <f t="shared" si="214"/>
        <v>0</v>
      </c>
      <c r="Y1596" s="23">
        <f t="shared" si="215"/>
        <v>0</v>
      </c>
      <c r="AH1596" s="20">
        <f t="shared" si="211"/>
        <v>0</v>
      </c>
      <c r="AI1596" s="20">
        <v>1</v>
      </c>
      <c r="AQ1596" s="1">
        <f t="shared" si="212"/>
        <v>1</v>
      </c>
      <c r="AR1596" s="1">
        <f t="shared" si="213"/>
        <v>1</v>
      </c>
    </row>
    <row r="1597" spans="1:44" ht="55.2" thickTop="1" thickBot="1">
      <c r="A1597" s="871" t="s">
        <v>225</v>
      </c>
      <c r="B1597" s="872" t="s">
        <v>270</v>
      </c>
      <c r="C1597" s="66" t="s">
        <v>279</v>
      </c>
      <c r="D1597" s="67"/>
      <c r="E1597" s="72" t="s">
        <v>10</v>
      </c>
      <c r="F1597" s="68">
        <v>113163</v>
      </c>
      <c r="G1597" s="37">
        <v>113163</v>
      </c>
      <c r="H1597" s="69"/>
      <c r="I1597" s="70">
        <v>113163</v>
      </c>
      <c r="J1597" s="71">
        <v>0</v>
      </c>
      <c r="K1597" s="71">
        <v>0</v>
      </c>
      <c r="L1597" s="71">
        <v>0</v>
      </c>
      <c r="M1597" s="70">
        <v>0</v>
      </c>
      <c r="N1597" s="70">
        <v>0</v>
      </c>
      <c r="O1597" s="72"/>
      <c r="P1597" s="73"/>
      <c r="Q1597" s="79">
        <v>101847</v>
      </c>
      <c r="R1597" s="68">
        <v>11316</v>
      </c>
      <c r="S1597" s="70">
        <v>0</v>
      </c>
      <c r="T1597" s="75"/>
      <c r="U1597" s="76"/>
      <c r="V1597" s="95"/>
      <c r="W1597" s="96"/>
      <c r="X1597" s="23">
        <f t="shared" si="214"/>
        <v>0</v>
      </c>
      <c r="Y1597" s="23">
        <f t="shared" si="215"/>
        <v>0</v>
      </c>
      <c r="AH1597" s="20">
        <f t="shared" si="211"/>
        <v>0</v>
      </c>
      <c r="AI1597" s="20">
        <v>1</v>
      </c>
      <c r="AQ1597" s="1">
        <f t="shared" si="212"/>
        <v>1</v>
      </c>
      <c r="AR1597" s="1">
        <f t="shared" si="213"/>
        <v>1</v>
      </c>
    </row>
    <row r="1598" spans="1:44" ht="55.2" thickTop="1" thickBot="1">
      <c r="A1598" s="871" t="s">
        <v>225</v>
      </c>
      <c r="B1598" s="872" t="s">
        <v>270</v>
      </c>
      <c r="C1598" s="66" t="s">
        <v>280</v>
      </c>
      <c r="D1598" s="67"/>
      <c r="E1598" s="72" t="s">
        <v>145</v>
      </c>
      <c r="F1598" s="68">
        <v>2500000</v>
      </c>
      <c r="G1598" s="37">
        <v>2500000</v>
      </c>
      <c r="H1598" s="69"/>
      <c r="I1598" s="70"/>
      <c r="J1598" s="71"/>
      <c r="K1598" s="71"/>
      <c r="L1598" s="71"/>
      <c r="M1598" s="70">
        <v>2500000</v>
      </c>
      <c r="N1598" s="70"/>
      <c r="O1598" s="72"/>
      <c r="P1598" s="73"/>
      <c r="Q1598" s="79"/>
      <c r="R1598" s="68"/>
      <c r="S1598" s="959">
        <f>G1598-Q1598-R1598</f>
        <v>2500000</v>
      </c>
      <c r="T1598" s="75"/>
      <c r="U1598" s="76"/>
      <c r="V1598" s="95"/>
      <c r="W1598" s="96"/>
      <c r="X1598" s="23">
        <f t="shared" si="214"/>
        <v>0</v>
      </c>
      <c r="Y1598" s="23">
        <f t="shared" si="215"/>
        <v>0</v>
      </c>
      <c r="AH1598" s="20">
        <f t="shared" si="211"/>
        <v>0</v>
      </c>
      <c r="AO1598" s="20">
        <v>1</v>
      </c>
      <c r="AQ1598" s="1">
        <f t="shared" si="212"/>
        <v>1</v>
      </c>
      <c r="AR1598" s="1">
        <f t="shared" si="213"/>
        <v>1</v>
      </c>
    </row>
    <row r="1599" spans="1:44" ht="28.2" thickTop="1" thickBot="1">
      <c r="A1599" s="871" t="s">
        <v>225</v>
      </c>
      <c r="B1599" s="871" t="s">
        <v>281</v>
      </c>
      <c r="C1599" s="80" t="s">
        <v>41</v>
      </c>
      <c r="D1599" s="81"/>
      <c r="E1599" s="86" t="s">
        <v>179</v>
      </c>
      <c r="F1599" s="82">
        <v>400000</v>
      </c>
      <c r="G1599" s="37">
        <v>400000</v>
      </c>
      <c r="H1599" s="83"/>
      <c r="I1599" s="84">
        <v>265500</v>
      </c>
      <c r="J1599" s="85">
        <v>0</v>
      </c>
      <c r="K1599" s="85"/>
      <c r="L1599" s="85">
        <v>134500</v>
      </c>
      <c r="M1599" s="84"/>
      <c r="N1599" s="84"/>
      <c r="O1599" s="86"/>
      <c r="P1599" s="87"/>
      <c r="Q1599" s="97"/>
      <c r="R1599" s="82">
        <v>40000</v>
      </c>
      <c r="S1599" s="84">
        <f>F1599-R1599</f>
        <v>360000</v>
      </c>
      <c r="T1599" s="89"/>
      <c r="U1599" s="90"/>
      <c r="V1599" s="91"/>
      <c r="W1599" s="92"/>
      <c r="X1599" s="23">
        <f t="shared" si="214"/>
        <v>0</v>
      </c>
      <c r="Y1599" s="23">
        <f t="shared" si="215"/>
        <v>0</v>
      </c>
      <c r="Z1599" s="20">
        <v>1</v>
      </c>
      <c r="AH1599" s="20">
        <f t="shared" si="211"/>
        <v>1</v>
      </c>
      <c r="AQ1599" s="1">
        <f t="shared" si="212"/>
        <v>0</v>
      </c>
      <c r="AR1599" s="1">
        <f t="shared" si="213"/>
        <v>1</v>
      </c>
    </row>
    <row r="1600" spans="1:44" ht="28.2" thickTop="1" thickBot="1">
      <c r="A1600" s="871" t="s">
        <v>225</v>
      </c>
      <c r="B1600" s="871" t="s">
        <v>281</v>
      </c>
      <c r="C1600" s="80" t="s">
        <v>282</v>
      </c>
      <c r="D1600" s="81"/>
      <c r="E1600" s="86" t="s">
        <v>179</v>
      </c>
      <c r="F1600" s="82">
        <v>100000</v>
      </c>
      <c r="G1600" s="37">
        <v>100000</v>
      </c>
      <c r="H1600" s="83"/>
      <c r="I1600" s="84">
        <v>100000</v>
      </c>
      <c r="J1600" s="85">
        <v>0</v>
      </c>
      <c r="K1600" s="85"/>
      <c r="L1600" s="85"/>
      <c r="M1600" s="84"/>
      <c r="N1600" s="84"/>
      <c r="O1600" s="86"/>
      <c r="P1600" s="87"/>
      <c r="Q1600" s="97"/>
      <c r="R1600" s="82">
        <v>10000</v>
      </c>
      <c r="S1600" s="84">
        <f>F1600-R1600</f>
        <v>90000</v>
      </c>
      <c r="T1600" s="89"/>
      <c r="U1600" s="90"/>
      <c r="V1600" s="91"/>
      <c r="W1600" s="92"/>
      <c r="X1600" s="23">
        <f t="shared" si="214"/>
        <v>0</v>
      </c>
      <c r="Y1600" s="23">
        <f t="shared" si="215"/>
        <v>0</v>
      </c>
      <c r="Z1600" s="20">
        <v>1</v>
      </c>
      <c r="AH1600" s="20">
        <f t="shared" si="211"/>
        <v>1</v>
      </c>
      <c r="AQ1600" s="1">
        <f t="shared" si="212"/>
        <v>0</v>
      </c>
      <c r="AR1600" s="1">
        <f t="shared" si="213"/>
        <v>1</v>
      </c>
    </row>
    <row r="1601" spans="1:44" ht="28.2" thickTop="1" thickBot="1">
      <c r="A1601" s="871" t="s">
        <v>225</v>
      </c>
      <c r="B1601" s="871" t="s">
        <v>281</v>
      </c>
      <c r="C1601" s="80" t="s">
        <v>283</v>
      </c>
      <c r="D1601" s="81"/>
      <c r="E1601" s="86" t="s">
        <v>179</v>
      </c>
      <c r="F1601" s="82">
        <v>100000</v>
      </c>
      <c r="G1601" s="37">
        <v>100000</v>
      </c>
      <c r="H1601" s="83"/>
      <c r="I1601" s="84">
        <v>0</v>
      </c>
      <c r="J1601" s="85">
        <v>100000</v>
      </c>
      <c r="K1601" s="85"/>
      <c r="L1601" s="85"/>
      <c r="M1601" s="84"/>
      <c r="N1601" s="84"/>
      <c r="O1601" s="86"/>
      <c r="P1601" s="87"/>
      <c r="Q1601" s="97"/>
      <c r="R1601" s="82">
        <v>20000</v>
      </c>
      <c r="S1601" s="84">
        <f>F1601-R1601</f>
        <v>80000</v>
      </c>
      <c r="T1601" s="89"/>
      <c r="U1601" s="90"/>
      <c r="V1601" s="91"/>
      <c r="W1601" s="92"/>
      <c r="X1601" s="23">
        <f t="shared" si="214"/>
        <v>0</v>
      </c>
      <c r="Y1601" s="23">
        <f t="shared" si="215"/>
        <v>0</v>
      </c>
      <c r="Z1601" s="20">
        <v>1</v>
      </c>
      <c r="AH1601" s="20">
        <f t="shared" si="211"/>
        <v>1</v>
      </c>
      <c r="AQ1601" s="1">
        <f t="shared" si="212"/>
        <v>0</v>
      </c>
      <c r="AR1601" s="1">
        <f t="shared" si="213"/>
        <v>1</v>
      </c>
    </row>
    <row r="1602" spans="1:44" ht="28.2" thickTop="1" thickBot="1">
      <c r="A1602" s="871" t="s">
        <v>225</v>
      </c>
      <c r="B1602" s="871" t="s">
        <v>281</v>
      </c>
      <c r="C1602" s="80" t="s">
        <v>284</v>
      </c>
      <c r="D1602" s="81"/>
      <c r="E1602" s="86" t="s">
        <v>179</v>
      </c>
      <c r="F1602" s="82">
        <v>50000</v>
      </c>
      <c r="G1602" s="37">
        <v>50000</v>
      </c>
      <c r="H1602" s="83"/>
      <c r="I1602" s="84">
        <v>50000</v>
      </c>
      <c r="J1602" s="85">
        <v>0</v>
      </c>
      <c r="K1602" s="85"/>
      <c r="L1602" s="85"/>
      <c r="M1602" s="84"/>
      <c r="N1602" s="84"/>
      <c r="O1602" s="86"/>
      <c r="P1602" s="87"/>
      <c r="Q1602" s="97"/>
      <c r="R1602" s="82">
        <v>10000</v>
      </c>
      <c r="S1602" s="84">
        <f>F1602-R1602</f>
        <v>40000</v>
      </c>
      <c r="T1602" s="89"/>
      <c r="U1602" s="90"/>
      <c r="V1602" s="91"/>
      <c r="W1602" s="92"/>
      <c r="X1602" s="23">
        <f t="shared" si="214"/>
        <v>0</v>
      </c>
      <c r="Y1602" s="23">
        <f t="shared" si="215"/>
        <v>0</v>
      </c>
      <c r="Z1602" s="20">
        <v>1</v>
      </c>
      <c r="AH1602" s="20">
        <f t="shared" si="211"/>
        <v>1</v>
      </c>
      <c r="AQ1602" s="1">
        <f t="shared" si="212"/>
        <v>0</v>
      </c>
      <c r="AR1602" s="1">
        <f t="shared" si="213"/>
        <v>1</v>
      </c>
    </row>
    <row r="1603" spans="1:44" ht="28.2" thickTop="1" thickBot="1">
      <c r="A1603" s="871" t="s">
        <v>225</v>
      </c>
      <c r="B1603" s="871" t="s">
        <v>281</v>
      </c>
      <c r="C1603" s="80" t="s">
        <v>41</v>
      </c>
      <c r="D1603" s="81"/>
      <c r="E1603" s="86" t="s">
        <v>145</v>
      </c>
      <c r="F1603" s="82">
        <v>210000</v>
      </c>
      <c r="G1603" s="37">
        <v>210000</v>
      </c>
      <c r="H1603" s="83"/>
      <c r="I1603" s="84">
        <v>40000</v>
      </c>
      <c r="J1603" s="85"/>
      <c r="K1603" s="85"/>
      <c r="L1603" s="85">
        <v>170000</v>
      </c>
      <c r="M1603" s="84"/>
      <c r="N1603" s="84">
        <v>0</v>
      </c>
      <c r="O1603" s="86"/>
      <c r="P1603" s="87"/>
      <c r="Q1603" s="93">
        <v>0</v>
      </c>
      <c r="R1603" s="82">
        <v>189000</v>
      </c>
      <c r="S1603" s="84">
        <f>G1603-Q1603-R1603</f>
        <v>21000</v>
      </c>
      <c r="T1603" s="89"/>
      <c r="U1603" s="90"/>
      <c r="V1603" s="91"/>
      <c r="W1603" s="92"/>
      <c r="X1603" s="23">
        <f t="shared" si="214"/>
        <v>0</v>
      </c>
      <c r="Y1603" s="23">
        <f t="shared" si="215"/>
        <v>0</v>
      </c>
      <c r="AH1603" s="20">
        <f t="shared" si="211"/>
        <v>0</v>
      </c>
      <c r="AI1603" s="20">
        <v>1</v>
      </c>
      <c r="AQ1603" s="1">
        <f t="shared" si="212"/>
        <v>1</v>
      </c>
      <c r="AR1603" s="1">
        <f t="shared" si="213"/>
        <v>1</v>
      </c>
    </row>
    <row r="1604" spans="1:44" ht="28.2" thickTop="1" thickBot="1">
      <c r="A1604" s="871" t="s">
        <v>225</v>
      </c>
      <c r="B1604" s="871" t="s">
        <v>281</v>
      </c>
      <c r="C1604" s="80" t="s">
        <v>285</v>
      </c>
      <c r="D1604" s="81"/>
      <c r="E1604" s="86" t="s">
        <v>145</v>
      </c>
      <c r="F1604" s="82">
        <v>140000</v>
      </c>
      <c r="G1604" s="37">
        <v>140000</v>
      </c>
      <c r="H1604" s="83"/>
      <c r="I1604" s="84">
        <v>140000</v>
      </c>
      <c r="J1604" s="85"/>
      <c r="K1604" s="85"/>
      <c r="L1604" s="85"/>
      <c r="M1604" s="84"/>
      <c r="N1604" s="84">
        <v>0</v>
      </c>
      <c r="O1604" s="86"/>
      <c r="P1604" s="87"/>
      <c r="Q1604" s="93">
        <v>0</v>
      </c>
      <c r="R1604" s="82">
        <v>126000</v>
      </c>
      <c r="S1604" s="84">
        <f>G1604-Q1604-R1604</f>
        <v>14000</v>
      </c>
      <c r="T1604" s="89"/>
      <c r="U1604" s="90" t="s">
        <v>239</v>
      </c>
      <c r="V1604" s="91"/>
      <c r="W1604" s="92"/>
      <c r="X1604" s="23">
        <f t="shared" si="214"/>
        <v>0</v>
      </c>
      <c r="Y1604" s="23">
        <f t="shared" si="215"/>
        <v>0</v>
      </c>
      <c r="AH1604" s="20">
        <f t="shared" si="211"/>
        <v>0</v>
      </c>
      <c r="AI1604" s="20">
        <v>1</v>
      </c>
      <c r="AQ1604" s="1">
        <f t="shared" si="212"/>
        <v>1</v>
      </c>
      <c r="AR1604" s="1">
        <f t="shared" si="213"/>
        <v>1</v>
      </c>
    </row>
    <row r="1605" spans="1:44" ht="28.2" thickTop="1" thickBot="1">
      <c r="A1605" s="871" t="s">
        <v>225</v>
      </c>
      <c r="B1605" s="871" t="s">
        <v>281</v>
      </c>
      <c r="C1605" s="80" t="s">
        <v>249</v>
      </c>
      <c r="D1605" s="81"/>
      <c r="E1605" s="86" t="s">
        <v>53</v>
      </c>
      <c r="F1605" s="82">
        <v>150000</v>
      </c>
      <c r="G1605" s="37">
        <v>250000</v>
      </c>
      <c r="H1605" s="83"/>
      <c r="I1605" s="84">
        <v>15000</v>
      </c>
      <c r="J1605" s="85">
        <v>50000</v>
      </c>
      <c r="K1605" s="85">
        <v>0</v>
      </c>
      <c r="L1605" s="85">
        <v>85000</v>
      </c>
      <c r="M1605" s="84">
        <v>0</v>
      </c>
      <c r="N1605" s="84">
        <v>100000</v>
      </c>
      <c r="O1605" s="86" t="s">
        <v>286</v>
      </c>
      <c r="P1605" s="87"/>
      <c r="Q1605" s="93">
        <v>0</v>
      </c>
      <c r="R1605" s="82">
        <v>250000</v>
      </c>
      <c r="S1605" s="84">
        <f>G1605-Q1605-R1605</f>
        <v>0</v>
      </c>
      <c r="T1605" s="89"/>
      <c r="U1605" s="90"/>
      <c r="V1605" s="91"/>
      <c r="W1605" s="92"/>
      <c r="X1605" s="23">
        <f t="shared" si="214"/>
        <v>0</v>
      </c>
      <c r="Y1605" s="23">
        <f t="shared" si="215"/>
        <v>0</v>
      </c>
      <c r="AH1605" s="20">
        <f t="shared" si="211"/>
        <v>0</v>
      </c>
      <c r="AI1605" s="20">
        <v>1</v>
      </c>
      <c r="AQ1605" s="1">
        <f t="shared" si="212"/>
        <v>1</v>
      </c>
      <c r="AR1605" s="1">
        <f t="shared" si="213"/>
        <v>1</v>
      </c>
    </row>
    <row r="1606" spans="1:44" ht="28.2" thickTop="1" thickBot="1">
      <c r="A1606" s="871" t="s">
        <v>225</v>
      </c>
      <c r="B1606" s="871" t="s">
        <v>281</v>
      </c>
      <c r="C1606" s="80" t="s">
        <v>285</v>
      </c>
      <c r="D1606" s="81"/>
      <c r="E1606" s="86" t="s">
        <v>53</v>
      </c>
      <c r="F1606" s="82">
        <v>85000</v>
      </c>
      <c r="G1606" s="37">
        <v>28947</v>
      </c>
      <c r="H1606" s="83"/>
      <c r="I1606" s="84">
        <f>G1606</f>
        <v>28947</v>
      </c>
      <c r="J1606" s="85">
        <v>0</v>
      </c>
      <c r="K1606" s="85">
        <v>0</v>
      </c>
      <c r="L1606" s="85">
        <v>0</v>
      </c>
      <c r="M1606" s="84">
        <v>0</v>
      </c>
      <c r="N1606" s="84">
        <v>0</v>
      </c>
      <c r="O1606" s="86"/>
      <c r="P1606" s="87"/>
      <c r="Q1606" s="93">
        <v>0</v>
      </c>
      <c r="R1606" s="82">
        <v>26000</v>
      </c>
      <c r="S1606" s="84">
        <f>G1606-Q1606-R1606</f>
        <v>2947</v>
      </c>
      <c r="T1606" s="89"/>
      <c r="U1606" s="90" t="s">
        <v>239</v>
      </c>
      <c r="V1606" s="91"/>
      <c r="W1606" s="92"/>
      <c r="X1606" s="23">
        <f t="shared" si="214"/>
        <v>0</v>
      </c>
      <c r="Y1606" s="23">
        <f t="shared" si="215"/>
        <v>0</v>
      </c>
      <c r="AH1606" s="20">
        <f t="shared" si="211"/>
        <v>0</v>
      </c>
      <c r="AI1606" s="20">
        <v>1</v>
      </c>
      <c r="AQ1606" s="1">
        <f t="shared" si="212"/>
        <v>1</v>
      </c>
      <c r="AR1606" s="1">
        <f t="shared" si="213"/>
        <v>1</v>
      </c>
    </row>
    <row r="1607" spans="1:44" ht="28.2" thickTop="1" thickBot="1">
      <c r="A1607" s="871" t="s">
        <v>225</v>
      </c>
      <c r="B1607" s="871" t="s">
        <v>281</v>
      </c>
      <c r="C1607" s="80" t="s">
        <v>37</v>
      </c>
      <c r="D1607" s="81"/>
      <c r="E1607" s="86" t="s">
        <v>12</v>
      </c>
      <c r="F1607" s="82">
        <v>122558</v>
      </c>
      <c r="G1607" s="37">
        <v>122558</v>
      </c>
      <c r="H1607" s="83"/>
      <c r="I1607" s="84">
        <v>12558</v>
      </c>
      <c r="J1607" s="85">
        <v>55000</v>
      </c>
      <c r="K1607" s="85">
        <v>55000</v>
      </c>
      <c r="L1607" s="85">
        <v>0</v>
      </c>
      <c r="M1607" s="84">
        <v>0</v>
      </c>
      <c r="N1607" s="84">
        <v>0</v>
      </c>
      <c r="O1607" s="86"/>
      <c r="P1607" s="87"/>
      <c r="Q1607" s="93">
        <f>G1607-R1607</f>
        <v>110303</v>
      </c>
      <c r="R1607" s="82">
        <v>12255</v>
      </c>
      <c r="S1607" s="84">
        <f>G1607-Q1607-R1607</f>
        <v>0</v>
      </c>
      <c r="T1607" s="89"/>
      <c r="U1607" s="90"/>
      <c r="V1607" s="91"/>
      <c r="W1607" s="92"/>
      <c r="X1607" s="23">
        <f t="shared" si="214"/>
        <v>0</v>
      </c>
      <c r="Y1607" s="23">
        <f t="shared" si="215"/>
        <v>0</v>
      </c>
      <c r="AH1607" s="20">
        <f t="shared" si="211"/>
        <v>0</v>
      </c>
      <c r="AI1607" s="20">
        <v>1</v>
      </c>
      <c r="AQ1607" s="1">
        <f t="shared" si="212"/>
        <v>1</v>
      </c>
      <c r="AR1607" s="1">
        <f t="shared" si="213"/>
        <v>1</v>
      </c>
    </row>
    <row r="1608" spans="1:44" ht="28.2" thickTop="1" thickBot="1">
      <c r="A1608" s="871" t="s">
        <v>225</v>
      </c>
      <c r="B1608" s="872" t="s">
        <v>287</v>
      </c>
      <c r="C1608" s="114" t="s">
        <v>41</v>
      </c>
      <c r="D1608" s="115"/>
      <c r="E1608" s="120" t="s">
        <v>179</v>
      </c>
      <c r="F1608" s="116">
        <v>400000</v>
      </c>
      <c r="G1608" s="37">
        <v>400000</v>
      </c>
      <c r="H1608" s="117"/>
      <c r="I1608" s="118">
        <v>0</v>
      </c>
      <c r="J1608" s="118">
        <v>0</v>
      </c>
      <c r="K1608" s="118">
        <v>0</v>
      </c>
      <c r="L1608" s="119">
        <v>400000</v>
      </c>
      <c r="M1608" s="118">
        <v>0</v>
      </c>
      <c r="N1608" s="118">
        <v>0</v>
      </c>
      <c r="O1608" s="120"/>
      <c r="P1608" s="121"/>
      <c r="Q1608" s="122"/>
      <c r="R1608" s="116">
        <v>100000</v>
      </c>
      <c r="S1608" s="118">
        <f t="shared" ref="S1608:S1618" si="218">F1608-R1608</f>
        <v>300000</v>
      </c>
      <c r="T1608" s="123"/>
      <c r="U1608" s="124"/>
      <c r="V1608" s="125"/>
      <c r="W1608" s="126"/>
      <c r="X1608" s="23">
        <f t="shared" si="214"/>
        <v>0</v>
      </c>
      <c r="Y1608" s="23">
        <f t="shared" si="215"/>
        <v>0</v>
      </c>
      <c r="Z1608" s="20">
        <v>1</v>
      </c>
      <c r="AH1608" s="20">
        <f t="shared" si="211"/>
        <v>1</v>
      </c>
      <c r="AQ1608" s="1">
        <f t="shared" si="212"/>
        <v>0</v>
      </c>
      <c r="AR1608" s="1">
        <f t="shared" si="213"/>
        <v>1</v>
      </c>
    </row>
    <row r="1609" spans="1:44" ht="28.2" thickTop="1" thickBot="1">
      <c r="A1609" s="871" t="s">
        <v>225</v>
      </c>
      <c r="B1609" s="872" t="s">
        <v>287</v>
      </c>
      <c r="C1609" s="114" t="s">
        <v>229</v>
      </c>
      <c r="D1609" s="115"/>
      <c r="E1609" s="120" t="s">
        <v>179</v>
      </c>
      <c r="F1609" s="116">
        <v>50000</v>
      </c>
      <c r="G1609" s="37">
        <v>50000</v>
      </c>
      <c r="H1609" s="117"/>
      <c r="I1609" s="118">
        <v>0</v>
      </c>
      <c r="J1609" s="118">
        <v>0</v>
      </c>
      <c r="K1609" s="118">
        <v>0</v>
      </c>
      <c r="L1609" s="119">
        <v>50000</v>
      </c>
      <c r="M1609" s="118">
        <v>0</v>
      </c>
      <c r="N1609" s="118">
        <v>0</v>
      </c>
      <c r="O1609" s="120"/>
      <c r="P1609" s="121"/>
      <c r="Q1609" s="122"/>
      <c r="R1609" s="116">
        <v>25000</v>
      </c>
      <c r="S1609" s="118">
        <f t="shared" si="218"/>
        <v>25000</v>
      </c>
      <c r="T1609" s="123"/>
      <c r="U1609" s="124"/>
      <c r="V1609" s="125"/>
      <c r="W1609" s="126"/>
      <c r="X1609" s="23">
        <f t="shared" si="214"/>
        <v>0</v>
      </c>
      <c r="Y1609" s="23">
        <f t="shared" si="215"/>
        <v>0</v>
      </c>
      <c r="Z1609" s="20">
        <v>1</v>
      </c>
      <c r="AH1609" s="20">
        <f t="shared" si="211"/>
        <v>1</v>
      </c>
      <c r="AQ1609" s="1">
        <f t="shared" si="212"/>
        <v>0</v>
      </c>
      <c r="AR1609" s="1">
        <f t="shared" si="213"/>
        <v>1</v>
      </c>
    </row>
    <row r="1610" spans="1:44" ht="28.2" thickTop="1" thickBot="1">
      <c r="A1610" s="871" t="s">
        <v>225</v>
      </c>
      <c r="B1610" s="872" t="s">
        <v>287</v>
      </c>
      <c r="C1610" s="114" t="s">
        <v>288</v>
      </c>
      <c r="D1610" s="115"/>
      <c r="E1610" s="120" t="s">
        <v>179</v>
      </c>
      <c r="F1610" s="116">
        <v>70000</v>
      </c>
      <c r="G1610" s="37">
        <v>70000</v>
      </c>
      <c r="H1610" s="117"/>
      <c r="I1610" s="118">
        <v>0</v>
      </c>
      <c r="J1610" s="118">
        <v>0</v>
      </c>
      <c r="K1610" s="118">
        <v>0</v>
      </c>
      <c r="L1610" s="119">
        <v>70000</v>
      </c>
      <c r="M1610" s="118">
        <v>0</v>
      </c>
      <c r="N1610" s="118">
        <v>0</v>
      </c>
      <c r="O1610" s="120"/>
      <c r="P1610" s="121"/>
      <c r="Q1610" s="122"/>
      <c r="R1610" s="116">
        <v>63000</v>
      </c>
      <c r="S1610" s="118">
        <f t="shared" si="218"/>
        <v>7000</v>
      </c>
      <c r="T1610" s="123"/>
      <c r="U1610" s="124"/>
      <c r="V1610" s="125"/>
      <c r="W1610" s="126"/>
      <c r="X1610" s="23">
        <f t="shared" si="214"/>
        <v>0</v>
      </c>
      <c r="Y1610" s="23">
        <f t="shared" si="215"/>
        <v>0</v>
      </c>
      <c r="Z1610" s="20">
        <v>1</v>
      </c>
      <c r="AH1610" s="20">
        <f t="shared" ref="AH1610:AH1673" si="219">SUM(Z1610:AG1610)</f>
        <v>1</v>
      </c>
      <c r="AQ1610" s="1">
        <f t="shared" ref="AQ1610:AQ1673" si="220">SUM(AI1610:AP1610)</f>
        <v>0</v>
      </c>
      <c r="AR1610" s="1">
        <f t="shared" ref="AR1610:AR1673" si="221">AQ1610+AH1610</f>
        <v>1</v>
      </c>
    </row>
    <row r="1611" spans="1:44" ht="28.2" thickTop="1" thickBot="1">
      <c r="A1611" s="871" t="s">
        <v>225</v>
      </c>
      <c r="B1611" s="872" t="s">
        <v>287</v>
      </c>
      <c r="C1611" s="114" t="s">
        <v>289</v>
      </c>
      <c r="D1611" s="115"/>
      <c r="E1611" s="120" t="s">
        <v>179</v>
      </c>
      <c r="F1611" s="116">
        <v>88000</v>
      </c>
      <c r="G1611" s="37">
        <v>88000</v>
      </c>
      <c r="H1611" s="117"/>
      <c r="I1611" s="118">
        <v>0</v>
      </c>
      <c r="J1611" s="118">
        <v>0</v>
      </c>
      <c r="K1611" s="118">
        <v>0</v>
      </c>
      <c r="L1611" s="119">
        <v>88000</v>
      </c>
      <c r="M1611" s="118">
        <v>0</v>
      </c>
      <c r="N1611" s="118">
        <v>0</v>
      </c>
      <c r="O1611" s="120"/>
      <c r="P1611" s="121"/>
      <c r="Q1611" s="122"/>
      <c r="R1611" s="116">
        <v>30000</v>
      </c>
      <c r="S1611" s="118">
        <f t="shared" si="218"/>
        <v>58000</v>
      </c>
      <c r="T1611" s="123"/>
      <c r="U1611" s="124"/>
      <c r="V1611" s="125"/>
      <c r="W1611" s="126"/>
      <c r="X1611" s="23">
        <f t="shared" si="214"/>
        <v>0</v>
      </c>
      <c r="Y1611" s="23">
        <f t="shared" si="215"/>
        <v>0</v>
      </c>
      <c r="Z1611" s="20">
        <v>1</v>
      </c>
      <c r="AH1611" s="20">
        <f t="shared" si="219"/>
        <v>1</v>
      </c>
      <c r="AQ1611" s="1">
        <f t="shared" si="220"/>
        <v>0</v>
      </c>
      <c r="AR1611" s="1">
        <f t="shared" si="221"/>
        <v>1</v>
      </c>
    </row>
    <row r="1612" spans="1:44" ht="28.2" thickTop="1" thickBot="1">
      <c r="A1612" s="871" t="s">
        <v>225</v>
      </c>
      <c r="B1612" s="872" t="s">
        <v>287</v>
      </c>
      <c r="C1612" s="114" t="s">
        <v>290</v>
      </c>
      <c r="D1612" s="115"/>
      <c r="E1612" s="120" t="s">
        <v>179</v>
      </c>
      <c r="F1612" s="116">
        <v>125000</v>
      </c>
      <c r="G1612" s="37">
        <v>125000</v>
      </c>
      <c r="H1612" s="117"/>
      <c r="I1612" s="118">
        <v>0</v>
      </c>
      <c r="J1612" s="118">
        <v>0</v>
      </c>
      <c r="K1612" s="118">
        <v>125000</v>
      </c>
      <c r="L1612" s="119">
        <v>0</v>
      </c>
      <c r="M1612" s="118"/>
      <c r="N1612" s="118">
        <v>0</v>
      </c>
      <c r="O1612" s="120"/>
      <c r="P1612" s="121"/>
      <c r="Q1612" s="122"/>
      <c r="R1612" s="116">
        <v>25000</v>
      </c>
      <c r="S1612" s="118">
        <f t="shared" si="218"/>
        <v>100000</v>
      </c>
      <c r="T1612" s="123"/>
      <c r="U1612" s="124"/>
      <c r="V1612" s="125"/>
      <c r="W1612" s="126"/>
      <c r="X1612" s="23">
        <f t="shared" si="214"/>
        <v>0</v>
      </c>
      <c r="Y1612" s="23">
        <f t="shared" si="215"/>
        <v>0</v>
      </c>
      <c r="Z1612" s="20">
        <v>1</v>
      </c>
      <c r="AH1612" s="20">
        <f t="shared" si="219"/>
        <v>1</v>
      </c>
      <c r="AQ1612" s="1">
        <f t="shared" si="220"/>
        <v>0</v>
      </c>
      <c r="AR1612" s="1">
        <f t="shared" si="221"/>
        <v>1</v>
      </c>
    </row>
    <row r="1613" spans="1:44" ht="28.2" thickTop="1" thickBot="1">
      <c r="A1613" s="871" t="s">
        <v>225</v>
      </c>
      <c r="B1613" s="872" t="s">
        <v>287</v>
      </c>
      <c r="C1613" s="114" t="s">
        <v>44</v>
      </c>
      <c r="D1613" s="115"/>
      <c r="E1613" s="120" t="s">
        <v>179</v>
      </c>
      <c r="F1613" s="116">
        <v>5000</v>
      </c>
      <c r="G1613" s="37">
        <v>5000</v>
      </c>
      <c r="H1613" s="117"/>
      <c r="I1613" s="118">
        <v>0</v>
      </c>
      <c r="J1613" s="118">
        <v>0</v>
      </c>
      <c r="K1613" s="118">
        <f>SUM(K1614:K1620)</f>
        <v>0</v>
      </c>
      <c r="L1613" s="119">
        <v>5000</v>
      </c>
      <c r="M1613" s="118">
        <v>0</v>
      </c>
      <c r="N1613" s="118">
        <v>0</v>
      </c>
      <c r="O1613" s="120"/>
      <c r="P1613" s="121"/>
      <c r="Q1613" s="122"/>
      <c r="R1613" s="116">
        <v>5000</v>
      </c>
      <c r="S1613" s="118">
        <f t="shared" si="218"/>
        <v>0</v>
      </c>
      <c r="T1613" s="123"/>
      <c r="U1613" s="124"/>
      <c r="V1613" s="125"/>
      <c r="W1613" s="126"/>
      <c r="X1613" s="23">
        <f t="shared" si="214"/>
        <v>0</v>
      </c>
      <c r="Y1613" s="23">
        <f t="shared" si="215"/>
        <v>0</v>
      </c>
      <c r="Z1613" s="20">
        <v>1</v>
      </c>
      <c r="AH1613" s="20">
        <f t="shared" si="219"/>
        <v>1</v>
      </c>
      <c r="AQ1613" s="1">
        <f t="shared" si="220"/>
        <v>0</v>
      </c>
      <c r="AR1613" s="1">
        <f t="shared" si="221"/>
        <v>1</v>
      </c>
    </row>
    <row r="1614" spans="1:44" ht="28.2" thickTop="1" thickBot="1">
      <c r="A1614" s="871" t="s">
        <v>225</v>
      </c>
      <c r="B1614" s="872" t="s">
        <v>287</v>
      </c>
      <c r="C1614" s="114" t="s">
        <v>291</v>
      </c>
      <c r="D1614" s="115"/>
      <c r="E1614" s="120" t="s">
        <v>179</v>
      </c>
      <c r="F1614" s="116">
        <v>10000</v>
      </c>
      <c r="G1614" s="37">
        <v>10000</v>
      </c>
      <c r="H1614" s="117"/>
      <c r="I1614" s="118">
        <v>0</v>
      </c>
      <c r="J1614" s="118">
        <v>0</v>
      </c>
      <c r="K1614" s="118">
        <f>SUM(K1615:K1620)</f>
        <v>0</v>
      </c>
      <c r="L1614" s="119">
        <v>10000</v>
      </c>
      <c r="M1614" s="118">
        <v>0</v>
      </c>
      <c r="N1614" s="118">
        <v>0</v>
      </c>
      <c r="O1614" s="120"/>
      <c r="P1614" s="121"/>
      <c r="Q1614" s="122"/>
      <c r="R1614" s="116">
        <v>10000</v>
      </c>
      <c r="S1614" s="118">
        <f t="shared" si="218"/>
        <v>0</v>
      </c>
      <c r="T1614" s="123"/>
      <c r="U1614" s="124"/>
      <c r="V1614" s="125"/>
      <c r="W1614" s="126"/>
      <c r="X1614" s="23">
        <f t="shared" si="214"/>
        <v>0</v>
      </c>
      <c r="Y1614" s="23">
        <f t="shared" si="215"/>
        <v>0</v>
      </c>
      <c r="Z1614" s="20">
        <v>1</v>
      </c>
      <c r="AH1614" s="20">
        <f t="shared" si="219"/>
        <v>1</v>
      </c>
      <c r="AQ1614" s="1">
        <f t="shared" si="220"/>
        <v>0</v>
      </c>
      <c r="AR1614" s="1">
        <f t="shared" si="221"/>
        <v>1</v>
      </c>
    </row>
    <row r="1615" spans="1:44" ht="28.2" thickTop="1" thickBot="1">
      <c r="A1615" s="871" t="s">
        <v>225</v>
      </c>
      <c r="B1615" s="872" t="s">
        <v>287</v>
      </c>
      <c r="C1615" s="114" t="s">
        <v>41</v>
      </c>
      <c r="D1615" s="115"/>
      <c r="E1615" s="120" t="s">
        <v>145</v>
      </c>
      <c r="F1615" s="116">
        <v>330000</v>
      </c>
      <c r="G1615" s="37">
        <v>330000</v>
      </c>
      <c r="H1615" s="117"/>
      <c r="I1615" s="118">
        <v>0</v>
      </c>
      <c r="J1615" s="118">
        <v>0</v>
      </c>
      <c r="K1615" s="118">
        <v>0</v>
      </c>
      <c r="L1615" s="119">
        <v>330000</v>
      </c>
      <c r="M1615" s="118">
        <v>0</v>
      </c>
      <c r="N1615" s="118">
        <v>0</v>
      </c>
      <c r="O1615" s="120"/>
      <c r="P1615" s="121"/>
      <c r="Q1615" s="127">
        <v>0</v>
      </c>
      <c r="R1615" s="116">
        <v>150000</v>
      </c>
      <c r="S1615" s="118">
        <f t="shared" si="218"/>
        <v>180000</v>
      </c>
      <c r="T1615" s="123"/>
      <c r="U1615" s="124"/>
      <c r="V1615" s="125"/>
      <c r="W1615" s="126"/>
      <c r="X1615" s="23">
        <f t="shared" si="214"/>
        <v>0</v>
      </c>
      <c r="Y1615" s="23">
        <f t="shared" si="215"/>
        <v>0</v>
      </c>
      <c r="AH1615" s="20">
        <f t="shared" si="219"/>
        <v>0</v>
      </c>
      <c r="AI1615" s="20">
        <v>1</v>
      </c>
      <c r="AQ1615" s="1">
        <f t="shared" si="220"/>
        <v>1</v>
      </c>
      <c r="AR1615" s="1">
        <f t="shared" si="221"/>
        <v>1</v>
      </c>
    </row>
    <row r="1616" spans="1:44" ht="28.2" thickTop="1" thickBot="1">
      <c r="A1616" s="871" t="s">
        <v>225</v>
      </c>
      <c r="B1616" s="872" t="s">
        <v>287</v>
      </c>
      <c r="C1616" s="114" t="s">
        <v>249</v>
      </c>
      <c r="D1616" s="115"/>
      <c r="E1616" s="120" t="s">
        <v>145</v>
      </c>
      <c r="F1616" s="116">
        <v>44000</v>
      </c>
      <c r="G1616" s="37">
        <v>44000</v>
      </c>
      <c r="H1616" s="117"/>
      <c r="I1616" s="118">
        <v>0</v>
      </c>
      <c r="J1616" s="118">
        <v>0</v>
      </c>
      <c r="K1616" s="118">
        <v>0</v>
      </c>
      <c r="L1616" s="119">
        <v>44000</v>
      </c>
      <c r="M1616" s="118">
        <v>0</v>
      </c>
      <c r="N1616" s="118">
        <v>0</v>
      </c>
      <c r="O1616" s="120"/>
      <c r="P1616" s="121"/>
      <c r="Q1616" s="127">
        <v>0</v>
      </c>
      <c r="R1616" s="116">
        <v>44000</v>
      </c>
      <c r="S1616" s="118">
        <f t="shared" si="218"/>
        <v>0</v>
      </c>
      <c r="T1616" s="123"/>
      <c r="U1616" s="124"/>
      <c r="V1616" s="125"/>
      <c r="W1616" s="126"/>
      <c r="X1616" s="23">
        <f t="shared" si="214"/>
        <v>0</v>
      </c>
      <c r="Y1616" s="23">
        <f t="shared" si="215"/>
        <v>0</v>
      </c>
      <c r="AH1616" s="20">
        <f t="shared" si="219"/>
        <v>0</v>
      </c>
      <c r="AI1616" s="20">
        <v>1</v>
      </c>
      <c r="AQ1616" s="1">
        <f t="shared" si="220"/>
        <v>1</v>
      </c>
      <c r="AR1616" s="1">
        <f t="shared" si="221"/>
        <v>1</v>
      </c>
    </row>
    <row r="1617" spans="1:44" ht="28.2" thickTop="1" thickBot="1">
      <c r="A1617" s="871" t="s">
        <v>225</v>
      </c>
      <c r="B1617" s="872" t="s">
        <v>287</v>
      </c>
      <c r="C1617" s="114" t="s">
        <v>289</v>
      </c>
      <c r="D1617" s="115"/>
      <c r="E1617" s="120" t="s">
        <v>145</v>
      </c>
      <c r="F1617" s="116">
        <v>15000</v>
      </c>
      <c r="G1617" s="37">
        <v>15000</v>
      </c>
      <c r="H1617" s="117"/>
      <c r="I1617" s="118">
        <v>0</v>
      </c>
      <c r="J1617" s="118">
        <v>0</v>
      </c>
      <c r="K1617" s="118">
        <v>0</v>
      </c>
      <c r="L1617" s="119">
        <v>15000</v>
      </c>
      <c r="M1617" s="118">
        <v>0</v>
      </c>
      <c r="N1617" s="118">
        <v>0</v>
      </c>
      <c r="O1617" s="120"/>
      <c r="P1617" s="121"/>
      <c r="Q1617" s="127">
        <v>0</v>
      </c>
      <c r="R1617" s="116">
        <v>15000</v>
      </c>
      <c r="S1617" s="118">
        <f t="shared" si="218"/>
        <v>0</v>
      </c>
      <c r="T1617" s="123"/>
      <c r="U1617" s="124"/>
      <c r="V1617" s="125"/>
      <c r="W1617" s="126"/>
      <c r="X1617" s="23">
        <f t="shared" si="214"/>
        <v>0</v>
      </c>
      <c r="Y1617" s="23">
        <f t="shared" si="215"/>
        <v>0</v>
      </c>
      <c r="AH1617" s="20">
        <f t="shared" si="219"/>
        <v>0</v>
      </c>
      <c r="AI1617" s="20">
        <v>1</v>
      </c>
      <c r="AQ1617" s="1">
        <f t="shared" si="220"/>
        <v>1</v>
      </c>
      <c r="AR1617" s="1">
        <f t="shared" si="221"/>
        <v>1</v>
      </c>
    </row>
    <row r="1618" spans="1:44" ht="28.2" thickTop="1" thickBot="1">
      <c r="A1618" s="871" t="s">
        <v>225</v>
      </c>
      <c r="B1618" s="872" t="s">
        <v>287</v>
      </c>
      <c r="C1618" s="114" t="s">
        <v>44</v>
      </c>
      <c r="D1618" s="115"/>
      <c r="E1618" s="120" t="s">
        <v>145</v>
      </c>
      <c r="F1618" s="116">
        <v>5000</v>
      </c>
      <c r="G1618" s="37">
        <v>5000</v>
      </c>
      <c r="H1618" s="117"/>
      <c r="I1618" s="118">
        <v>0</v>
      </c>
      <c r="J1618" s="118">
        <v>0</v>
      </c>
      <c r="K1618" s="118">
        <v>0</v>
      </c>
      <c r="L1618" s="119">
        <v>5000</v>
      </c>
      <c r="M1618" s="118">
        <v>0</v>
      </c>
      <c r="N1618" s="118">
        <v>0</v>
      </c>
      <c r="O1618" s="120"/>
      <c r="P1618" s="121"/>
      <c r="Q1618" s="127">
        <v>0</v>
      </c>
      <c r="R1618" s="116">
        <v>5000</v>
      </c>
      <c r="S1618" s="118">
        <f t="shared" si="218"/>
        <v>0</v>
      </c>
      <c r="T1618" s="123"/>
      <c r="U1618" s="124"/>
      <c r="V1618" s="125"/>
      <c r="W1618" s="126"/>
      <c r="X1618" s="23">
        <f t="shared" si="214"/>
        <v>0</v>
      </c>
      <c r="Y1618" s="23">
        <f t="shared" si="215"/>
        <v>0</v>
      </c>
      <c r="AH1618" s="20">
        <f t="shared" si="219"/>
        <v>0</v>
      </c>
      <c r="AI1618" s="20">
        <v>1</v>
      </c>
      <c r="AQ1618" s="1">
        <f t="shared" si="220"/>
        <v>1</v>
      </c>
      <c r="AR1618" s="1">
        <f t="shared" si="221"/>
        <v>1</v>
      </c>
    </row>
    <row r="1619" spans="1:44" ht="28.2" thickTop="1" thickBot="1">
      <c r="A1619" s="871" t="s">
        <v>225</v>
      </c>
      <c r="B1619" s="872" t="s">
        <v>287</v>
      </c>
      <c r="C1619" s="114" t="s">
        <v>292</v>
      </c>
      <c r="D1619" s="115"/>
      <c r="E1619" s="120" t="s">
        <v>145</v>
      </c>
      <c r="F1619" s="116">
        <v>10000</v>
      </c>
      <c r="G1619" s="37">
        <v>10000</v>
      </c>
      <c r="H1619" s="117"/>
      <c r="I1619" s="118">
        <v>10000</v>
      </c>
      <c r="J1619" s="118">
        <v>0</v>
      </c>
      <c r="K1619" s="118">
        <v>0</v>
      </c>
      <c r="L1619" s="119">
        <v>0</v>
      </c>
      <c r="M1619" s="118">
        <v>0</v>
      </c>
      <c r="N1619" s="118">
        <v>0</v>
      </c>
      <c r="O1619" s="120"/>
      <c r="P1619" s="121"/>
      <c r="Q1619" s="127">
        <v>3000</v>
      </c>
      <c r="R1619" s="116">
        <v>7000</v>
      </c>
      <c r="S1619" s="118">
        <v>0</v>
      </c>
      <c r="T1619" s="123"/>
      <c r="U1619" s="124"/>
      <c r="V1619" s="125"/>
      <c r="W1619" s="126"/>
      <c r="X1619" s="23">
        <f t="shared" si="214"/>
        <v>0</v>
      </c>
      <c r="Y1619" s="23">
        <f t="shared" si="215"/>
        <v>0</v>
      </c>
      <c r="AH1619" s="20">
        <f t="shared" si="219"/>
        <v>0</v>
      </c>
      <c r="AI1619" s="20">
        <v>1</v>
      </c>
      <c r="AQ1619" s="1">
        <f t="shared" si="220"/>
        <v>1</v>
      </c>
      <c r="AR1619" s="1">
        <f t="shared" si="221"/>
        <v>1</v>
      </c>
    </row>
    <row r="1620" spans="1:44" ht="28.2" thickTop="1" thickBot="1">
      <c r="A1620" s="871" t="s">
        <v>225</v>
      </c>
      <c r="B1620" s="872" t="s">
        <v>287</v>
      </c>
      <c r="C1620" s="114" t="s">
        <v>41</v>
      </c>
      <c r="D1620" s="115"/>
      <c r="E1620" s="120" t="s">
        <v>53</v>
      </c>
      <c r="F1620" s="116">
        <f>I1620+J1620+K1620+L1620+M1620+N1620</f>
        <v>155000</v>
      </c>
      <c r="G1620" s="37">
        <v>155000</v>
      </c>
      <c r="H1620" s="117"/>
      <c r="I1620" s="118">
        <v>0</v>
      </c>
      <c r="J1620" s="118">
        <v>0</v>
      </c>
      <c r="K1620" s="118">
        <v>0</v>
      </c>
      <c r="L1620" s="119">
        <v>155000</v>
      </c>
      <c r="M1620" s="118">
        <v>0</v>
      </c>
      <c r="N1620" s="118">
        <v>0</v>
      </c>
      <c r="O1620" s="120"/>
      <c r="P1620" s="121"/>
      <c r="Q1620" s="127">
        <v>0</v>
      </c>
      <c r="R1620" s="116">
        <v>139500</v>
      </c>
      <c r="S1620" s="118">
        <f>G1620-(Q1620+R1620)</f>
        <v>15500</v>
      </c>
      <c r="T1620" s="123"/>
      <c r="U1620" s="124"/>
      <c r="V1620" s="125"/>
      <c r="W1620" s="126"/>
      <c r="X1620" s="23">
        <f t="shared" si="214"/>
        <v>0</v>
      </c>
      <c r="Y1620" s="23">
        <f t="shared" si="215"/>
        <v>0</v>
      </c>
      <c r="AH1620" s="20">
        <f t="shared" si="219"/>
        <v>0</v>
      </c>
      <c r="AI1620" s="20">
        <v>1</v>
      </c>
      <c r="AQ1620" s="1">
        <f t="shared" si="220"/>
        <v>1</v>
      </c>
      <c r="AR1620" s="1">
        <f t="shared" si="221"/>
        <v>1</v>
      </c>
    </row>
    <row r="1621" spans="1:44" ht="28.2" thickTop="1" thickBot="1">
      <c r="A1621" s="871" t="s">
        <v>225</v>
      </c>
      <c r="B1621" s="872" t="s">
        <v>287</v>
      </c>
      <c r="C1621" s="114" t="s">
        <v>293</v>
      </c>
      <c r="D1621" s="115"/>
      <c r="E1621" s="120" t="s">
        <v>53</v>
      </c>
      <c r="F1621" s="116">
        <v>15000</v>
      </c>
      <c r="G1621" s="37">
        <v>15000</v>
      </c>
      <c r="H1621" s="117"/>
      <c r="I1621" s="118">
        <v>0</v>
      </c>
      <c r="J1621" s="118">
        <v>0</v>
      </c>
      <c r="K1621" s="118">
        <v>0</v>
      </c>
      <c r="L1621" s="119">
        <v>15000</v>
      </c>
      <c r="M1621" s="118">
        <v>0</v>
      </c>
      <c r="N1621" s="118">
        <v>0</v>
      </c>
      <c r="O1621" s="120"/>
      <c r="P1621" s="121"/>
      <c r="Q1621" s="127">
        <v>0</v>
      </c>
      <c r="R1621" s="116">
        <v>15000</v>
      </c>
      <c r="S1621" s="118">
        <f>G1621-(Q1621+R1621)</f>
        <v>0</v>
      </c>
      <c r="T1621" s="123"/>
      <c r="U1621" s="124"/>
      <c r="V1621" s="125"/>
      <c r="W1621" s="126"/>
      <c r="X1621" s="23">
        <f t="shared" si="214"/>
        <v>0</v>
      </c>
      <c r="Y1621" s="23">
        <f t="shared" si="215"/>
        <v>0</v>
      </c>
      <c r="AH1621" s="20">
        <f t="shared" si="219"/>
        <v>0</v>
      </c>
      <c r="AI1621" s="20">
        <v>1</v>
      </c>
      <c r="AQ1621" s="1">
        <f t="shared" si="220"/>
        <v>1</v>
      </c>
      <c r="AR1621" s="1">
        <f t="shared" si="221"/>
        <v>1</v>
      </c>
    </row>
    <row r="1622" spans="1:44" ht="28.2" thickTop="1" thickBot="1">
      <c r="A1622" s="871" t="s">
        <v>225</v>
      </c>
      <c r="B1622" s="872" t="s">
        <v>287</v>
      </c>
      <c r="C1622" s="114" t="s">
        <v>294</v>
      </c>
      <c r="D1622" s="115"/>
      <c r="E1622" s="120" t="s">
        <v>53</v>
      </c>
      <c r="F1622" s="116">
        <f>I1622+J1622+K1622+L1622+M1622+N1622</f>
        <v>9000</v>
      </c>
      <c r="G1622" s="37">
        <v>9000</v>
      </c>
      <c r="H1622" s="117"/>
      <c r="I1622" s="118">
        <v>0</v>
      </c>
      <c r="J1622" s="118">
        <v>0</v>
      </c>
      <c r="K1622" s="118">
        <v>0</v>
      </c>
      <c r="L1622" s="119">
        <v>9000</v>
      </c>
      <c r="M1622" s="118">
        <v>0</v>
      </c>
      <c r="N1622" s="118">
        <v>0</v>
      </c>
      <c r="O1622" s="120"/>
      <c r="P1622" s="121"/>
      <c r="Q1622" s="127">
        <v>4000</v>
      </c>
      <c r="R1622" s="116">
        <v>5000</v>
      </c>
      <c r="S1622" s="118">
        <f>G1622-(Q1622+R1622)</f>
        <v>0</v>
      </c>
      <c r="T1622" s="123"/>
      <c r="U1622" s="124"/>
      <c r="V1622" s="125"/>
      <c r="W1622" s="126"/>
      <c r="X1622" s="23">
        <f t="shared" si="214"/>
        <v>0</v>
      </c>
      <c r="Y1622" s="23">
        <f t="shared" si="215"/>
        <v>0</v>
      </c>
      <c r="AH1622" s="20">
        <f t="shared" si="219"/>
        <v>0</v>
      </c>
      <c r="AI1622" s="20">
        <v>1</v>
      </c>
      <c r="AQ1622" s="1">
        <f t="shared" si="220"/>
        <v>1</v>
      </c>
      <c r="AR1622" s="1">
        <f t="shared" si="221"/>
        <v>1</v>
      </c>
    </row>
    <row r="1623" spans="1:44" ht="28.2" thickTop="1" thickBot="1">
      <c r="A1623" s="871" t="s">
        <v>225</v>
      </c>
      <c r="B1623" s="872" t="s">
        <v>287</v>
      </c>
      <c r="C1623" s="114" t="s">
        <v>40</v>
      </c>
      <c r="D1623" s="115"/>
      <c r="E1623" s="120" t="s">
        <v>10</v>
      </c>
      <c r="F1623" s="116">
        <v>117000</v>
      </c>
      <c r="G1623" s="37">
        <v>117000</v>
      </c>
      <c r="H1623" s="117"/>
      <c r="I1623" s="118">
        <v>0</v>
      </c>
      <c r="J1623" s="118">
        <v>0</v>
      </c>
      <c r="K1623" s="118">
        <v>0</v>
      </c>
      <c r="L1623" s="119">
        <v>117000</v>
      </c>
      <c r="M1623" s="118">
        <v>0</v>
      </c>
      <c r="N1623" s="118">
        <v>0</v>
      </c>
      <c r="O1623" s="120"/>
      <c r="P1623" s="121"/>
      <c r="Q1623" s="127">
        <v>0</v>
      </c>
      <c r="R1623" s="116">
        <v>105300</v>
      </c>
      <c r="S1623" s="118">
        <f>G1623-(Q1623+R1623)</f>
        <v>11700</v>
      </c>
      <c r="T1623" s="123"/>
      <c r="U1623" s="124"/>
      <c r="V1623" s="125"/>
      <c r="W1623" s="126"/>
      <c r="X1623" s="23">
        <f t="shared" si="214"/>
        <v>0</v>
      </c>
      <c r="Y1623" s="23">
        <f t="shared" si="215"/>
        <v>0</v>
      </c>
      <c r="AH1623" s="20">
        <f t="shared" si="219"/>
        <v>0</v>
      </c>
      <c r="AI1623" s="20">
        <v>1</v>
      </c>
      <c r="AQ1623" s="1">
        <f t="shared" si="220"/>
        <v>1</v>
      </c>
      <c r="AR1623" s="1">
        <f t="shared" si="221"/>
        <v>1</v>
      </c>
    </row>
    <row r="1624" spans="1:44" ht="28.2" thickTop="1" thickBot="1">
      <c r="A1624" s="871" t="s">
        <v>225</v>
      </c>
      <c r="B1624" s="872" t="s">
        <v>295</v>
      </c>
      <c r="C1624" s="80" t="s">
        <v>226</v>
      </c>
      <c r="D1624" s="81"/>
      <c r="E1624" s="86" t="s">
        <v>179</v>
      </c>
      <c r="F1624" s="82">
        <v>531000</v>
      </c>
      <c r="G1624" s="37">
        <v>531000</v>
      </c>
      <c r="H1624" s="83"/>
      <c r="I1624" s="128">
        <v>40000</v>
      </c>
      <c r="J1624" s="129">
        <v>100000</v>
      </c>
      <c r="K1624" s="130"/>
      <c r="L1624" s="129">
        <v>391000</v>
      </c>
      <c r="M1624" s="82"/>
      <c r="N1624" s="82"/>
      <c r="O1624" s="84"/>
      <c r="P1624" s="131"/>
      <c r="Q1624" s="97"/>
      <c r="R1624" s="82">
        <v>478000</v>
      </c>
      <c r="S1624" s="128">
        <f>F1624-R1624</f>
        <v>53000</v>
      </c>
      <c r="T1624" s="89"/>
      <c r="U1624" s="84"/>
      <c r="V1624" s="98"/>
      <c r="W1624" s="132"/>
      <c r="X1624" s="23">
        <f t="shared" si="214"/>
        <v>0</v>
      </c>
      <c r="Y1624" s="23">
        <f t="shared" si="215"/>
        <v>0</v>
      </c>
      <c r="Z1624" s="20">
        <v>1</v>
      </c>
      <c r="AH1624" s="20">
        <f t="shared" si="219"/>
        <v>1</v>
      </c>
      <c r="AQ1624" s="1">
        <f t="shared" si="220"/>
        <v>0</v>
      </c>
      <c r="AR1624" s="1">
        <f t="shared" si="221"/>
        <v>1</v>
      </c>
    </row>
    <row r="1625" spans="1:44" ht="28.2" thickTop="1" thickBot="1">
      <c r="A1625" s="871" t="s">
        <v>225</v>
      </c>
      <c r="B1625" s="872" t="s">
        <v>295</v>
      </c>
      <c r="C1625" s="80" t="s">
        <v>296</v>
      </c>
      <c r="D1625" s="81"/>
      <c r="E1625" s="86" t="s">
        <v>179</v>
      </c>
      <c r="F1625" s="116">
        <f>I1625+J1625+K1625+L1625+M1625+N1625</f>
        <v>125000</v>
      </c>
      <c r="G1625" s="37">
        <v>125000</v>
      </c>
      <c r="H1625" s="83"/>
      <c r="I1625" s="128"/>
      <c r="J1625" s="130"/>
      <c r="K1625" s="129">
        <v>125000</v>
      </c>
      <c r="L1625" s="130"/>
      <c r="M1625" s="82"/>
      <c r="N1625" s="82"/>
      <c r="O1625" s="84"/>
      <c r="P1625" s="131"/>
      <c r="Q1625" s="97"/>
      <c r="R1625" s="82">
        <v>125000</v>
      </c>
      <c r="S1625" s="128">
        <f>F1625-R1625</f>
        <v>0</v>
      </c>
      <c r="T1625" s="89"/>
      <c r="U1625" s="84"/>
      <c r="V1625" s="98"/>
      <c r="W1625" s="132"/>
      <c r="X1625" s="23">
        <f t="shared" si="214"/>
        <v>0</v>
      </c>
      <c r="Y1625" s="23">
        <f t="shared" si="215"/>
        <v>0</v>
      </c>
      <c r="Z1625" s="20">
        <v>1</v>
      </c>
      <c r="AH1625" s="20">
        <f t="shared" si="219"/>
        <v>1</v>
      </c>
      <c r="AQ1625" s="1">
        <f t="shared" si="220"/>
        <v>0</v>
      </c>
      <c r="AR1625" s="1">
        <f t="shared" si="221"/>
        <v>1</v>
      </c>
    </row>
    <row r="1626" spans="1:44" ht="28.2" thickTop="1" thickBot="1">
      <c r="A1626" s="871" t="s">
        <v>225</v>
      </c>
      <c r="B1626" s="872" t="s">
        <v>295</v>
      </c>
      <c r="C1626" s="80" t="s">
        <v>36</v>
      </c>
      <c r="D1626" s="81"/>
      <c r="E1626" s="86" t="s">
        <v>179</v>
      </c>
      <c r="F1626" s="82">
        <v>40000</v>
      </c>
      <c r="G1626" s="37">
        <v>40000</v>
      </c>
      <c r="H1626" s="83"/>
      <c r="I1626" s="128">
        <v>40000</v>
      </c>
      <c r="J1626" s="130"/>
      <c r="K1626" s="130"/>
      <c r="L1626" s="130"/>
      <c r="M1626" s="82"/>
      <c r="N1626" s="82"/>
      <c r="O1626" s="84"/>
      <c r="P1626" s="131"/>
      <c r="Q1626" s="97"/>
      <c r="R1626" s="82">
        <v>15000</v>
      </c>
      <c r="S1626" s="128">
        <f>F1626-R1626</f>
        <v>25000</v>
      </c>
      <c r="T1626" s="89"/>
      <c r="U1626" s="84"/>
      <c r="V1626" s="98"/>
      <c r="W1626" s="132"/>
      <c r="X1626" s="23">
        <f t="shared" si="214"/>
        <v>0</v>
      </c>
      <c r="Y1626" s="23">
        <f t="shared" si="215"/>
        <v>0</v>
      </c>
      <c r="Z1626" s="20">
        <v>1</v>
      </c>
      <c r="AH1626" s="20">
        <f t="shared" si="219"/>
        <v>1</v>
      </c>
      <c r="AQ1626" s="1">
        <f t="shared" si="220"/>
        <v>0</v>
      </c>
      <c r="AR1626" s="1">
        <f t="shared" si="221"/>
        <v>1</v>
      </c>
    </row>
    <row r="1627" spans="1:44" ht="28.2" thickTop="1" thickBot="1">
      <c r="A1627" s="871" t="s">
        <v>225</v>
      </c>
      <c r="B1627" s="872" t="s">
        <v>295</v>
      </c>
      <c r="C1627" s="80" t="s">
        <v>297</v>
      </c>
      <c r="D1627" s="81"/>
      <c r="E1627" s="86" t="s">
        <v>179</v>
      </c>
      <c r="F1627" s="82">
        <v>3030000</v>
      </c>
      <c r="G1627" s="37">
        <v>3030000</v>
      </c>
      <c r="H1627" s="83"/>
      <c r="I1627" s="84">
        <v>70000</v>
      </c>
      <c r="J1627" s="85">
        <v>0</v>
      </c>
      <c r="K1627" s="85">
        <v>0</v>
      </c>
      <c r="L1627" s="85">
        <v>0</v>
      </c>
      <c r="M1627" s="84">
        <v>2960000</v>
      </c>
      <c r="N1627" s="84">
        <v>0</v>
      </c>
      <c r="O1627" s="86"/>
      <c r="P1627" s="87"/>
      <c r="Q1627" s="97"/>
      <c r="R1627" s="82">
        <v>200000</v>
      </c>
      <c r="S1627" s="84">
        <f>F1627-(Q1627+R1627)</f>
        <v>2830000</v>
      </c>
      <c r="T1627" s="89"/>
      <c r="U1627" s="90"/>
      <c r="V1627" s="98"/>
      <c r="W1627" s="99"/>
      <c r="X1627" s="23">
        <f t="shared" si="214"/>
        <v>0</v>
      </c>
      <c r="Y1627" s="23">
        <f t="shared" si="215"/>
        <v>0</v>
      </c>
      <c r="AF1627" s="20">
        <v>1</v>
      </c>
      <c r="AH1627" s="20">
        <f t="shared" si="219"/>
        <v>1</v>
      </c>
      <c r="AQ1627" s="1">
        <f t="shared" si="220"/>
        <v>0</v>
      </c>
      <c r="AR1627" s="1">
        <f t="shared" si="221"/>
        <v>1</v>
      </c>
    </row>
    <row r="1628" spans="1:44" ht="28.2" thickTop="1" thickBot="1">
      <c r="A1628" s="871" t="s">
        <v>225</v>
      </c>
      <c r="B1628" s="872" t="s">
        <v>295</v>
      </c>
      <c r="C1628" s="80" t="s">
        <v>41</v>
      </c>
      <c r="D1628" s="81"/>
      <c r="E1628" s="86" t="s">
        <v>145</v>
      </c>
      <c r="F1628" s="82">
        <v>450000</v>
      </c>
      <c r="G1628" s="37">
        <v>450000</v>
      </c>
      <c r="H1628" s="83"/>
      <c r="I1628" s="84">
        <f>F1628-J1628-L1628</f>
        <v>142000</v>
      </c>
      <c r="J1628" s="85">
        <v>60000</v>
      </c>
      <c r="K1628" s="85"/>
      <c r="L1628" s="85">
        <v>248000</v>
      </c>
      <c r="M1628" s="84"/>
      <c r="N1628" s="84"/>
      <c r="O1628" s="86"/>
      <c r="P1628" s="87"/>
      <c r="Q1628" s="93">
        <v>0</v>
      </c>
      <c r="R1628" s="82">
        <v>405000</v>
      </c>
      <c r="S1628" s="84">
        <f>F1628-(Q1628+R1628)</f>
        <v>45000</v>
      </c>
      <c r="T1628" s="89"/>
      <c r="U1628" s="90"/>
      <c r="V1628" s="91"/>
      <c r="W1628" s="92"/>
      <c r="X1628" s="23">
        <f t="shared" si="214"/>
        <v>0</v>
      </c>
      <c r="Y1628" s="23">
        <f t="shared" si="215"/>
        <v>0</v>
      </c>
      <c r="AH1628" s="20">
        <f t="shared" si="219"/>
        <v>0</v>
      </c>
      <c r="AI1628" s="20">
        <v>1</v>
      </c>
      <c r="AQ1628" s="1">
        <f t="shared" si="220"/>
        <v>1</v>
      </c>
      <c r="AR1628" s="1">
        <f t="shared" si="221"/>
        <v>1</v>
      </c>
    </row>
    <row r="1629" spans="1:44" ht="28.2" thickTop="1" thickBot="1">
      <c r="A1629" s="871" t="s">
        <v>225</v>
      </c>
      <c r="B1629" s="872" t="s">
        <v>295</v>
      </c>
      <c r="C1629" s="80" t="s">
        <v>41</v>
      </c>
      <c r="D1629" s="81"/>
      <c r="E1629" s="86" t="s">
        <v>53</v>
      </c>
      <c r="F1629" s="82">
        <v>150000</v>
      </c>
      <c r="G1629" s="37">
        <v>150000</v>
      </c>
      <c r="H1629" s="83"/>
      <c r="I1629" s="84"/>
      <c r="J1629" s="85">
        <v>56000</v>
      </c>
      <c r="K1629" s="85"/>
      <c r="L1629" s="85">
        <v>94000</v>
      </c>
      <c r="M1629" s="84"/>
      <c r="N1629" s="84"/>
      <c r="O1629" s="86"/>
      <c r="P1629" s="87"/>
      <c r="Q1629" s="93">
        <v>0</v>
      </c>
      <c r="R1629" s="82">
        <v>135000</v>
      </c>
      <c r="S1629" s="84">
        <f>G1629-(Q1629+R1629)</f>
        <v>15000</v>
      </c>
      <c r="T1629" s="89"/>
      <c r="U1629" s="90"/>
      <c r="V1629" s="91"/>
      <c r="W1629" s="92"/>
      <c r="X1629" s="23">
        <f t="shared" ref="X1629:X1692" si="222">G1629-I1629-J1629-K1629-L1629-M1629-N1629</f>
        <v>0</v>
      </c>
      <c r="Y1629" s="23">
        <f t="shared" ref="Y1629:Y1692" si="223">G1629-Q1629-R1629-S1629</f>
        <v>0</v>
      </c>
      <c r="AH1629" s="20">
        <f t="shared" si="219"/>
        <v>0</v>
      </c>
      <c r="AI1629" s="20">
        <v>1</v>
      </c>
      <c r="AQ1629" s="1">
        <f t="shared" si="220"/>
        <v>1</v>
      </c>
      <c r="AR1629" s="1">
        <f t="shared" si="221"/>
        <v>1</v>
      </c>
    </row>
    <row r="1630" spans="1:44" ht="28.2" thickTop="1" thickBot="1">
      <c r="A1630" s="871" t="s">
        <v>225</v>
      </c>
      <c r="B1630" s="872" t="s">
        <v>295</v>
      </c>
      <c r="C1630" s="80" t="s">
        <v>298</v>
      </c>
      <c r="D1630" s="81"/>
      <c r="E1630" s="86" t="s">
        <v>145</v>
      </c>
      <c r="F1630" s="82">
        <v>500000</v>
      </c>
      <c r="G1630" s="37">
        <v>500000</v>
      </c>
      <c r="H1630" s="83"/>
      <c r="I1630" s="84">
        <v>0</v>
      </c>
      <c r="J1630" s="85">
        <v>0</v>
      </c>
      <c r="K1630" s="85">
        <v>0</v>
      </c>
      <c r="L1630" s="85">
        <v>0</v>
      </c>
      <c r="M1630" s="84">
        <v>500000</v>
      </c>
      <c r="N1630" s="84">
        <v>0</v>
      </c>
      <c r="O1630" s="86"/>
      <c r="P1630" s="87"/>
      <c r="Q1630" s="93">
        <v>0</v>
      </c>
      <c r="R1630" s="82">
        <v>440000</v>
      </c>
      <c r="S1630" s="84">
        <f>F1630-(Q1630+R1630)</f>
        <v>60000</v>
      </c>
      <c r="T1630" s="89"/>
      <c r="U1630" s="90"/>
      <c r="V1630" s="98"/>
      <c r="W1630" s="99"/>
      <c r="X1630" s="23">
        <f t="shared" si="222"/>
        <v>0</v>
      </c>
      <c r="Y1630" s="23">
        <f t="shared" si="223"/>
        <v>0</v>
      </c>
      <c r="AH1630" s="20">
        <f t="shared" si="219"/>
        <v>0</v>
      </c>
      <c r="AO1630" s="20">
        <v>1</v>
      </c>
      <c r="AQ1630" s="1">
        <f t="shared" si="220"/>
        <v>1</v>
      </c>
      <c r="AR1630" s="1">
        <f t="shared" si="221"/>
        <v>1</v>
      </c>
    </row>
    <row r="1631" spans="1:44" ht="28.2" thickTop="1" thickBot="1">
      <c r="A1631" s="871" t="s">
        <v>225</v>
      </c>
      <c r="B1631" s="872" t="s">
        <v>295</v>
      </c>
      <c r="C1631" s="80" t="s">
        <v>299</v>
      </c>
      <c r="D1631" s="81"/>
      <c r="E1631" s="86" t="s">
        <v>10</v>
      </c>
      <c r="F1631" s="82">
        <v>900000</v>
      </c>
      <c r="G1631" s="37">
        <v>1064300</v>
      </c>
      <c r="H1631" s="83"/>
      <c r="I1631" s="84">
        <v>0</v>
      </c>
      <c r="J1631" s="85">
        <v>0</v>
      </c>
      <c r="K1631" s="85">
        <v>0</v>
      </c>
      <c r="L1631" s="85">
        <v>0</v>
      </c>
      <c r="M1631" s="85">
        <v>1064300</v>
      </c>
      <c r="N1631" s="84">
        <v>0</v>
      </c>
      <c r="O1631" s="86"/>
      <c r="P1631" s="87"/>
      <c r="Q1631" s="93">
        <v>717596</v>
      </c>
      <c r="R1631" s="82">
        <f>G1631-Q1631</f>
        <v>346704</v>
      </c>
      <c r="S1631" s="84">
        <f>G1631-(Q1631+R1631)</f>
        <v>0</v>
      </c>
      <c r="T1631" s="89"/>
      <c r="U1631" s="90"/>
      <c r="V1631" s="98"/>
      <c r="W1631" s="99"/>
      <c r="X1631" s="23">
        <f t="shared" si="222"/>
        <v>0</v>
      </c>
      <c r="Y1631" s="23">
        <f t="shared" si="223"/>
        <v>0</v>
      </c>
      <c r="AH1631" s="20">
        <f t="shared" si="219"/>
        <v>0</v>
      </c>
      <c r="AO1631" s="20">
        <v>1</v>
      </c>
      <c r="AQ1631" s="1">
        <f t="shared" si="220"/>
        <v>1</v>
      </c>
      <c r="AR1631" s="1">
        <f t="shared" si="221"/>
        <v>1</v>
      </c>
    </row>
    <row r="1632" spans="1:44" ht="28.2" thickTop="1" thickBot="1">
      <c r="A1632" s="871" t="s">
        <v>225</v>
      </c>
      <c r="B1632" s="872" t="s">
        <v>300</v>
      </c>
      <c r="C1632" s="80" t="s">
        <v>41</v>
      </c>
      <c r="D1632" s="81"/>
      <c r="E1632" s="86" t="s">
        <v>179</v>
      </c>
      <c r="F1632" s="82">
        <v>260000</v>
      </c>
      <c r="G1632" s="37">
        <v>260000</v>
      </c>
      <c r="H1632" s="83"/>
      <c r="I1632" s="84">
        <v>0</v>
      </c>
      <c r="J1632" s="85">
        <v>0</v>
      </c>
      <c r="K1632" s="85"/>
      <c r="L1632" s="85">
        <v>260000</v>
      </c>
      <c r="M1632" s="84"/>
      <c r="N1632" s="84"/>
      <c r="O1632" s="86"/>
      <c r="P1632" s="87"/>
      <c r="Q1632" s="97"/>
      <c r="R1632" s="82">
        <v>120000</v>
      </c>
      <c r="S1632" s="84">
        <f>F1632-R1632</f>
        <v>140000</v>
      </c>
      <c r="T1632" s="89"/>
      <c r="U1632" s="90"/>
      <c r="V1632" s="91"/>
      <c r="W1632" s="92"/>
      <c r="X1632" s="23">
        <f t="shared" si="222"/>
        <v>0</v>
      </c>
      <c r="Y1632" s="23">
        <f t="shared" si="223"/>
        <v>0</v>
      </c>
      <c r="Z1632" s="20">
        <v>1</v>
      </c>
      <c r="AH1632" s="20">
        <f t="shared" si="219"/>
        <v>1</v>
      </c>
      <c r="AQ1632" s="1">
        <f t="shared" si="220"/>
        <v>0</v>
      </c>
      <c r="AR1632" s="1">
        <f t="shared" si="221"/>
        <v>1</v>
      </c>
    </row>
    <row r="1633" spans="1:44" ht="28.2" thickTop="1" thickBot="1">
      <c r="A1633" s="871" t="s">
        <v>225</v>
      </c>
      <c r="B1633" s="872" t="s">
        <v>300</v>
      </c>
      <c r="C1633" s="80" t="s">
        <v>229</v>
      </c>
      <c r="D1633" s="81"/>
      <c r="E1633" s="86" t="s">
        <v>179</v>
      </c>
      <c r="F1633" s="82">
        <v>80000</v>
      </c>
      <c r="G1633" s="37">
        <v>80000</v>
      </c>
      <c r="H1633" s="83"/>
      <c r="I1633" s="84"/>
      <c r="J1633" s="85"/>
      <c r="K1633" s="85"/>
      <c r="L1633" s="85">
        <v>80000</v>
      </c>
      <c r="M1633" s="84"/>
      <c r="N1633" s="84"/>
      <c r="O1633" s="86"/>
      <c r="P1633" s="87"/>
      <c r="Q1633" s="97"/>
      <c r="R1633" s="82">
        <v>50000</v>
      </c>
      <c r="S1633" s="84">
        <f>F1633-R1633</f>
        <v>30000</v>
      </c>
      <c r="T1633" s="89"/>
      <c r="U1633" s="90"/>
      <c r="V1633" s="91"/>
      <c r="W1633" s="92"/>
      <c r="X1633" s="23">
        <f t="shared" si="222"/>
        <v>0</v>
      </c>
      <c r="Y1633" s="23">
        <f t="shared" si="223"/>
        <v>0</v>
      </c>
      <c r="Z1633" s="20">
        <v>1</v>
      </c>
      <c r="AH1633" s="20">
        <f t="shared" si="219"/>
        <v>1</v>
      </c>
      <c r="AQ1633" s="1">
        <f t="shared" si="220"/>
        <v>0</v>
      </c>
      <c r="AR1633" s="1">
        <f t="shared" si="221"/>
        <v>1</v>
      </c>
    </row>
    <row r="1634" spans="1:44" ht="28.2" thickTop="1" thickBot="1">
      <c r="A1634" s="871" t="s">
        <v>225</v>
      </c>
      <c r="B1634" s="872" t="s">
        <v>300</v>
      </c>
      <c r="C1634" s="80" t="s">
        <v>285</v>
      </c>
      <c r="D1634" s="81"/>
      <c r="E1634" s="86" t="s">
        <v>179</v>
      </c>
      <c r="F1634" s="82">
        <v>120000</v>
      </c>
      <c r="G1634" s="37">
        <v>120000</v>
      </c>
      <c r="H1634" s="83"/>
      <c r="I1634" s="84"/>
      <c r="J1634" s="85"/>
      <c r="K1634" s="85"/>
      <c r="L1634" s="85">
        <v>120000</v>
      </c>
      <c r="M1634" s="84"/>
      <c r="N1634" s="84"/>
      <c r="O1634" s="86"/>
      <c r="P1634" s="87"/>
      <c r="Q1634" s="97"/>
      <c r="R1634" s="82">
        <v>40000</v>
      </c>
      <c r="S1634" s="84">
        <f>F1634-R1634</f>
        <v>80000</v>
      </c>
      <c r="T1634" s="89"/>
      <c r="U1634" s="90"/>
      <c r="V1634" s="91"/>
      <c r="W1634" s="92"/>
      <c r="X1634" s="23">
        <f t="shared" si="222"/>
        <v>0</v>
      </c>
      <c r="Y1634" s="23">
        <f t="shared" si="223"/>
        <v>0</v>
      </c>
      <c r="Z1634" s="20">
        <v>1</v>
      </c>
      <c r="AH1634" s="20">
        <f t="shared" si="219"/>
        <v>1</v>
      </c>
      <c r="AQ1634" s="1">
        <f t="shared" si="220"/>
        <v>0</v>
      </c>
      <c r="AR1634" s="1">
        <f t="shared" si="221"/>
        <v>1</v>
      </c>
    </row>
    <row r="1635" spans="1:44" ht="28.2" thickTop="1" thickBot="1">
      <c r="A1635" s="871" t="s">
        <v>225</v>
      </c>
      <c r="B1635" s="872" t="s">
        <v>300</v>
      </c>
      <c r="C1635" s="80" t="s">
        <v>301</v>
      </c>
      <c r="D1635" s="81"/>
      <c r="E1635" s="86" t="s">
        <v>179</v>
      </c>
      <c r="F1635" s="82">
        <v>40000</v>
      </c>
      <c r="G1635" s="37">
        <v>40000</v>
      </c>
      <c r="H1635" s="83"/>
      <c r="I1635" s="84">
        <v>0</v>
      </c>
      <c r="J1635" s="85">
        <v>0</v>
      </c>
      <c r="K1635" s="85"/>
      <c r="L1635" s="85">
        <v>40000</v>
      </c>
      <c r="M1635" s="84"/>
      <c r="N1635" s="84"/>
      <c r="O1635" s="86"/>
      <c r="P1635" s="87"/>
      <c r="Q1635" s="97"/>
      <c r="R1635" s="82">
        <v>40000</v>
      </c>
      <c r="S1635" s="84">
        <f>F1635-R1635</f>
        <v>0</v>
      </c>
      <c r="T1635" s="89"/>
      <c r="U1635" s="90"/>
      <c r="V1635" s="91"/>
      <c r="W1635" s="92"/>
      <c r="X1635" s="23">
        <f t="shared" si="222"/>
        <v>0</v>
      </c>
      <c r="Y1635" s="23">
        <f t="shared" si="223"/>
        <v>0</v>
      </c>
      <c r="Z1635" s="20">
        <v>1</v>
      </c>
      <c r="AH1635" s="20">
        <f t="shared" si="219"/>
        <v>1</v>
      </c>
      <c r="AQ1635" s="1">
        <f t="shared" si="220"/>
        <v>0</v>
      </c>
      <c r="AR1635" s="1">
        <f t="shared" si="221"/>
        <v>1</v>
      </c>
    </row>
    <row r="1636" spans="1:44" ht="28.2" thickTop="1" thickBot="1">
      <c r="A1636" s="871" t="s">
        <v>225</v>
      </c>
      <c r="B1636" s="872" t="s">
        <v>300</v>
      </c>
      <c r="C1636" s="80" t="s">
        <v>259</v>
      </c>
      <c r="D1636" s="81"/>
      <c r="E1636" s="86" t="s">
        <v>179</v>
      </c>
      <c r="F1636" s="82">
        <v>67000</v>
      </c>
      <c r="G1636" s="37">
        <v>67000</v>
      </c>
      <c r="H1636" s="83"/>
      <c r="I1636" s="84"/>
      <c r="J1636" s="85"/>
      <c r="K1636" s="85"/>
      <c r="L1636" s="85">
        <v>67000</v>
      </c>
      <c r="M1636" s="84"/>
      <c r="N1636" s="84"/>
      <c r="O1636" s="86"/>
      <c r="P1636" s="87"/>
      <c r="Q1636" s="97"/>
      <c r="R1636" s="82">
        <v>67000</v>
      </c>
      <c r="S1636" s="84">
        <f>F1636-R1636</f>
        <v>0</v>
      </c>
      <c r="T1636" s="89"/>
      <c r="U1636" s="90"/>
      <c r="V1636" s="91"/>
      <c r="W1636" s="92"/>
      <c r="X1636" s="23">
        <f t="shared" si="222"/>
        <v>0</v>
      </c>
      <c r="Y1636" s="23">
        <f t="shared" si="223"/>
        <v>0</v>
      </c>
      <c r="Z1636" s="20">
        <v>1</v>
      </c>
      <c r="AH1636" s="20">
        <f t="shared" si="219"/>
        <v>1</v>
      </c>
      <c r="AQ1636" s="1">
        <f t="shared" si="220"/>
        <v>0</v>
      </c>
      <c r="AR1636" s="1">
        <f t="shared" si="221"/>
        <v>1</v>
      </c>
    </row>
    <row r="1637" spans="1:44" ht="28.2" thickTop="1" thickBot="1">
      <c r="A1637" s="871" t="s">
        <v>225</v>
      </c>
      <c r="B1637" s="872" t="s">
        <v>300</v>
      </c>
      <c r="C1637" s="80" t="s">
        <v>229</v>
      </c>
      <c r="D1637" s="81"/>
      <c r="E1637" s="86" t="s">
        <v>145</v>
      </c>
      <c r="F1637" s="82">
        <v>68000</v>
      </c>
      <c r="G1637" s="37">
        <v>68000</v>
      </c>
      <c r="H1637" s="83"/>
      <c r="I1637" s="84">
        <v>0</v>
      </c>
      <c r="J1637" s="85">
        <v>0</v>
      </c>
      <c r="K1637" s="85">
        <v>0</v>
      </c>
      <c r="L1637" s="85">
        <v>68000</v>
      </c>
      <c r="M1637" s="84"/>
      <c r="N1637" s="84"/>
      <c r="O1637" s="86"/>
      <c r="P1637" s="87"/>
      <c r="Q1637" s="93">
        <v>0</v>
      </c>
      <c r="R1637" s="82">
        <f>G1637-S1637</f>
        <v>61000</v>
      </c>
      <c r="S1637" s="84">
        <v>7000</v>
      </c>
      <c r="T1637" s="89"/>
      <c r="U1637" s="90"/>
      <c r="V1637" s="91"/>
      <c r="W1637" s="92"/>
      <c r="X1637" s="23">
        <f t="shared" si="222"/>
        <v>0</v>
      </c>
      <c r="Y1637" s="23">
        <f t="shared" si="223"/>
        <v>0</v>
      </c>
      <c r="AH1637" s="20">
        <f t="shared" si="219"/>
        <v>0</v>
      </c>
      <c r="AI1637" s="20">
        <v>1</v>
      </c>
      <c r="AQ1637" s="1">
        <f t="shared" si="220"/>
        <v>1</v>
      </c>
      <c r="AR1637" s="1">
        <f t="shared" si="221"/>
        <v>1</v>
      </c>
    </row>
    <row r="1638" spans="1:44" ht="28.2" thickTop="1" thickBot="1">
      <c r="A1638" s="871" t="s">
        <v>225</v>
      </c>
      <c r="B1638" s="872" t="s">
        <v>300</v>
      </c>
      <c r="C1638" s="80" t="s">
        <v>226</v>
      </c>
      <c r="D1638" s="81"/>
      <c r="E1638" s="86" t="s">
        <v>145</v>
      </c>
      <c r="F1638" s="82">
        <v>290000</v>
      </c>
      <c r="G1638" s="37">
        <v>290000</v>
      </c>
      <c r="H1638" s="83"/>
      <c r="I1638" s="84">
        <v>0</v>
      </c>
      <c r="J1638" s="85">
        <v>0</v>
      </c>
      <c r="K1638" s="85">
        <v>0</v>
      </c>
      <c r="L1638" s="85">
        <v>290000</v>
      </c>
      <c r="M1638" s="84"/>
      <c r="N1638" s="84"/>
      <c r="O1638" s="86"/>
      <c r="P1638" s="87"/>
      <c r="Q1638" s="93">
        <v>0</v>
      </c>
      <c r="R1638" s="82">
        <f>G1638-S1638</f>
        <v>261000</v>
      </c>
      <c r="S1638" s="84">
        <v>29000</v>
      </c>
      <c r="T1638" s="89"/>
      <c r="U1638" s="90"/>
      <c r="V1638" s="91"/>
      <c r="W1638" s="92"/>
      <c r="X1638" s="23">
        <f t="shared" si="222"/>
        <v>0</v>
      </c>
      <c r="Y1638" s="23">
        <f t="shared" si="223"/>
        <v>0</v>
      </c>
      <c r="AH1638" s="20">
        <f t="shared" si="219"/>
        <v>0</v>
      </c>
      <c r="AI1638" s="20">
        <v>1</v>
      </c>
      <c r="AQ1638" s="1">
        <f t="shared" si="220"/>
        <v>1</v>
      </c>
      <c r="AR1638" s="1">
        <f t="shared" si="221"/>
        <v>1</v>
      </c>
    </row>
    <row r="1639" spans="1:44" ht="28.2" thickTop="1" thickBot="1">
      <c r="A1639" s="871" t="s">
        <v>225</v>
      </c>
      <c r="B1639" s="872" t="s">
        <v>302</v>
      </c>
      <c r="C1639" s="80" t="s">
        <v>44</v>
      </c>
      <c r="D1639" s="81"/>
      <c r="E1639" s="86" t="s">
        <v>179</v>
      </c>
      <c r="F1639" s="82">
        <v>24000</v>
      </c>
      <c r="G1639" s="37">
        <v>24000</v>
      </c>
      <c r="H1639" s="83"/>
      <c r="I1639" s="84">
        <v>0</v>
      </c>
      <c r="J1639" s="85">
        <v>0</v>
      </c>
      <c r="K1639" s="85"/>
      <c r="L1639" s="85">
        <v>24000</v>
      </c>
      <c r="M1639" s="84"/>
      <c r="N1639" s="84"/>
      <c r="O1639" s="86"/>
      <c r="P1639" s="87"/>
      <c r="Q1639" s="97"/>
      <c r="R1639" s="82">
        <v>24000</v>
      </c>
      <c r="S1639" s="84">
        <f>F1639-(Q1639+R1639)</f>
        <v>0</v>
      </c>
      <c r="T1639" s="89"/>
      <c r="U1639" s="90"/>
      <c r="V1639" s="91"/>
      <c r="W1639" s="92"/>
      <c r="X1639" s="23">
        <f t="shared" si="222"/>
        <v>0</v>
      </c>
      <c r="Y1639" s="23">
        <f t="shared" si="223"/>
        <v>0</v>
      </c>
      <c r="Z1639" s="20">
        <v>1</v>
      </c>
      <c r="AH1639" s="20">
        <f t="shared" si="219"/>
        <v>1</v>
      </c>
      <c r="AQ1639" s="1">
        <f t="shared" si="220"/>
        <v>0</v>
      </c>
      <c r="AR1639" s="1">
        <f t="shared" si="221"/>
        <v>1</v>
      </c>
    </row>
    <row r="1640" spans="1:44" ht="28.2" thickTop="1" thickBot="1">
      <c r="A1640" s="871" t="s">
        <v>225</v>
      </c>
      <c r="B1640" s="872" t="s">
        <v>302</v>
      </c>
      <c r="C1640" s="80" t="s">
        <v>303</v>
      </c>
      <c r="D1640" s="81"/>
      <c r="E1640" s="86" t="s">
        <v>179</v>
      </c>
      <c r="F1640" s="82">
        <v>80000</v>
      </c>
      <c r="G1640" s="37">
        <v>80000</v>
      </c>
      <c r="H1640" s="83"/>
      <c r="I1640" s="84">
        <v>0</v>
      </c>
      <c r="J1640" s="85">
        <v>0</v>
      </c>
      <c r="K1640" s="85"/>
      <c r="L1640" s="85">
        <v>80000</v>
      </c>
      <c r="M1640" s="84"/>
      <c r="N1640" s="84"/>
      <c r="O1640" s="86"/>
      <c r="P1640" s="87"/>
      <c r="Q1640" s="97"/>
      <c r="R1640" s="82">
        <v>70000</v>
      </c>
      <c r="S1640" s="84">
        <f>F1640-(Q1640+R1640)</f>
        <v>10000</v>
      </c>
      <c r="T1640" s="89"/>
      <c r="U1640" s="90"/>
      <c r="V1640" s="91"/>
      <c r="W1640" s="92"/>
      <c r="X1640" s="23">
        <f t="shared" si="222"/>
        <v>0</v>
      </c>
      <c r="Y1640" s="23">
        <f t="shared" si="223"/>
        <v>0</v>
      </c>
      <c r="Z1640" s="20">
        <v>1</v>
      </c>
      <c r="AH1640" s="20">
        <f t="shared" si="219"/>
        <v>1</v>
      </c>
      <c r="AQ1640" s="1">
        <f t="shared" si="220"/>
        <v>0</v>
      </c>
      <c r="AR1640" s="1">
        <f t="shared" si="221"/>
        <v>1</v>
      </c>
    </row>
    <row r="1641" spans="1:44" ht="28.2" thickTop="1" thickBot="1">
      <c r="A1641" s="871" t="s">
        <v>225</v>
      </c>
      <c r="B1641" s="872" t="s">
        <v>302</v>
      </c>
      <c r="C1641" s="80" t="s">
        <v>229</v>
      </c>
      <c r="D1641" s="81"/>
      <c r="E1641" s="86" t="s">
        <v>179</v>
      </c>
      <c r="F1641" s="82">
        <v>200000</v>
      </c>
      <c r="G1641" s="37">
        <v>200000</v>
      </c>
      <c r="H1641" s="83"/>
      <c r="I1641" s="84"/>
      <c r="J1641" s="85"/>
      <c r="K1641" s="85"/>
      <c r="L1641" s="85">
        <v>200000</v>
      </c>
      <c r="M1641" s="84"/>
      <c r="N1641" s="84"/>
      <c r="O1641" s="86"/>
      <c r="P1641" s="87"/>
      <c r="Q1641" s="97"/>
      <c r="R1641" s="82">
        <v>100000</v>
      </c>
      <c r="S1641" s="84">
        <f>F1641-(Q1641+R1641)</f>
        <v>100000</v>
      </c>
      <c r="T1641" s="89"/>
      <c r="U1641" s="90"/>
      <c r="V1641" s="91"/>
      <c r="W1641" s="92"/>
      <c r="X1641" s="23">
        <f t="shared" si="222"/>
        <v>0</v>
      </c>
      <c r="Y1641" s="23">
        <f t="shared" si="223"/>
        <v>0</v>
      </c>
      <c r="Z1641" s="20">
        <v>1</v>
      </c>
      <c r="AH1641" s="20">
        <f t="shared" si="219"/>
        <v>1</v>
      </c>
      <c r="AQ1641" s="1">
        <f t="shared" si="220"/>
        <v>0</v>
      </c>
      <c r="AR1641" s="1">
        <f t="shared" si="221"/>
        <v>1</v>
      </c>
    </row>
    <row r="1642" spans="1:44" ht="28.2" thickTop="1" thickBot="1">
      <c r="A1642" s="871" t="s">
        <v>225</v>
      </c>
      <c r="B1642" s="872" t="s">
        <v>302</v>
      </c>
      <c r="C1642" s="80" t="s">
        <v>226</v>
      </c>
      <c r="D1642" s="81"/>
      <c r="E1642" s="86" t="s">
        <v>145</v>
      </c>
      <c r="F1642" s="82">
        <v>130000</v>
      </c>
      <c r="G1642" s="37">
        <v>130000</v>
      </c>
      <c r="H1642" s="83"/>
      <c r="I1642" s="84">
        <v>0</v>
      </c>
      <c r="J1642" s="85">
        <v>0</v>
      </c>
      <c r="K1642" s="85"/>
      <c r="L1642" s="85">
        <v>130000</v>
      </c>
      <c r="M1642" s="84"/>
      <c r="N1642" s="84"/>
      <c r="O1642" s="86"/>
      <c r="P1642" s="87"/>
      <c r="Q1642" s="86" t="s">
        <v>56</v>
      </c>
      <c r="R1642" s="85">
        <f>G1642-S1642</f>
        <v>117000</v>
      </c>
      <c r="S1642" s="90">
        <v>13000</v>
      </c>
      <c r="T1642" s="89"/>
      <c r="U1642" s="90"/>
      <c r="V1642" s="91"/>
      <c r="W1642" s="92"/>
      <c r="X1642" s="23">
        <f t="shared" si="222"/>
        <v>0</v>
      </c>
      <c r="Y1642" s="23">
        <f t="shared" si="223"/>
        <v>0</v>
      </c>
      <c r="AH1642" s="20">
        <f t="shared" si="219"/>
        <v>0</v>
      </c>
      <c r="AI1642" s="20">
        <v>1</v>
      </c>
      <c r="AQ1642" s="1">
        <f t="shared" si="220"/>
        <v>1</v>
      </c>
      <c r="AR1642" s="1">
        <f t="shared" si="221"/>
        <v>1</v>
      </c>
    </row>
    <row r="1643" spans="1:44" ht="28.2" thickTop="1" thickBot="1">
      <c r="A1643" s="871" t="s">
        <v>225</v>
      </c>
      <c r="B1643" s="872" t="s">
        <v>302</v>
      </c>
      <c r="C1643" s="80" t="s">
        <v>40</v>
      </c>
      <c r="D1643" s="81"/>
      <c r="E1643" s="86" t="s">
        <v>145</v>
      </c>
      <c r="F1643" s="82">
        <v>62000</v>
      </c>
      <c r="G1643" s="37">
        <v>62000</v>
      </c>
      <c r="H1643" s="83"/>
      <c r="I1643" s="84">
        <v>0</v>
      </c>
      <c r="J1643" s="85">
        <v>0</v>
      </c>
      <c r="K1643" s="85"/>
      <c r="L1643" s="85">
        <v>62000</v>
      </c>
      <c r="M1643" s="84"/>
      <c r="N1643" s="84"/>
      <c r="O1643" s="86"/>
      <c r="P1643" s="87"/>
      <c r="Q1643" s="86" t="s">
        <v>56</v>
      </c>
      <c r="R1643" s="85">
        <f>G1643-S1643</f>
        <v>55800</v>
      </c>
      <c r="S1643" s="90">
        <v>6200</v>
      </c>
      <c r="T1643" s="89"/>
      <c r="U1643" s="90"/>
      <c r="V1643" s="91"/>
      <c r="W1643" s="92"/>
      <c r="X1643" s="23">
        <f t="shared" si="222"/>
        <v>0</v>
      </c>
      <c r="Y1643" s="23">
        <f t="shared" si="223"/>
        <v>0</v>
      </c>
      <c r="AH1643" s="20">
        <f t="shared" si="219"/>
        <v>0</v>
      </c>
      <c r="AI1643" s="20">
        <v>1</v>
      </c>
      <c r="AQ1643" s="1">
        <f t="shared" si="220"/>
        <v>1</v>
      </c>
      <c r="AR1643" s="1">
        <f t="shared" si="221"/>
        <v>1</v>
      </c>
    </row>
    <row r="1644" spans="1:44" ht="28.2" thickTop="1" thickBot="1">
      <c r="A1644" s="871" t="s">
        <v>304</v>
      </c>
      <c r="B1644" s="871" t="s">
        <v>304</v>
      </c>
      <c r="C1644" s="80" t="s">
        <v>41</v>
      </c>
      <c r="D1644" s="81"/>
      <c r="E1644" s="34" t="s">
        <v>179</v>
      </c>
      <c r="F1644" s="101">
        <v>2084000</v>
      </c>
      <c r="G1644" s="37">
        <v>2084000</v>
      </c>
      <c r="H1644" s="83"/>
      <c r="I1644" s="102">
        <v>864000</v>
      </c>
      <c r="J1644" s="107">
        <v>600000</v>
      </c>
      <c r="K1644" s="85"/>
      <c r="L1644" s="107">
        <v>620000</v>
      </c>
      <c r="M1644" s="84"/>
      <c r="N1644" s="84"/>
      <c r="O1644" s="86"/>
      <c r="P1644" s="87"/>
      <c r="Q1644" s="133"/>
      <c r="R1644" s="101">
        <v>784000</v>
      </c>
      <c r="S1644" s="102">
        <f>F1644-R1644</f>
        <v>1300000</v>
      </c>
      <c r="T1644" s="89"/>
      <c r="U1644" s="90"/>
      <c r="V1644" s="134"/>
      <c r="W1644" s="92"/>
      <c r="X1644" s="23">
        <f t="shared" si="222"/>
        <v>0</v>
      </c>
      <c r="Y1644" s="23">
        <f t="shared" si="223"/>
        <v>0</v>
      </c>
      <c r="Z1644" s="20">
        <v>1</v>
      </c>
      <c r="AH1644" s="20">
        <f t="shared" si="219"/>
        <v>1</v>
      </c>
      <c r="AQ1644" s="1">
        <f t="shared" si="220"/>
        <v>0</v>
      </c>
      <c r="AR1644" s="1">
        <f t="shared" si="221"/>
        <v>1</v>
      </c>
    </row>
    <row r="1645" spans="1:44" ht="28.2" thickTop="1" thickBot="1">
      <c r="A1645" s="871" t="s">
        <v>304</v>
      </c>
      <c r="B1645" s="871" t="s">
        <v>304</v>
      </c>
      <c r="C1645" s="80" t="s">
        <v>305</v>
      </c>
      <c r="D1645" s="81"/>
      <c r="E1645" s="34" t="s">
        <v>179</v>
      </c>
      <c r="F1645" s="101">
        <v>250000</v>
      </c>
      <c r="G1645" s="37">
        <v>250000</v>
      </c>
      <c r="H1645" s="83"/>
      <c r="I1645" s="102">
        <v>200000</v>
      </c>
      <c r="J1645" s="107"/>
      <c r="K1645" s="85"/>
      <c r="L1645" s="107">
        <v>50000</v>
      </c>
      <c r="M1645" s="84"/>
      <c r="N1645" s="84"/>
      <c r="O1645" s="86"/>
      <c r="P1645" s="87"/>
      <c r="Q1645" s="133"/>
      <c r="R1645" s="101">
        <v>100000</v>
      </c>
      <c r="S1645" s="102">
        <f t="shared" ref="S1645:S1650" si="224">F1645-R1645</f>
        <v>150000</v>
      </c>
      <c r="T1645" s="89"/>
      <c r="U1645" s="90"/>
      <c r="V1645" s="134"/>
      <c r="W1645" s="92"/>
      <c r="X1645" s="23">
        <f t="shared" si="222"/>
        <v>0</v>
      </c>
      <c r="Y1645" s="23">
        <f t="shared" si="223"/>
        <v>0</v>
      </c>
      <c r="Z1645" s="20">
        <v>1</v>
      </c>
      <c r="AH1645" s="20">
        <f t="shared" si="219"/>
        <v>1</v>
      </c>
      <c r="AQ1645" s="1">
        <f t="shared" si="220"/>
        <v>0</v>
      </c>
      <c r="AR1645" s="1">
        <f t="shared" si="221"/>
        <v>1</v>
      </c>
    </row>
    <row r="1646" spans="1:44" ht="28.2" thickTop="1" thickBot="1">
      <c r="A1646" s="871" t="s">
        <v>304</v>
      </c>
      <c r="B1646" s="871" t="s">
        <v>304</v>
      </c>
      <c r="C1646" s="80" t="s">
        <v>58</v>
      </c>
      <c r="D1646" s="81"/>
      <c r="E1646" s="34" t="s">
        <v>179</v>
      </c>
      <c r="F1646" s="101">
        <v>300000</v>
      </c>
      <c r="G1646" s="37">
        <v>300000</v>
      </c>
      <c r="H1646" s="83"/>
      <c r="I1646" s="102">
        <v>300000</v>
      </c>
      <c r="J1646" s="107"/>
      <c r="K1646" s="85"/>
      <c r="L1646" s="107"/>
      <c r="M1646" s="84"/>
      <c r="N1646" s="84"/>
      <c r="O1646" s="86"/>
      <c r="P1646" s="87"/>
      <c r="Q1646" s="133"/>
      <c r="R1646" s="101">
        <v>100000</v>
      </c>
      <c r="S1646" s="102">
        <f t="shared" si="224"/>
        <v>200000</v>
      </c>
      <c r="T1646" s="89"/>
      <c r="U1646" s="90"/>
      <c r="V1646" s="134"/>
      <c r="W1646" s="92"/>
      <c r="X1646" s="23">
        <f t="shared" si="222"/>
        <v>0</v>
      </c>
      <c r="Y1646" s="23">
        <f t="shared" si="223"/>
        <v>0</v>
      </c>
      <c r="Z1646" s="20">
        <v>1</v>
      </c>
      <c r="AH1646" s="20">
        <f t="shared" si="219"/>
        <v>1</v>
      </c>
      <c r="AQ1646" s="1">
        <f t="shared" si="220"/>
        <v>0</v>
      </c>
      <c r="AR1646" s="1">
        <f t="shared" si="221"/>
        <v>1</v>
      </c>
    </row>
    <row r="1647" spans="1:44" ht="28.2" thickTop="1" thickBot="1">
      <c r="A1647" s="871" t="s">
        <v>304</v>
      </c>
      <c r="B1647" s="871" t="s">
        <v>304</v>
      </c>
      <c r="C1647" s="80" t="s">
        <v>306</v>
      </c>
      <c r="D1647" s="81"/>
      <c r="E1647" s="34" t="s">
        <v>179</v>
      </c>
      <c r="F1647" s="101">
        <v>260000</v>
      </c>
      <c r="G1647" s="37">
        <v>260000</v>
      </c>
      <c r="H1647" s="83"/>
      <c r="I1647" s="102">
        <v>154000</v>
      </c>
      <c r="J1647" s="107"/>
      <c r="K1647" s="85"/>
      <c r="L1647" s="107">
        <v>106000</v>
      </c>
      <c r="M1647" s="84"/>
      <c r="N1647" s="84"/>
      <c r="O1647" s="86"/>
      <c r="P1647" s="87"/>
      <c r="Q1647" s="133"/>
      <c r="R1647" s="101">
        <v>160000</v>
      </c>
      <c r="S1647" s="102">
        <f t="shared" si="224"/>
        <v>100000</v>
      </c>
      <c r="T1647" s="89"/>
      <c r="U1647" s="90"/>
      <c r="V1647" s="134"/>
      <c r="W1647" s="92"/>
      <c r="X1647" s="23">
        <f t="shared" si="222"/>
        <v>0</v>
      </c>
      <c r="Y1647" s="23">
        <f t="shared" si="223"/>
        <v>0</v>
      </c>
      <c r="Z1647" s="20">
        <v>1</v>
      </c>
      <c r="AH1647" s="20">
        <f t="shared" si="219"/>
        <v>1</v>
      </c>
      <c r="AQ1647" s="1">
        <f t="shared" si="220"/>
        <v>0</v>
      </c>
      <c r="AR1647" s="1">
        <f t="shared" si="221"/>
        <v>1</v>
      </c>
    </row>
    <row r="1648" spans="1:44" ht="28.2" thickTop="1" thickBot="1">
      <c r="A1648" s="871" t="s">
        <v>304</v>
      </c>
      <c r="B1648" s="871" t="s">
        <v>304</v>
      </c>
      <c r="C1648" s="135" t="s">
        <v>307</v>
      </c>
      <c r="D1648" s="81"/>
      <c r="E1648" s="896" t="s">
        <v>179</v>
      </c>
      <c r="F1648" s="101">
        <v>200000</v>
      </c>
      <c r="G1648" s="37">
        <v>200000</v>
      </c>
      <c r="H1648" s="83"/>
      <c r="I1648" s="136">
        <v>200000</v>
      </c>
      <c r="J1648" s="137"/>
      <c r="K1648" s="85"/>
      <c r="L1648" s="137"/>
      <c r="M1648" s="84"/>
      <c r="N1648" s="84"/>
      <c r="O1648" s="86"/>
      <c r="P1648" s="87"/>
      <c r="Q1648" s="133"/>
      <c r="R1648" s="138">
        <v>100000</v>
      </c>
      <c r="S1648" s="102">
        <f t="shared" si="224"/>
        <v>100000</v>
      </c>
      <c r="T1648" s="89"/>
      <c r="U1648" s="90"/>
      <c r="V1648" s="134"/>
      <c r="W1648" s="92"/>
      <c r="X1648" s="23">
        <f t="shared" si="222"/>
        <v>0</v>
      </c>
      <c r="Y1648" s="23">
        <f t="shared" si="223"/>
        <v>0</v>
      </c>
      <c r="Z1648" s="20">
        <v>1</v>
      </c>
      <c r="AH1648" s="20">
        <f t="shared" si="219"/>
        <v>1</v>
      </c>
      <c r="AQ1648" s="1">
        <f t="shared" si="220"/>
        <v>0</v>
      </c>
      <c r="AR1648" s="1">
        <f t="shared" si="221"/>
        <v>1</v>
      </c>
    </row>
    <row r="1649" spans="1:44" ht="28.2" thickTop="1" thickBot="1">
      <c r="A1649" s="871" t="s">
        <v>304</v>
      </c>
      <c r="B1649" s="871" t="s">
        <v>304</v>
      </c>
      <c r="C1649" s="104" t="s">
        <v>296</v>
      </c>
      <c r="D1649" s="81"/>
      <c r="E1649" s="34" t="s">
        <v>179</v>
      </c>
      <c r="F1649" s="101">
        <v>610000</v>
      </c>
      <c r="G1649" s="37">
        <v>610000</v>
      </c>
      <c r="H1649" s="83"/>
      <c r="I1649" s="102"/>
      <c r="J1649" s="107">
        <v>610000</v>
      </c>
      <c r="K1649" s="85"/>
      <c r="L1649" s="107"/>
      <c r="M1649" s="84"/>
      <c r="N1649" s="84"/>
      <c r="O1649" s="86"/>
      <c r="P1649" s="87"/>
      <c r="Q1649" s="133"/>
      <c r="R1649" s="101">
        <v>610000</v>
      </c>
      <c r="S1649" s="102">
        <f t="shared" si="224"/>
        <v>0</v>
      </c>
      <c r="T1649" s="89"/>
      <c r="U1649" s="90"/>
      <c r="V1649" s="134"/>
      <c r="W1649" s="92"/>
      <c r="X1649" s="23">
        <f t="shared" si="222"/>
        <v>0</v>
      </c>
      <c r="Y1649" s="23">
        <f t="shared" si="223"/>
        <v>0</v>
      </c>
      <c r="Z1649" s="20">
        <v>1</v>
      </c>
      <c r="AH1649" s="20">
        <f t="shared" si="219"/>
        <v>1</v>
      </c>
      <c r="AQ1649" s="1">
        <f t="shared" si="220"/>
        <v>0</v>
      </c>
      <c r="AR1649" s="1">
        <f t="shared" si="221"/>
        <v>1</v>
      </c>
    </row>
    <row r="1650" spans="1:44" ht="28.2" thickTop="1" thickBot="1">
      <c r="A1650" s="871" t="s">
        <v>304</v>
      </c>
      <c r="B1650" s="871" t="s">
        <v>304</v>
      </c>
      <c r="C1650" s="104" t="s">
        <v>308</v>
      </c>
      <c r="D1650" s="81"/>
      <c r="E1650" s="65">
        <v>2019</v>
      </c>
      <c r="F1650" s="101">
        <v>700000</v>
      </c>
      <c r="G1650" s="37">
        <v>700000</v>
      </c>
      <c r="H1650" s="83"/>
      <c r="I1650" s="139">
        <v>700000</v>
      </c>
      <c r="J1650" s="85"/>
      <c r="K1650" s="85"/>
      <c r="L1650" s="139"/>
      <c r="M1650" s="84"/>
      <c r="N1650" s="84"/>
      <c r="O1650" s="86"/>
      <c r="P1650" s="87"/>
      <c r="Q1650" s="133"/>
      <c r="R1650" s="101">
        <v>700000</v>
      </c>
      <c r="S1650" s="102">
        <f t="shared" si="224"/>
        <v>0</v>
      </c>
      <c r="T1650" s="89"/>
      <c r="U1650" s="90" t="s">
        <v>239</v>
      </c>
      <c r="V1650" s="134"/>
      <c r="W1650" s="92"/>
      <c r="X1650" s="23">
        <f t="shared" si="222"/>
        <v>0</v>
      </c>
      <c r="Y1650" s="23">
        <f t="shared" si="223"/>
        <v>0</v>
      </c>
      <c r="Z1650" s="20">
        <v>1</v>
      </c>
      <c r="AH1650" s="20">
        <f t="shared" si="219"/>
        <v>1</v>
      </c>
      <c r="AQ1650" s="1">
        <f t="shared" si="220"/>
        <v>0</v>
      </c>
      <c r="AR1650" s="1">
        <f t="shared" si="221"/>
        <v>1</v>
      </c>
    </row>
    <row r="1651" spans="1:44" ht="28.2" thickTop="1" thickBot="1">
      <c r="A1651" s="871" t="s">
        <v>304</v>
      </c>
      <c r="B1651" s="871" t="s">
        <v>304</v>
      </c>
      <c r="C1651" s="80" t="s">
        <v>41</v>
      </c>
      <c r="D1651" s="81"/>
      <c r="E1651" s="34" t="s">
        <v>145</v>
      </c>
      <c r="F1651" s="101">
        <v>1200000</v>
      </c>
      <c r="G1651" s="37">
        <v>1096314</v>
      </c>
      <c r="H1651" s="83"/>
      <c r="I1651" s="102"/>
      <c r="J1651" s="102">
        <v>1096314</v>
      </c>
      <c r="K1651" s="102"/>
      <c r="L1651" s="102"/>
      <c r="M1651" s="102"/>
      <c r="N1651" s="102"/>
      <c r="O1651" s="34"/>
      <c r="P1651" s="87"/>
      <c r="Q1651" s="140">
        <v>622845</v>
      </c>
      <c r="R1651" s="141">
        <f>G1651-Q1651-S1651</f>
        <v>363834</v>
      </c>
      <c r="S1651" s="141">
        <v>109635</v>
      </c>
      <c r="T1651" s="89"/>
      <c r="U1651" s="90"/>
      <c r="V1651" s="134"/>
      <c r="W1651" s="92"/>
      <c r="X1651" s="23">
        <f t="shared" si="222"/>
        <v>0</v>
      </c>
      <c r="Y1651" s="23">
        <f t="shared" si="223"/>
        <v>0</v>
      </c>
      <c r="AH1651" s="20">
        <f t="shared" si="219"/>
        <v>0</v>
      </c>
      <c r="AI1651" s="20">
        <v>1</v>
      </c>
      <c r="AQ1651" s="1">
        <f t="shared" si="220"/>
        <v>1</v>
      </c>
      <c r="AR1651" s="1">
        <f t="shared" si="221"/>
        <v>1</v>
      </c>
    </row>
    <row r="1652" spans="1:44" ht="28.2" thickTop="1" thickBot="1">
      <c r="A1652" s="871" t="s">
        <v>304</v>
      </c>
      <c r="B1652" s="871" t="s">
        <v>304</v>
      </c>
      <c r="C1652" s="80" t="s">
        <v>305</v>
      </c>
      <c r="D1652" s="81"/>
      <c r="E1652" s="34" t="s">
        <v>145</v>
      </c>
      <c r="F1652" s="101">
        <v>400000</v>
      </c>
      <c r="G1652" s="37">
        <v>386512</v>
      </c>
      <c r="H1652" s="83"/>
      <c r="I1652" s="102">
        <v>186512</v>
      </c>
      <c r="J1652" s="102"/>
      <c r="K1652" s="102"/>
      <c r="L1652" s="102">
        <v>200000</v>
      </c>
      <c r="M1652" s="102"/>
      <c r="N1652" s="102"/>
      <c r="O1652" s="34"/>
      <c r="P1652" s="87"/>
      <c r="Q1652" s="140">
        <v>213321</v>
      </c>
      <c r="R1652" s="141">
        <f>G1652-Q1652-S1652</f>
        <v>134541</v>
      </c>
      <c r="S1652" s="141">
        <v>38650</v>
      </c>
      <c r="T1652" s="89"/>
      <c r="U1652" s="90"/>
      <c r="V1652" s="134"/>
      <c r="W1652" s="92"/>
      <c r="X1652" s="23">
        <f t="shared" si="222"/>
        <v>0</v>
      </c>
      <c r="Y1652" s="23">
        <f t="shared" si="223"/>
        <v>0</v>
      </c>
      <c r="AH1652" s="20">
        <f t="shared" si="219"/>
        <v>0</v>
      </c>
      <c r="AI1652" s="20">
        <v>1</v>
      </c>
      <c r="AQ1652" s="1">
        <f t="shared" si="220"/>
        <v>1</v>
      </c>
      <c r="AR1652" s="1">
        <f t="shared" si="221"/>
        <v>1</v>
      </c>
    </row>
    <row r="1653" spans="1:44" ht="28.2" thickTop="1" thickBot="1">
      <c r="A1653" s="871" t="s">
        <v>304</v>
      </c>
      <c r="B1653" s="871" t="s">
        <v>304</v>
      </c>
      <c r="C1653" s="80" t="s">
        <v>58</v>
      </c>
      <c r="D1653" s="81"/>
      <c r="E1653" s="34" t="s">
        <v>145</v>
      </c>
      <c r="F1653" s="101">
        <v>200000</v>
      </c>
      <c r="G1653" s="37">
        <v>192747</v>
      </c>
      <c r="H1653" s="83"/>
      <c r="I1653" s="102">
        <v>48747</v>
      </c>
      <c r="J1653" s="102"/>
      <c r="K1653" s="102"/>
      <c r="L1653" s="102">
        <v>144000</v>
      </c>
      <c r="M1653" s="102"/>
      <c r="N1653" s="102"/>
      <c r="O1653" s="34"/>
      <c r="P1653" s="87"/>
      <c r="Q1653" s="140">
        <v>16965</v>
      </c>
      <c r="R1653" s="141">
        <f>G1653-Q1653-S1653</f>
        <v>156507</v>
      </c>
      <c r="S1653" s="141">
        <v>19275</v>
      </c>
      <c r="T1653" s="89"/>
      <c r="U1653" s="90"/>
      <c r="V1653" s="134"/>
      <c r="W1653" s="92"/>
      <c r="X1653" s="23">
        <f t="shared" si="222"/>
        <v>0</v>
      </c>
      <c r="Y1653" s="23">
        <f t="shared" si="223"/>
        <v>0</v>
      </c>
      <c r="AH1653" s="20">
        <f t="shared" si="219"/>
        <v>0</v>
      </c>
      <c r="AI1653" s="20">
        <v>1</v>
      </c>
      <c r="AQ1653" s="1">
        <f t="shared" si="220"/>
        <v>1</v>
      </c>
      <c r="AR1653" s="1">
        <f t="shared" si="221"/>
        <v>1</v>
      </c>
    </row>
    <row r="1654" spans="1:44" ht="28.2" thickTop="1" thickBot="1">
      <c r="A1654" s="871" t="s">
        <v>304</v>
      </c>
      <c r="B1654" s="871" t="s">
        <v>304</v>
      </c>
      <c r="C1654" s="80" t="s">
        <v>309</v>
      </c>
      <c r="D1654" s="81"/>
      <c r="E1654" s="34" t="s">
        <v>145</v>
      </c>
      <c r="F1654" s="101">
        <v>100000</v>
      </c>
      <c r="G1654" s="37">
        <v>94209</v>
      </c>
      <c r="H1654" s="83"/>
      <c r="I1654" s="102">
        <v>94209</v>
      </c>
      <c r="J1654" s="102"/>
      <c r="K1654" s="102"/>
      <c r="L1654" s="139"/>
      <c r="M1654" s="102"/>
      <c r="N1654" s="102"/>
      <c r="O1654" s="34"/>
      <c r="P1654" s="87"/>
      <c r="Q1654" s="140">
        <v>0</v>
      </c>
      <c r="R1654" s="141">
        <f>G1654-Q1654-S1654</f>
        <v>84789</v>
      </c>
      <c r="S1654" s="141">
        <v>9420</v>
      </c>
      <c r="T1654" s="89"/>
      <c r="U1654" s="90"/>
      <c r="V1654" s="134"/>
      <c r="W1654" s="92"/>
      <c r="X1654" s="23">
        <f t="shared" si="222"/>
        <v>0</v>
      </c>
      <c r="Y1654" s="23">
        <f t="shared" si="223"/>
        <v>0</v>
      </c>
      <c r="AH1654" s="20">
        <f t="shared" si="219"/>
        <v>0</v>
      </c>
      <c r="AI1654" s="20">
        <v>1</v>
      </c>
      <c r="AQ1654" s="1">
        <f t="shared" si="220"/>
        <v>1</v>
      </c>
      <c r="AR1654" s="1">
        <f t="shared" si="221"/>
        <v>1</v>
      </c>
    </row>
    <row r="1655" spans="1:44" ht="28.2" thickTop="1" thickBot="1">
      <c r="A1655" s="871" t="s">
        <v>304</v>
      </c>
      <c r="B1655" s="872" t="s">
        <v>304</v>
      </c>
      <c r="C1655" s="80" t="s">
        <v>310</v>
      </c>
      <c r="D1655" s="81"/>
      <c r="E1655" s="34" t="s">
        <v>1576</v>
      </c>
      <c r="F1655" s="101">
        <v>1920233</v>
      </c>
      <c r="G1655" s="37">
        <v>1920233</v>
      </c>
      <c r="H1655" s="83"/>
      <c r="I1655" s="102">
        <v>1920233</v>
      </c>
      <c r="J1655" s="102"/>
      <c r="K1655" s="102"/>
      <c r="L1655" s="102"/>
      <c r="M1655" s="102"/>
      <c r="N1655" s="102"/>
      <c r="O1655" s="34"/>
      <c r="P1655" s="87"/>
      <c r="Q1655" s="140">
        <v>837007</v>
      </c>
      <c r="R1655" s="141">
        <f>G1655-Q1655-S1655</f>
        <v>891226</v>
      </c>
      <c r="S1655" s="141">
        <v>192000</v>
      </c>
      <c r="T1655" s="89"/>
      <c r="U1655" s="90" t="s">
        <v>239</v>
      </c>
      <c r="V1655" s="134"/>
      <c r="W1655" s="92"/>
      <c r="X1655" s="23">
        <f t="shared" si="222"/>
        <v>0</v>
      </c>
      <c r="Y1655" s="23">
        <f t="shared" si="223"/>
        <v>0</v>
      </c>
      <c r="AH1655" s="20">
        <f t="shared" si="219"/>
        <v>0</v>
      </c>
      <c r="AI1655" s="20">
        <v>1</v>
      </c>
      <c r="AQ1655" s="1">
        <f t="shared" si="220"/>
        <v>1</v>
      </c>
      <c r="AR1655" s="1">
        <f t="shared" si="221"/>
        <v>1</v>
      </c>
    </row>
    <row r="1656" spans="1:44" ht="28.2" thickTop="1" thickBot="1">
      <c r="A1656" s="871" t="s">
        <v>304</v>
      </c>
      <c r="B1656" s="872" t="s">
        <v>304</v>
      </c>
      <c r="C1656" s="142" t="s">
        <v>41</v>
      </c>
      <c r="D1656" s="81"/>
      <c r="E1656" s="146" t="s">
        <v>53</v>
      </c>
      <c r="F1656" s="143">
        <v>1000000</v>
      </c>
      <c r="G1656" s="37">
        <v>980000</v>
      </c>
      <c r="H1656" s="144"/>
      <c r="I1656" s="145">
        <v>380000</v>
      </c>
      <c r="J1656" s="145">
        <v>600000</v>
      </c>
      <c r="K1656" s="145">
        <f>K1658+K1659</f>
        <v>0</v>
      </c>
      <c r="L1656" s="145">
        <v>0</v>
      </c>
      <c r="M1656" s="145">
        <f>M1658+M1659</f>
        <v>0</v>
      </c>
      <c r="N1656" s="145">
        <f>N1658+N1659</f>
        <v>0</v>
      </c>
      <c r="O1656" s="146"/>
      <c r="P1656" s="147"/>
      <c r="Q1656" s="148">
        <v>882000</v>
      </c>
      <c r="R1656" s="149">
        <v>98000</v>
      </c>
      <c r="S1656" s="141">
        <f>S1658+S1659</f>
        <v>0</v>
      </c>
      <c r="T1656" s="150"/>
      <c r="U1656" s="90"/>
      <c r="V1656" s="151"/>
      <c r="W1656" s="92"/>
      <c r="X1656" s="23">
        <f t="shared" si="222"/>
        <v>0</v>
      </c>
      <c r="Y1656" s="23">
        <f t="shared" si="223"/>
        <v>0</v>
      </c>
      <c r="AH1656" s="20">
        <f t="shared" si="219"/>
        <v>0</v>
      </c>
      <c r="AI1656" s="20">
        <v>1</v>
      </c>
      <c r="AQ1656" s="1">
        <f t="shared" si="220"/>
        <v>1</v>
      </c>
      <c r="AR1656" s="1">
        <f t="shared" si="221"/>
        <v>1</v>
      </c>
    </row>
    <row r="1657" spans="1:44" ht="28.2" thickTop="1" thickBot="1">
      <c r="A1657" s="871" t="s">
        <v>304</v>
      </c>
      <c r="B1657" s="872" t="s">
        <v>304</v>
      </c>
      <c r="C1657" s="152" t="s">
        <v>305</v>
      </c>
      <c r="D1657" s="81"/>
      <c r="E1657" s="156" t="s">
        <v>53</v>
      </c>
      <c r="F1657" s="153">
        <v>300000</v>
      </c>
      <c r="G1657" s="37">
        <v>281725</v>
      </c>
      <c r="H1657" s="144"/>
      <c r="I1657" s="154">
        <v>137725</v>
      </c>
      <c r="J1657" s="155"/>
      <c r="K1657" s="155"/>
      <c r="L1657" s="155">
        <v>144000</v>
      </c>
      <c r="M1657" s="154"/>
      <c r="N1657" s="154"/>
      <c r="O1657" s="156"/>
      <c r="P1657" s="147"/>
      <c r="Q1657" s="157">
        <v>253553</v>
      </c>
      <c r="R1657" s="158">
        <v>28172</v>
      </c>
      <c r="S1657" s="141">
        <v>0</v>
      </c>
      <c r="T1657" s="150"/>
      <c r="U1657" s="90"/>
      <c r="V1657" s="151"/>
      <c r="W1657" s="92"/>
      <c r="X1657" s="23">
        <f t="shared" si="222"/>
        <v>0</v>
      </c>
      <c r="Y1657" s="23">
        <f t="shared" si="223"/>
        <v>0</v>
      </c>
      <c r="AH1657" s="20">
        <f t="shared" si="219"/>
        <v>0</v>
      </c>
      <c r="AI1657" s="20">
        <v>1</v>
      </c>
      <c r="AQ1657" s="1">
        <f t="shared" si="220"/>
        <v>1</v>
      </c>
      <c r="AR1657" s="1">
        <f t="shared" si="221"/>
        <v>1</v>
      </c>
    </row>
    <row r="1658" spans="1:44" ht="28.2" thickTop="1" thickBot="1">
      <c r="A1658" s="871" t="s">
        <v>304</v>
      </c>
      <c r="B1658" s="872" t="s">
        <v>304</v>
      </c>
      <c r="C1658" s="159" t="s">
        <v>229</v>
      </c>
      <c r="D1658" s="81"/>
      <c r="E1658" s="34" t="s">
        <v>53</v>
      </c>
      <c r="F1658" s="101">
        <v>200000</v>
      </c>
      <c r="G1658" s="37">
        <v>149937</v>
      </c>
      <c r="H1658" s="144"/>
      <c r="I1658" s="102">
        <v>49937</v>
      </c>
      <c r="J1658" s="107"/>
      <c r="K1658" s="107"/>
      <c r="L1658" s="107">
        <v>100000</v>
      </c>
      <c r="M1658" s="102"/>
      <c r="N1658" s="102"/>
      <c r="O1658" s="34"/>
      <c r="P1658" s="147"/>
      <c r="Q1658" s="140">
        <v>134942</v>
      </c>
      <c r="R1658" s="141">
        <v>14995</v>
      </c>
      <c r="S1658" s="141"/>
      <c r="T1658" s="150"/>
      <c r="U1658" s="90"/>
      <c r="V1658" s="151"/>
      <c r="W1658" s="92"/>
      <c r="X1658" s="23">
        <f t="shared" si="222"/>
        <v>0</v>
      </c>
      <c r="Y1658" s="23">
        <f t="shared" si="223"/>
        <v>0</v>
      </c>
      <c r="AH1658" s="20">
        <f t="shared" si="219"/>
        <v>0</v>
      </c>
      <c r="AI1658" s="20">
        <v>1</v>
      </c>
      <c r="AQ1658" s="1">
        <f t="shared" si="220"/>
        <v>1</v>
      </c>
      <c r="AR1658" s="1">
        <f t="shared" si="221"/>
        <v>1</v>
      </c>
    </row>
    <row r="1659" spans="1:44" ht="28.2" thickTop="1" thickBot="1">
      <c r="A1659" s="871" t="s">
        <v>304</v>
      </c>
      <c r="B1659" s="872" t="s">
        <v>311</v>
      </c>
      <c r="C1659" s="104" t="s">
        <v>296</v>
      </c>
      <c r="D1659" s="105"/>
      <c r="E1659" s="34" t="s">
        <v>179</v>
      </c>
      <c r="F1659" s="82">
        <f>SUM(I1659:N1659)</f>
        <v>410000</v>
      </c>
      <c r="G1659" s="37">
        <v>410000</v>
      </c>
      <c r="H1659" s="106"/>
      <c r="I1659" s="102"/>
      <c r="J1659" s="107">
        <v>410000</v>
      </c>
      <c r="K1659" s="107"/>
      <c r="L1659" s="107">
        <v>0</v>
      </c>
      <c r="M1659" s="102"/>
      <c r="N1659" s="102"/>
      <c r="O1659" s="34"/>
      <c r="P1659" s="108"/>
      <c r="Q1659" s="160"/>
      <c r="R1659" s="107">
        <v>410000</v>
      </c>
      <c r="S1659" s="107">
        <f>F1659-R1659</f>
        <v>0</v>
      </c>
      <c r="T1659" s="109"/>
      <c r="U1659" s="110"/>
      <c r="V1659" s="161"/>
      <c r="W1659" s="162"/>
      <c r="X1659" s="23">
        <f t="shared" si="222"/>
        <v>0</v>
      </c>
      <c r="Y1659" s="23">
        <f t="shared" si="223"/>
        <v>0</v>
      </c>
      <c r="Z1659" s="20">
        <v>1</v>
      </c>
      <c r="AH1659" s="20">
        <f t="shared" si="219"/>
        <v>1</v>
      </c>
      <c r="AQ1659" s="1">
        <f t="shared" si="220"/>
        <v>0</v>
      </c>
      <c r="AR1659" s="1">
        <f t="shared" si="221"/>
        <v>1</v>
      </c>
    </row>
    <row r="1660" spans="1:44" ht="55.2" thickTop="1" thickBot="1">
      <c r="A1660" s="871" t="s">
        <v>304</v>
      </c>
      <c r="B1660" s="872" t="s">
        <v>311</v>
      </c>
      <c r="C1660" s="104" t="s">
        <v>312</v>
      </c>
      <c r="D1660" s="105"/>
      <c r="E1660" s="34" t="s">
        <v>179</v>
      </c>
      <c r="F1660" s="101">
        <v>70000</v>
      </c>
      <c r="G1660" s="37">
        <v>70000</v>
      </c>
      <c r="H1660" s="106"/>
      <c r="I1660" s="102"/>
      <c r="J1660" s="107"/>
      <c r="K1660" s="107"/>
      <c r="L1660" s="107">
        <v>70000</v>
      </c>
      <c r="M1660" s="102"/>
      <c r="N1660" s="102"/>
      <c r="O1660" s="34"/>
      <c r="P1660" s="108"/>
      <c r="Q1660" s="160"/>
      <c r="R1660" s="107">
        <v>60000</v>
      </c>
      <c r="S1660" s="107">
        <f>F1660-R1660</f>
        <v>10000</v>
      </c>
      <c r="T1660" s="109"/>
      <c r="U1660" s="110"/>
      <c r="V1660" s="161"/>
      <c r="W1660" s="162"/>
      <c r="X1660" s="23">
        <f t="shared" si="222"/>
        <v>0</v>
      </c>
      <c r="Y1660" s="23">
        <f t="shared" si="223"/>
        <v>0</v>
      </c>
      <c r="Z1660" s="20">
        <v>1</v>
      </c>
      <c r="AH1660" s="20">
        <f t="shared" si="219"/>
        <v>1</v>
      </c>
      <c r="AQ1660" s="1">
        <f t="shared" si="220"/>
        <v>0</v>
      </c>
      <c r="AR1660" s="1">
        <f t="shared" si="221"/>
        <v>1</v>
      </c>
    </row>
    <row r="1661" spans="1:44" ht="28.2" thickTop="1" thickBot="1">
      <c r="A1661" s="871" t="s">
        <v>304</v>
      </c>
      <c r="B1661" s="872" t="s">
        <v>311</v>
      </c>
      <c r="C1661" s="104" t="s">
        <v>313</v>
      </c>
      <c r="D1661" s="105"/>
      <c r="E1661" s="34" t="s">
        <v>179</v>
      </c>
      <c r="F1661" s="101">
        <v>435500</v>
      </c>
      <c r="G1661" s="37">
        <v>435500</v>
      </c>
      <c r="H1661" s="106"/>
      <c r="I1661" s="102">
        <v>190500</v>
      </c>
      <c r="J1661" s="107"/>
      <c r="K1661" s="107"/>
      <c r="L1661" s="107">
        <v>245000</v>
      </c>
      <c r="M1661" s="102"/>
      <c r="N1661" s="102"/>
      <c r="O1661" s="34"/>
      <c r="P1661" s="108"/>
      <c r="Q1661" s="160"/>
      <c r="R1661" s="107">
        <v>100000</v>
      </c>
      <c r="S1661" s="107">
        <f>F1661-R1661</f>
        <v>335500</v>
      </c>
      <c r="T1661" s="109"/>
      <c r="U1661" s="110"/>
      <c r="V1661" s="161"/>
      <c r="W1661" s="162"/>
      <c r="X1661" s="23">
        <f t="shared" si="222"/>
        <v>0</v>
      </c>
      <c r="Y1661" s="23">
        <f t="shared" si="223"/>
        <v>0</v>
      </c>
      <c r="Z1661" s="20">
        <v>1</v>
      </c>
      <c r="AH1661" s="20">
        <f t="shared" si="219"/>
        <v>1</v>
      </c>
      <c r="AQ1661" s="1">
        <f t="shared" si="220"/>
        <v>0</v>
      </c>
      <c r="AR1661" s="1">
        <f t="shared" si="221"/>
        <v>1</v>
      </c>
    </row>
    <row r="1662" spans="1:44" ht="28.2" thickTop="1" thickBot="1">
      <c r="A1662" s="871" t="s">
        <v>304</v>
      </c>
      <c r="B1662" s="872" t="s">
        <v>311</v>
      </c>
      <c r="C1662" s="104" t="s">
        <v>314</v>
      </c>
      <c r="D1662" s="105"/>
      <c r="E1662" s="34" t="s">
        <v>179</v>
      </c>
      <c r="F1662" s="101">
        <v>80000</v>
      </c>
      <c r="G1662" s="37">
        <v>80000</v>
      </c>
      <c r="H1662" s="106"/>
      <c r="I1662" s="102"/>
      <c r="J1662" s="107"/>
      <c r="K1662" s="107"/>
      <c r="L1662" s="107">
        <v>80000</v>
      </c>
      <c r="M1662" s="102"/>
      <c r="N1662" s="102"/>
      <c r="O1662" s="34"/>
      <c r="P1662" s="108"/>
      <c r="Q1662" s="160"/>
      <c r="R1662" s="107">
        <v>30000</v>
      </c>
      <c r="S1662" s="107">
        <f>F1662-R1662</f>
        <v>50000</v>
      </c>
      <c r="T1662" s="109"/>
      <c r="U1662" s="110"/>
      <c r="V1662" s="161"/>
      <c r="W1662" s="162"/>
      <c r="X1662" s="23">
        <f t="shared" si="222"/>
        <v>0</v>
      </c>
      <c r="Y1662" s="23">
        <f t="shared" si="223"/>
        <v>0</v>
      </c>
      <c r="Z1662" s="20">
        <v>1</v>
      </c>
      <c r="AH1662" s="20">
        <f t="shared" si="219"/>
        <v>1</v>
      </c>
      <c r="AQ1662" s="1">
        <f t="shared" si="220"/>
        <v>0</v>
      </c>
      <c r="AR1662" s="1">
        <f t="shared" si="221"/>
        <v>1</v>
      </c>
    </row>
    <row r="1663" spans="1:44" ht="28.2" thickTop="1" thickBot="1">
      <c r="A1663" s="871" t="s">
        <v>304</v>
      </c>
      <c r="B1663" s="872" t="s">
        <v>311</v>
      </c>
      <c r="C1663" s="104" t="s">
        <v>315</v>
      </c>
      <c r="D1663" s="105"/>
      <c r="E1663" s="34" t="s">
        <v>179</v>
      </c>
      <c r="F1663" s="101">
        <v>150000</v>
      </c>
      <c r="G1663" s="37">
        <v>150000</v>
      </c>
      <c r="H1663" s="106"/>
      <c r="I1663" s="102"/>
      <c r="J1663" s="107"/>
      <c r="K1663" s="107"/>
      <c r="L1663" s="107">
        <v>150000</v>
      </c>
      <c r="M1663" s="102"/>
      <c r="N1663" s="102"/>
      <c r="O1663" s="34"/>
      <c r="P1663" s="108"/>
      <c r="Q1663" s="160"/>
      <c r="R1663" s="107">
        <v>0</v>
      </c>
      <c r="S1663" s="107">
        <f>F1663-R1663</f>
        <v>150000</v>
      </c>
      <c r="T1663" s="109"/>
      <c r="U1663" s="110"/>
      <c r="V1663" s="161"/>
      <c r="W1663" s="162"/>
      <c r="X1663" s="23">
        <f t="shared" si="222"/>
        <v>0</v>
      </c>
      <c r="Y1663" s="23">
        <f t="shared" si="223"/>
        <v>0</v>
      </c>
      <c r="Z1663" s="20">
        <v>1</v>
      </c>
      <c r="AH1663" s="20">
        <f t="shared" si="219"/>
        <v>1</v>
      </c>
      <c r="AQ1663" s="1">
        <f t="shared" si="220"/>
        <v>0</v>
      </c>
      <c r="AR1663" s="1">
        <f t="shared" si="221"/>
        <v>1</v>
      </c>
    </row>
    <row r="1664" spans="1:44" ht="28.2" thickTop="1" thickBot="1">
      <c r="A1664" s="871" t="s">
        <v>304</v>
      </c>
      <c r="B1664" s="872" t="s">
        <v>311</v>
      </c>
      <c r="C1664" s="104" t="s">
        <v>40</v>
      </c>
      <c r="D1664" s="105"/>
      <c r="E1664" s="34" t="s">
        <v>145</v>
      </c>
      <c r="F1664" s="101">
        <v>304000</v>
      </c>
      <c r="G1664" s="37">
        <v>273499.39500000002</v>
      </c>
      <c r="H1664" s="106"/>
      <c r="I1664" s="102"/>
      <c r="J1664" s="107"/>
      <c r="K1664" s="107"/>
      <c r="L1664" s="107">
        <f>G1664</f>
        <v>273499.39500000002</v>
      </c>
      <c r="M1664" s="102"/>
      <c r="N1664" s="102"/>
      <c r="O1664" s="34"/>
      <c r="P1664" s="108"/>
      <c r="Q1664" s="163">
        <v>145558</v>
      </c>
      <c r="R1664" s="102">
        <f>G1664-Q1664</f>
        <v>127941.39500000002</v>
      </c>
      <c r="S1664" s="102">
        <f>G1664-(Q1664+R1664)</f>
        <v>0</v>
      </c>
      <c r="T1664" s="109"/>
      <c r="U1664" s="110"/>
      <c r="V1664" s="161"/>
      <c r="W1664" s="162"/>
      <c r="X1664" s="23">
        <f t="shared" si="222"/>
        <v>0</v>
      </c>
      <c r="Y1664" s="23">
        <f t="shared" si="223"/>
        <v>0</v>
      </c>
      <c r="AH1664" s="20">
        <f t="shared" si="219"/>
        <v>0</v>
      </c>
      <c r="AI1664" s="20">
        <v>1</v>
      </c>
      <c r="AQ1664" s="1">
        <f t="shared" si="220"/>
        <v>1</v>
      </c>
      <c r="AR1664" s="1">
        <f t="shared" si="221"/>
        <v>1</v>
      </c>
    </row>
    <row r="1665" spans="1:44" ht="28.2" thickTop="1" thickBot="1">
      <c r="A1665" s="871" t="s">
        <v>304</v>
      </c>
      <c r="B1665" s="872" t="s">
        <v>311</v>
      </c>
      <c r="C1665" s="104" t="s">
        <v>316</v>
      </c>
      <c r="D1665" s="105"/>
      <c r="E1665" s="34" t="s">
        <v>145</v>
      </c>
      <c r="F1665" s="101">
        <v>40000</v>
      </c>
      <c r="G1665" s="37">
        <v>39838.964999999997</v>
      </c>
      <c r="H1665" s="106"/>
      <c r="I1665" s="102"/>
      <c r="J1665" s="107"/>
      <c r="K1665" s="107"/>
      <c r="L1665" s="107">
        <f>G1665</f>
        <v>39838.964999999997</v>
      </c>
      <c r="M1665" s="102"/>
      <c r="N1665" s="102"/>
      <c r="O1665" s="34"/>
      <c r="P1665" s="108"/>
      <c r="Q1665" s="163">
        <v>35855</v>
      </c>
      <c r="R1665" s="102">
        <f>G1665-Q1665</f>
        <v>3983.9649999999965</v>
      </c>
      <c r="S1665" s="102">
        <f>G1665-(Q1665+R1665)</f>
        <v>0</v>
      </c>
      <c r="T1665" s="109"/>
      <c r="U1665" s="110"/>
      <c r="V1665" s="161"/>
      <c r="W1665" s="162"/>
      <c r="X1665" s="23">
        <f t="shared" si="222"/>
        <v>0</v>
      </c>
      <c r="Y1665" s="23">
        <f t="shared" si="223"/>
        <v>0</v>
      </c>
      <c r="AH1665" s="20">
        <f t="shared" si="219"/>
        <v>0</v>
      </c>
      <c r="AI1665" s="20">
        <v>1</v>
      </c>
      <c r="AQ1665" s="1">
        <f t="shared" si="220"/>
        <v>1</v>
      </c>
      <c r="AR1665" s="1">
        <f t="shared" si="221"/>
        <v>1</v>
      </c>
    </row>
    <row r="1666" spans="1:44" ht="28.2" thickTop="1" thickBot="1">
      <c r="A1666" s="871" t="s">
        <v>304</v>
      </c>
      <c r="B1666" s="872" t="s">
        <v>317</v>
      </c>
      <c r="C1666" s="114" t="s">
        <v>41</v>
      </c>
      <c r="D1666" s="115"/>
      <c r="E1666" s="120" t="s">
        <v>179</v>
      </c>
      <c r="F1666" s="116">
        <v>350000</v>
      </c>
      <c r="G1666" s="37">
        <v>350000</v>
      </c>
      <c r="H1666" s="117"/>
      <c r="I1666" s="118">
        <v>0</v>
      </c>
      <c r="J1666" s="119">
        <v>200000</v>
      </c>
      <c r="K1666" s="119">
        <v>0</v>
      </c>
      <c r="L1666" s="119">
        <v>150000</v>
      </c>
      <c r="M1666" s="118"/>
      <c r="N1666" s="118"/>
      <c r="O1666" s="120"/>
      <c r="P1666" s="121"/>
      <c r="Q1666" s="164"/>
      <c r="R1666" s="116">
        <v>150000</v>
      </c>
      <c r="S1666" s="118">
        <f>F1666-(Q1666+R1666)</f>
        <v>200000</v>
      </c>
      <c r="T1666" s="123"/>
      <c r="U1666" s="124"/>
      <c r="V1666" s="165"/>
      <c r="W1666" s="126"/>
      <c r="X1666" s="23">
        <f t="shared" si="222"/>
        <v>0</v>
      </c>
      <c r="Y1666" s="23">
        <f t="shared" si="223"/>
        <v>0</v>
      </c>
      <c r="Z1666" s="20">
        <v>1</v>
      </c>
      <c r="AH1666" s="20">
        <f t="shared" si="219"/>
        <v>1</v>
      </c>
      <c r="AQ1666" s="1">
        <f t="shared" si="220"/>
        <v>0</v>
      </c>
      <c r="AR1666" s="1">
        <f t="shared" si="221"/>
        <v>1</v>
      </c>
    </row>
    <row r="1667" spans="1:44" ht="28.2" thickTop="1" thickBot="1">
      <c r="A1667" s="871" t="s">
        <v>304</v>
      </c>
      <c r="B1667" s="872" t="s">
        <v>317</v>
      </c>
      <c r="C1667" s="114" t="s">
        <v>229</v>
      </c>
      <c r="D1667" s="115"/>
      <c r="E1667" s="120" t="s">
        <v>179</v>
      </c>
      <c r="F1667" s="116">
        <v>260000</v>
      </c>
      <c r="G1667" s="37">
        <v>260000</v>
      </c>
      <c r="H1667" s="117"/>
      <c r="I1667" s="118">
        <v>60000</v>
      </c>
      <c r="J1667" s="119">
        <v>200000</v>
      </c>
      <c r="K1667" s="119"/>
      <c r="L1667" s="119"/>
      <c r="M1667" s="118"/>
      <c r="N1667" s="118"/>
      <c r="O1667" s="120"/>
      <c r="P1667" s="121"/>
      <c r="Q1667" s="164"/>
      <c r="R1667" s="116">
        <v>150000</v>
      </c>
      <c r="S1667" s="118">
        <f>F1667-(Q1667+R1667)</f>
        <v>110000</v>
      </c>
      <c r="T1667" s="123"/>
      <c r="U1667" s="124"/>
      <c r="V1667" s="165"/>
      <c r="W1667" s="126"/>
      <c r="X1667" s="23">
        <f t="shared" si="222"/>
        <v>0</v>
      </c>
      <c r="Y1667" s="23">
        <f t="shared" si="223"/>
        <v>0</v>
      </c>
      <c r="Z1667" s="20">
        <v>1</v>
      </c>
      <c r="AH1667" s="20">
        <f t="shared" si="219"/>
        <v>1</v>
      </c>
      <c r="AQ1667" s="1">
        <f t="shared" si="220"/>
        <v>0</v>
      </c>
      <c r="AR1667" s="1">
        <f t="shared" si="221"/>
        <v>1</v>
      </c>
    </row>
    <row r="1668" spans="1:44" ht="28.2" thickTop="1" thickBot="1">
      <c r="A1668" s="871" t="s">
        <v>304</v>
      </c>
      <c r="B1668" s="872" t="s">
        <v>317</v>
      </c>
      <c r="C1668" s="114" t="s">
        <v>318</v>
      </c>
      <c r="D1668" s="115"/>
      <c r="E1668" s="120" t="s">
        <v>179</v>
      </c>
      <c r="F1668" s="116">
        <v>250000</v>
      </c>
      <c r="G1668" s="37">
        <v>250000</v>
      </c>
      <c r="H1668" s="117"/>
      <c r="I1668" s="118">
        <v>50000</v>
      </c>
      <c r="J1668" s="119"/>
      <c r="K1668" s="119"/>
      <c r="L1668" s="119">
        <v>200000</v>
      </c>
      <c r="M1668" s="118"/>
      <c r="N1668" s="118"/>
      <c r="O1668" s="120"/>
      <c r="P1668" s="121"/>
      <c r="Q1668" s="164"/>
      <c r="R1668" s="116">
        <v>100000</v>
      </c>
      <c r="S1668" s="118">
        <f>F1668-(Q1668+R1668)</f>
        <v>150000</v>
      </c>
      <c r="T1668" s="123"/>
      <c r="U1668" s="124"/>
      <c r="V1668" s="165"/>
      <c r="W1668" s="126"/>
      <c r="X1668" s="23">
        <f t="shared" si="222"/>
        <v>0</v>
      </c>
      <c r="Y1668" s="23">
        <f t="shared" si="223"/>
        <v>0</v>
      </c>
      <c r="Z1668" s="20">
        <v>1</v>
      </c>
      <c r="AH1668" s="20">
        <f t="shared" si="219"/>
        <v>1</v>
      </c>
      <c r="AQ1668" s="1">
        <f t="shared" si="220"/>
        <v>0</v>
      </c>
      <c r="AR1668" s="1">
        <f t="shared" si="221"/>
        <v>1</v>
      </c>
    </row>
    <row r="1669" spans="1:44" ht="28.2" thickTop="1" thickBot="1">
      <c r="A1669" s="871" t="s">
        <v>304</v>
      </c>
      <c r="B1669" s="872" t="s">
        <v>317</v>
      </c>
      <c r="C1669" s="114" t="s">
        <v>319</v>
      </c>
      <c r="D1669" s="115"/>
      <c r="E1669" s="120" t="s">
        <v>179</v>
      </c>
      <c r="F1669" s="116">
        <v>50000</v>
      </c>
      <c r="G1669" s="37">
        <v>50000</v>
      </c>
      <c r="H1669" s="117"/>
      <c r="I1669" s="118">
        <v>50000</v>
      </c>
      <c r="J1669" s="119"/>
      <c r="K1669" s="119"/>
      <c r="L1669" s="119"/>
      <c r="M1669" s="118"/>
      <c r="N1669" s="118"/>
      <c r="O1669" s="120"/>
      <c r="P1669" s="121"/>
      <c r="Q1669" s="164"/>
      <c r="R1669" s="116">
        <v>20000</v>
      </c>
      <c r="S1669" s="118">
        <f>F1669-(Q1669+R1669)</f>
        <v>30000</v>
      </c>
      <c r="T1669" s="123"/>
      <c r="U1669" s="124" t="s">
        <v>239</v>
      </c>
      <c r="V1669" s="165"/>
      <c r="W1669" s="126"/>
      <c r="X1669" s="23">
        <f t="shared" si="222"/>
        <v>0</v>
      </c>
      <c r="Y1669" s="23">
        <f t="shared" si="223"/>
        <v>0</v>
      </c>
      <c r="Z1669" s="20">
        <v>1</v>
      </c>
      <c r="AH1669" s="20">
        <f t="shared" si="219"/>
        <v>1</v>
      </c>
      <c r="AQ1669" s="1">
        <f t="shared" si="220"/>
        <v>0</v>
      </c>
      <c r="AR1669" s="1">
        <f t="shared" si="221"/>
        <v>1</v>
      </c>
    </row>
    <row r="1670" spans="1:44" ht="28.2" thickTop="1" thickBot="1">
      <c r="A1670" s="871" t="s">
        <v>304</v>
      </c>
      <c r="B1670" s="872" t="s">
        <v>317</v>
      </c>
      <c r="C1670" s="114" t="s">
        <v>133</v>
      </c>
      <c r="D1670" s="115"/>
      <c r="E1670" s="120" t="s">
        <v>145</v>
      </c>
      <c r="F1670" s="116">
        <v>500000</v>
      </c>
      <c r="G1670" s="37">
        <v>500000</v>
      </c>
      <c r="H1670" s="117"/>
      <c r="I1670" s="118">
        <v>216000</v>
      </c>
      <c r="J1670" s="119">
        <v>200000</v>
      </c>
      <c r="K1670" s="119"/>
      <c r="L1670" s="119">
        <v>84000</v>
      </c>
      <c r="M1670" s="118"/>
      <c r="N1670" s="118"/>
      <c r="O1670" s="120"/>
      <c r="P1670" s="121"/>
      <c r="Q1670" s="163">
        <v>0</v>
      </c>
      <c r="R1670" s="118">
        <v>450000</v>
      </c>
      <c r="S1670" s="118">
        <v>50000</v>
      </c>
      <c r="T1670" s="123"/>
      <c r="U1670" s="124"/>
      <c r="V1670" s="165"/>
      <c r="W1670" s="126"/>
      <c r="X1670" s="23">
        <f t="shared" si="222"/>
        <v>0</v>
      </c>
      <c r="Y1670" s="23">
        <f t="shared" si="223"/>
        <v>0</v>
      </c>
      <c r="AH1670" s="20">
        <f t="shared" si="219"/>
        <v>0</v>
      </c>
      <c r="AI1670" s="20">
        <v>1</v>
      </c>
      <c r="AQ1670" s="1">
        <f t="shared" si="220"/>
        <v>1</v>
      </c>
      <c r="AR1670" s="1">
        <f t="shared" si="221"/>
        <v>1</v>
      </c>
    </row>
    <row r="1671" spans="1:44" ht="28.2" thickTop="1" thickBot="1">
      <c r="A1671" s="871" t="s">
        <v>304</v>
      </c>
      <c r="B1671" s="871" t="s">
        <v>317</v>
      </c>
      <c r="C1671" s="114" t="s">
        <v>229</v>
      </c>
      <c r="D1671" s="115"/>
      <c r="E1671" s="120" t="s">
        <v>145</v>
      </c>
      <c r="F1671" s="116">
        <v>140000</v>
      </c>
      <c r="G1671" s="37">
        <v>140000</v>
      </c>
      <c r="H1671" s="117"/>
      <c r="I1671" s="118">
        <v>140000</v>
      </c>
      <c r="J1671" s="119"/>
      <c r="K1671" s="119"/>
      <c r="L1671" s="119"/>
      <c r="M1671" s="118"/>
      <c r="N1671" s="118"/>
      <c r="O1671" s="120"/>
      <c r="P1671" s="121"/>
      <c r="Q1671" s="163">
        <v>120000</v>
      </c>
      <c r="R1671" s="118">
        <v>20000</v>
      </c>
      <c r="S1671" s="118">
        <v>0</v>
      </c>
      <c r="T1671" s="123"/>
      <c r="U1671" s="124"/>
      <c r="V1671" s="165"/>
      <c r="W1671" s="126"/>
      <c r="X1671" s="23">
        <f t="shared" si="222"/>
        <v>0</v>
      </c>
      <c r="Y1671" s="23">
        <f t="shared" si="223"/>
        <v>0</v>
      </c>
      <c r="AH1671" s="20">
        <f t="shared" si="219"/>
        <v>0</v>
      </c>
      <c r="AI1671" s="20">
        <v>1</v>
      </c>
      <c r="AQ1671" s="1">
        <f t="shared" si="220"/>
        <v>1</v>
      </c>
      <c r="AR1671" s="1">
        <f t="shared" si="221"/>
        <v>1</v>
      </c>
    </row>
    <row r="1672" spans="1:44" ht="28.2" thickTop="1" thickBot="1">
      <c r="A1672" s="871" t="s">
        <v>304</v>
      </c>
      <c r="B1672" s="871" t="s">
        <v>317</v>
      </c>
      <c r="C1672" s="114" t="s">
        <v>133</v>
      </c>
      <c r="D1672" s="115"/>
      <c r="E1672" s="120" t="s">
        <v>53</v>
      </c>
      <c r="F1672" s="116">
        <v>500000</v>
      </c>
      <c r="G1672" s="37">
        <v>462000</v>
      </c>
      <c r="H1672" s="117"/>
      <c r="I1672" s="118">
        <v>178000</v>
      </c>
      <c r="J1672" s="119">
        <v>200000</v>
      </c>
      <c r="K1672" s="119"/>
      <c r="L1672" s="119">
        <v>84000</v>
      </c>
      <c r="M1672" s="118"/>
      <c r="N1672" s="118"/>
      <c r="O1672" s="120"/>
      <c r="P1672" s="121"/>
      <c r="Q1672" s="163">
        <v>420000</v>
      </c>
      <c r="R1672" s="118">
        <v>42000</v>
      </c>
      <c r="S1672" s="118"/>
      <c r="T1672" s="123"/>
      <c r="U1672" s="124"/>
      <c r="V1672" s="165"/>
      <c r="W1672" s="126"/>
      <c r="X1672" s="23">
        <f t="shared" si="222"/>
        <v>0</v>
      </c>
      <c r="Y1672" s="23">
        <f t="shared" si="223"/>
        <v>0</v>
      </c>
      <c r="AH1672" s="20">
        <f t="shared" si="219"/>
        <v>0</v>
      </c>
      <c r="AI1672" s="20">
        <v>1</v>
      </c>
      <c r="AQ1672" s="1">
        <f t="shared" si="220"/>
        <v>1</v>
      </c>
      <c r="AR1672" s="1">
        <f t="shared" si="221"/>
        <v>1</v>
      </c>
    </row>
    <row r="1673" spans="1:44" ht="28.2" thickTop="1" thickBot="1">
      <c r="A1673" s="871" t="s">
        <v>304</v>
      </c>
      <c r="B1673" s="871" t="s">
        <v>317</v>
      </c>
      <c r="C1673" s="114" t="s">
        <v>320</v>
      </c>
      <c r="D1673" s="115"/>
      <c r="E1673" s="120" t="s">
        <v>145</v>
      </c>
      <c r="F1673" s="116">
        <v>950000</v>
      </c>
      <c r="G1673" s="37">
        <v>950000</v>
      </c>
      <c r="H1673" s="117"/>
      <c r="I1673" s="118">
        <v>0</v>
      </c>
      <c r="J1673" s="119">
        <v>0</v>
      </c>
      <c r="K1673" s="119">
        <v>0</v>
      </c>
      <c r="L1673" s="119">
        <v>0</v>
      </c>
      <c r="M1673" s="118">
        <v>950000</v>
      </c>
      <c r="N1673" s="118">
        <v>0</v>
      </c>
      <c r="O1673" s="120"/>
      <c r="P1673" s="121"/>
      <c r="Q1673" s="163"/>
      <c r="R1673" s="116"/>
      <c r="S1673" s="959">
        <f>G1673-Q1673-R1673</f>
        <v>950000</v>
      </c>
      <c r="T1673" s="123"/>
      <c r="U1673" s="124"/>
      <c r="V1673" s="165"/>
      <c r="W1673" s="126"/>
      <c r="X1673" s="23">
        <f t="shared" si="222"/>
        <v>0</v>
      </c>
      <c r="Y1673" s="23">
        <f t="shared" si="223"/>
        <v>0</v>
      </c>
      <c r="AH1673" s="20">
        <f t="shared" si="219"/>
        <v>0</v>
      </c>
      <c r="AO1673" s="20">
        <v>1</v>
      </c>
      <c r="AQ1673" s="1">
        <f t="shared" si="220"/>
        <v>1</v>
      </c>
      <c r="AR1673" s="1">
        <f t="shared" si="221"/>
        <v>1</v>
      </c>
    </row>
    <row r="1674" spans="1:44" ht="28.2" thickTop="1" thickBot="1">
      <c r="A1674" s="871" t="s">
        <v>304</v>
      </c>
      <c r="B1674" s="871" t="s">
        <v>317</v>
      </c>
      <c r="C1674" s="114" t="s">
        <v>321</v>
      </c>
      <c r="D1674" s="115"/>
      <c r="E1674" s="120" t="s">
        <v>10</v>
      </c>
      <c r="F1674" s="116">
        <v>1400000</v>
      </c>
      <c r="G1674" s="37">
        <v>1400000</v>
      </c>
      <c r="H1674" s="117"/>
      <c r="I1674" s="118"/>
      <c r="J1674" s="119"/>
      <c r="K1674" s="119"/>
      <c r="L1674" s="119"/>
      <c r="M1674" s="118">
        <v>1400000</v>
      </c>
      <c r="N1674" s="118"/>
      <c r="O1674" s="120"/>
      <c r="P1674" s="121"/>
      <c r="Q1674" s="958">
        <v>182560.06800000003</v>
      </c>
      <c r="R1674" s="116"/>
      <c r="S1674" s="959">
        <f>G1674-Q1674-R1674</f>
        <v>1217439.932</v>
      </c>
      <c r="T1674" s="123"/>
      <c r="U1674" s="124"/>
      <c r="V1674" s="165"/>
      <c r="W1674" s="126"/>
      <c r="X1674" s="23">
        <f t="shared" si="222"/>
        <v>0</v>
      </c>
      <c r="Y1674" s="23">
        <f t="shared" si="223"/>
        <v>0</v>
      </c>
      <c r="AH1674" s="20">
        <f t="shared" ref="AH1674:AH1737" si="225">SUM(Z1674:AG1674)</f>
        <v>0</v>
      </c>
      <c r="AO1674" s="20">
        <v>1</v>
      </c>
      <c r="AQ1674" s="1">
        <f t="shared" ref="AQ1674:AQ1737" si="226">SUM(AI1674:AP1674)</f>
        <v>1</v>
      </c>
      <c r="AR1674" s="1">
        <f t="shared" ref="AR1674:AR1737" si="227">AQ1674+AH1674</f>
        <v>1</v>
      </c>
    </row>
    <row r="1675" spans="1:44" ht="28.2" thickTop="1" thickBot="1">
      <c r="A1675" s="871" t="s">
        <v>304</v>
      </c>
      <c r="B1675" s="871" t="s">
        <v>322</v>
      </c>
      <c r="C1675" s="80" t="s">
        <v>323</v>
      </c>
      <c r="D1675" s="81"/>
      <c r="E1675" s="86" t="s">
        <v>179</v>
      </c>
      <c r="F1675" s="82">
        <f>SUM(I1675:N1675)</f>
        <v>400000</v>
      </c>
      <c r="G1675" s="37">
        <v>400000</v>
      </c>
      <c r="H1675" s="83"/>
      <c r="I1675" s="84">
        <v>50000</v>
      </c>
      <c r="J1675" s="85">
        <v>90000</v>
      </c>
      <c r="K1675" s="85"/>
      <c r="L1675" s="85">
        <v>260000</v>
      </c>
      <c r="M1675" s="84"/>
      <c r="N1675" s="84"/>
      <c r="O1675" s="86"/>
      <c r="P1675" s="87"/>
      <c r="Q1675" s="133"/>
      <c r="R1675" s="82">
        <v>200000</v>
      </c>
      <c r="S1675" s="84">
        <f>F1675-R1675</f>
        <v>200000</v>
      </c>
      <c r="T1675" s="89"/>
      <c r="U1675" s="90"/>
      <c r="V1675" s="134"/>
      <c r="W1675" s="92"/>
      <c r="X1675" s="23">
        <f t="shared" si="222"/>
        <v>0</v>
      </c>
      <c r="Y1675" s="23">
        <f t="shared" si="223"/>
        <v>0</v>
      </c>
      <c r="Z1675" s="20">
        <v>1</v>
      </c>
      <c r="AH1675" s="20">
        <f t="shared" si="225"/>
        <v>1</v>
      </c>
      <c r="AQ1675" s="1">
        <f t="shared" si="226"/>
        <v>0</v>
      </c>
      <c r="AR1675" s="1">
        <f t="shared" si="227"/>
        <v>1</v>
      </c>
    </row>
    <row r="1676" spans="1:44" ht="28.2" thickTop="1" thickBot="1">
      <c r="A1676" s="871" t="s">
        <v>304</v>
      </c>
      <c r="B1676" s="871" t="s">
        <v>322</v>
      </c>
      <c r="C1676" s="80" t="s">
        <v>324</v>
      </c>
      <c r="D1676" s="81"/>
      <c r="E1676" s="86" t="s">
        <v>179</v>
      </c>
      <c r="F1676" s="82">
        <f>SUM(I1676:N1676)</f>
        <v>60000</v>
      </c>
      <c r="G1676" s="37">
        <v>60000</v>
      </c>
      <c r="H1676" s="83"/>
      <c r="I1676" s="84">
        <v>60000</v>
      </c>
      <c r="J1676" s="85"/>
      <c r="K1676" s="85"/>
      <c r="L1676" s="85"/>
      <c r="M1676" s="84"/>
      <c r="N1676" s="84"/>
      <c r="O1676" s="86"/>
      <c r="P1676" s="87"/>
      <c r="Q1676" s="133"/>
      <c r="R1676" s="82">
        <v>54000</v>
      </c>
      <c r="S1676" s="84">
        <f>F1676-R1676</f>
        <v>6000</v>
      </c>
      <c r="T1676" s="89"/>
      <c r="U1676" s="90"/>
      <c r="V1676" s="134"/>
      <c r="W1676" s="92"/>
      <c r="X1676" s="23">
        <f t="shared" si="222"/>
        <v>0</v>
      </c>
      <c r="Y1676" s="23">
        <f t="shared" si="223"/>
        <v>0</v>
      </c>
      <c r="Z1676" s="20">
        <v>1</v>
      </c>
      <c r="AH1676" s="20">
        <f t="shared" si="225"/>
        <v>1</v>
      </c>
      <c r="AQ1676" s="1">
        <f t="shared" si="226"/>
        <v>0</v>
      </c>
      <c r="AR1676" s="1">
        <f t="shared" si="227"/>
        <v>1</v>
      </c>
    </row>
    <row r="1677" spans="1:44" ht="28.2" thickTop="1" thickBot="1">
      <c r="A1677" s="871" t="s">
        <v>304</v>
      </c>
      <c r="B1677" s="871" t="s">
        <v>322</v>
      </c>
      <c r="C1677" s="80" t="s">
        <v>325</v>
      </c>
      <c r="D1677" s="81"/>
      <c r="E1677" s="86">
        <v>2019</v>
      </c>
      <c r="F1677" s="82">
        <f>SUM(I1677:N1677)</f>
        <v>100000</v>
      </c>
      <c r="G1677" s="37">
        <v>100000</v>
      </c>
      <c r="H1677" s="83"/>
      <c r="I1677" s="84">
        <v>100000</v>
      </c>
      <c r="J1677" s="84"/>
      <c r="K1677" s="84"/>
      <c r="L1677" s="84"/>
      <c r="M1677" s="84"/>
      <c r="N1677" s="84"/>
      <c r="O1677" s="84"/>
      <c r="P1677" s="87"/>
      <c r="Q1677" s="133"/>
      <c r="R1677" s="82">
        <v>90000</v>
      </c>
      <c r="S1677" s="84">
        <f>F1677-R1677</f>
        <v>10000</v>
      </c>
      <c r="T1677" s="89"/>
      <c r="U1677" s="90"/>
      <c r="V1677" s="134"/>
      <c r="W1677" s="92"/>
      <c r="X1677" s="23">
        <f t="shared" si="222"/>
        <v>0</v>
      </c>
      <c r="Y1677" s="23">
        <f t="shared" si="223"/>
        <v>0</v>
      </c>
      <c r="Z1677" s="20">
        <v>1</v>
      </c>
      <c r="AH1677" s="20">
        <f t="shared" si="225"/>
        <v>1</v>
      </c>
      <c r="AQ1677" s="1">
        <f t="shared" si="226"/>
        <v>0</v>
      </c>
      <c r="AR1677" s="1">
        <f t="shared" si="227"/>
        <v>1</v>
      </c>
    </row>
    <row r="1678" spans="1:44" ht="28.2" thickTop="1" thickBot="1">
      <c r="A1678" s="871" t="s">
        <v>304</v>
      </c>
      <c r="B1678" s="871" t="s">
        <v>322</v>
      </c>
      <c r="C1678" s="80" t="s">
        <v>240</v>
      </c>
      <c r="D1678" s="166"/>
      <c r="E1678" s="86" t="s">
        <v>179</v>
      </c>
      <c r="F1678" s="82">
        <f>SUM(I1678:N1678)</f>
        <v>410000</v>
      </c>
      <c r="G1678" s="37">
        <v>410000</v>
      </c>
      <c r="H1678" s="167"/>
      <c r="I1678" s="84"/>
      <c r="J1678" s="84">
        <v>410000</v>
      </c>
      <c r="K1678" s="84"/>
      <c r="L1678" s="84"/>
      <c r="M1678" s="84"/>
      <c r="N1678" s="84"/>
      <c r="O1678" s="84"/>
      <c r="P1678" s="87"/>
      <c r="Q1678" s="133"/>
      <c r="R1678" s="82">
        <v>410000</v>
      </c>
      <c r="S1678" s="84">
        <f>F1678-R1678</f>
        <v>0</v>
      </c>
      <c r="T1678" s="89"/>
      <c r="U1678" s="90"/>
      <c r="V1678" s="134"/>
      <c r="W1678" s="92"/>
      <c r="X1678" s="23">
        <f t="shared" si="222"/>
        <v>0</v>
      </c>
      <c r="Y1678" s="23">
        <f t="shared" si="223"/>
        <v>0</v>
      </c>
      <c r="Z1678" s="20">
        <v>1</v>
      </c>
      <c r="AH1678" s="20">
        <f t="shared" si="225"/>
        <v>1</v>
      </c>
      <c r="AQ1678" s="1">
        <f t="shared" si="226"/>
        <v>0</v>
      </c>
      <c r="AR1678" s="1">
        <f t="shared" si="227"/>
        <v>1</v>
      </c>
    </row>
    <row r="1679" spans="1:44" ht="28.2" thickTop="1" thickBot="1">
      <c r="A1679" s="871" t="s">
        <v>304</v>
      </c>
      <c r="B1679" s="871" t="s">
        <v>322</v>
      </c>
      <c r="C1679" s="80" t="s">
        <v>326</v>
      </c>
      <c r="D1679" s="168"/>
      <c r="E1679" s="86">
        <v>2019</v>
      </c>
      <c r="F1679" s="82">
        <f>SUM(I1679:N1679)</f>
        <v>200000</v>
      </c>
      <c r="G1679" s="37">
        <v>200000</v>
      </c>
      <c r="H1679" s="318"/>
      <c r="I1679" s="84">
        <v>200000</v>
      </c>
      <c r="J1679" s="84"/>
      <c r="K1679" s="84"/>
      <c r="L1679" s="84"/>
      <c r="M1679" s="84"/>
      <c r="N1679" s="84"/>
      <c r="O1679" s="84"/>
      <c r="P1679" s="169"/>
      <c r="Q1679" s="133"/>
      <c r="R1679" s="82">
        <v>180000</v>
      </c>
      <c r="S1679" s="84">
        <f>F1679-R1679</f>
        <v>20000</v>
      </c>
      <c r="T1679" s="89"/>
      <c r="U1679" s="90"/>
      <c r="V1679" s="134"/>
      <c r="W1679" s="92"/>
      <c r="X1679" s="23">
        <f t="shared" si="222"/>
        <v>0</v>
      </c>
      <c r="Y1679" s="23">
        <f t="shared" si="223"/>
        <v>0</v>
      </c>
      <c r="Z1679" s="20">
        <v>1</v>
      </c>
      <c r="AH1679" s="20">
        <f t="shared" si="225"/>
        <v>1</v>
      </c>
      <c r="AQ1679" s="1">
        <f t="shared" si="226"/>
        <v>0</v>
      </c>
      <c r="AR1679" s="1">
        <f t="shared" si="227"/>
        <v>1</v>
      </c>
    </row>
    <row r="1680" spans="1:44" ht="28.2" thickTop="1" thickBot="1">
      <c r="A1680" s="871" t="s">
        <v>304</v>
      </c>
      <c r="B1680" s="871" t="s">
        <v>322</v>
      </c>
      <c r="C1680" s="80" t="s">
        <v>327</v>
      </c>
      <c r="D1680" s="81"/>
      <c r="E1680" s="86" t="s">
        <v>53</v>
      </c>
      <c r="F1680" s="82">
        <v>600000</v>
      </c>
      <c r="G1680" s="37">
        <v>600000</v>
      </c>
      <c r="H1680" s="83"/>
      <c r="I1680" s="84">
        <v>419000</v>
      </c>
      <c r="J1680" s="85">
        <v>100000</v>
      </c>
      <c r="K1680" s="85"/>
      <c r="L1680" s="85">
        <v>81000</v>
      </c>
      <c r="M1680" s="84"/>
      <c r="N1680" s="84"/>
      <c r="O1680" s="86"/>
      <c r="P1680" s="87"/>
      <c r="Q1680" s="170">
        <v>234000</v>
      </c>
      <c r="R1680" s="82">
        <v>306000</v>
      </c>
      <c r="S1680" s="84">
        <f>G1680-Q1680-R1680</f>
        <v>60000</v>
      </c>
      <c r="T1680" s="89"/>
      <c r="U1680" s="90"/>
      <c r="V1680" s="134"/>
      <c r="W1680" s="92"/>
      <c r="X1680" s="23">
        <f t="shared" si="222"/>
        <v>0</v>
      </c>
      <c r="Y1680" s="23">
        <f t="shared" si="223"/>
        <v>0</v>
      </c>
      <c r="AH1680" s="20">
        <f t="shared" si="225"/>
        <v>0</v>
      </c>
      <c r="AI1680" s="20">
        <v>1</v>
      </c>
      <c r="AQ1680" s="1">
        <f t="shared" si="226"/>
        <v>1</v>
      </c>
      <c r="AR1680" s="1">
        <f t="shared" si="227"/>
        <v>1</v>
      </c>
    </row>
    <row r="1681" spans="1:44" ht="28.2" thickTop="1" thickBot="1">
      <c r="A1681" s="871" t="s">
        <v>304</v>
      </c>
      <c r="B1681" s="871" t="s">
        <v>322</v>
      </c>
      <c r="C1681" s="80" t="s">
        <v>328</v>
      </c>
      <c r="D1681" s="81"/>
      <c r="E1681" s="86" t="s">
        <v>145</v>
      </c>
      <c r="F1681" s="82">
        <v>512000</v>
      </c>
      <c r="G1681" s="37">
        <v>600000</v>
      </c>
      <c r="H1681" s="83"/>
      <c r="I1681" s="84">
        <v>188000</v>
      </c>
      <c r="J1681" s="85">
        <v>250000</v>
      </c>
      <c r="K1681" s="85"/>
      <c r="L1681" s="85">
        <v>162000</v>
      </c>
      <c r="M1681" s="84"/>
      <c r="N1681" s="84"/>
      <c r="O1681" s="86"/>
      <c r="P1681" s="87"/>
      <c r="Q1681" s="170">
        <v>0</v>
      </c>
      <c r="R1681" s="82">
        <v>540000</v>
      </c>
      <c r="S1681" s="84">
        <f>G1681-Q1681-R1681</f>
        <v>60000</v>
      </c>
      <c r="T1681" s="89"/>
      <c r="U1681" s="90"/>
      <c r="V1681" s="134"/>
      <c r="W1681" s="92"/>
      <c r="X1681" s="23">
        <f t="shared" si="222"/>
        <v>0</v>
      </c>
      <c r="Y1681" s="23">
        <f t="shared" si="223"/>
        <v>0</v>
      </c>
      <c r="AH1681" s="20">
        <f t="shared" si="225"/>
        <v>0</v>
      </c>
      <c r="AI1681" s="20">
        <v>1</v>
      </c>
      <c r="AQ1681" s="1">
        <f t="shared" si="226"/>
        <v>1</v>
      </c>
      <c r="AR1681" s="1">
        <f t="shared" si="227"/>
        <v>1</v>
      </c>
    </row>
    <row r="1682" spans="1:44" ht="28.2" thickTop="1" thickBot="1">
      <c r="A1682" s="871" t="s">
        <v>304</v>
      </c>
      <c r="B1682" s="871" t="s">
        <v>322</v>
      </c>
      <c r="C1682" s="80" t="s">
        <v>329</v>
      </c>
      <c r="D1682" s="81"/>
      <c r="E1682" s="86" t="s">
        <v>145</v>
      </c>
      <c r="F1682" s="82">
        <v>38000</v>
      </c>
      <c r="G1682" s="37">
        <v>39400</v>
      </c>
      <c r="H1682" s="83"/>
      <c r="I1682" s="84">
        <v>39400</v>
      </c>
      <c r="J1682" s="85"/>
      <c r="K1682" s="85"/>
      <c r="L1682" s="85"/>
      <c r="M1682" s="84"/>
      <c r="N1682" s="84"/>
      <c r="O1682" s="86"/>
      <c r="P1682" s="87"/>
      <c r="Q1682" s="170">
        <v>0</v>
      </c>
      <c r="R1682" s="82">
        <v>39400</v>
      </c>
      <c r="S1682" s="84">
        <f>G1682-Q1682-R1682</f>
        <v>0</v>
      </c>
      <c r="T1682" s="89"/>
      <c r="U1682" s="90"/>
      <c r="V1682" s="134"/>
      <c r="W1682" s="92"/>
      <c r="X1682" s="23">
        <f t="shared" si="222"/>
        <v>0</v>
      </c>
      <c r="Y1682" s="23">
        <f t="shared" si="223"/>
        <v>0</v>
      </c>
      <c r="AH1682" s="20">
        <f t="shared" si="225"/>
        <v>0</v>
      </c>
      <c r="AI1682" s="20">
        <v>1</v>
      </c>
      <c r="AQ1682" s="1">
        <f t="shared" si="226"/>
        <v>1</v>
      </c>
      <c r="AR1682" s="1">
        <f t="shared" si="227"/>
        <v>1</v>
      </c>
    </row>
    <row r="1683" spans="1:44" ht="28.2" thickTop="1" thickBot="1">
      <c r="A1683" s="871" t="s">
        <v>304</v>
      </c>
      <c r="B1683" s="871" t="s">
        <v>330</v>
      </c>
      <c r="C1683" s="80" t="s">
        <v>229</v>
      </c>
      <c r="D1683" s="81"/>
      <c r="E1683" s="86" t="s">
        <v>179</v>
      </c>
      <c r="F1683" s="82">
        <v>350000</v>
      </c>
      <c r="G1683" s="37">
        <v>350000</v>
      </c>
      <c r="H1683" s="83"/>
      <c r="I1683" s="84">
        <v>50000</v>
      </c>
      <c r="J1683" s="85">
        <v>120000</v>
      </c>
      <c r="K1683" s="85">
        <v>70000</v>
      </c>
      <c r="L1683" s="85">
        <v>110000</v>
      </c>
      <c r="M1683" s="84"/>
      <c r="N1683" s="84"/>
      <c r="O1683" s="86"/>
      <c r="P1683" s="87"/>
      <c r="Q1683" s="133"/>
      <c r="R1683" s="82">
        <v>315000</v>
      </c>
      <c r="S1683" s="84">
        <v>35000</v>
      </c>
      <c r="T1683" s="89"/>
      <c r="U1683" s="90"/>
      <c r="V1683" s="134"/>
      <c r="W1683" s="92"/>
      <c r="X1683" s="23">
        <f t="shared" si="222"/>
        <v>0</v>
      </c>
      <c r="Y1683" s="23">
        <f t="shared" si="223"/>
        <v>0</v>
      </c>
      <c r="Z1683" s="20">
        <v>1</v>
      </c>
      <c r="AH1683" s="20">
        <f t="shared" si="225"/>
        <v>1</v>
      </c>
      <c r="AQ1683" s="1">
        <f t="shared" si="226"/>
        <v>0</v>
      </c>
      <c r="AR1683" s="1">
        <f t="shared" si="227"/>
        <v>1</v>
      </c>
    </row>
    <row r="1684" spans="1:44" ht="28.2" thickTop="1" thickBot="1">
      <c r="A1684" s="871" t="s">
        <v>304</v>
      </c>
      <c r="B1684" s="871" t="s">
        <v>330</v>
      </c>
      <c r="C1684" s="80" t="s">
        <v>331</v>
      </c>
      <c r="D1684" s="81"/>
      <c r="E1684" s="86" t="s">
        <v>179</v>
      </c>
      <c r="F1684" s="82">
        <v>575000</v>
      </c>
      <c r="G1684" s="37">
        <v>575000</v>
      </c>
      <c r="H1684" s="83"/>
      <c r="I1684" s="84">
        <v>575000</v>
      </c>
      <c r="J1684" s="85"/>
      <c r="K1684" s="85"/>
      <c r="L1684" s="85"/>
      <c r="M1684" s="84"/>
      <c r="N1684" s="84"/>
      <c r="O1684" s="86"/>
      <c r="P1684" s="87"/>
      <c r="Q1684" s="133"/>
      <c r="R1684" s="82">
        <v>517500</v>
      </c>
      <c r="S1684" s="84">
        <v>57500</v>
      </c>
      <c r="T1684" s="89"/>
      <c r="U1684" s="90"/>
      <c r="V1684" s="134"/>
      <c r="W1684" s="92"/>
      <c r="X1684" s="23">
        <f t="shared" si="222"/>
        <v>0</v>
      </c>
      <c r="Y1684" s="23">
        <f t="shared" si="223"/>
        <v>0</v>
      </c>
      <c r="Z1684" s="20">
        <v>1</v>
      </c>
      <c r="AH1684" s="20">
        <f t="shared" si="225"/>
        <v>1</v>
      </c>
      <c r="AQ1684" s="1">
        <f t="shared" si="226"/>
        <v>0</v>
      </c>
      <c r="AR1684" s="1">
        <f t="shared" si="227"/>
        <v>1</v>
      </c>
    </row>
    <row r="1685" spans="1:44" ht="28.2" thickTop="1" thickBot="1">
      <c r="A1685" s="871" t="s">
        <v>304</v>
      </c>
      <c r="B1685" s="871" t="s">
        <v>330</v>
      </c>
      <c r="C1685" s="80" t="s">
        <v>332</v>
      </c>
      <c r="D1685" s="81"/>
      <c r="E1685" s="86" t="s">
        <v>179</v>
      </c>
      <c r="F1685" s="82">
        <v>400000</v>
      </c>
      <c r="G1685" s="37">
        <v>400000</v>
      </c>
      <c r="H1685" s="83"/>
      <c r="I1685" s="84">
        <v>400000</v>
      </c>
      <c r="J1685" s="85"/>
      <c r="K1685" s="85"/>
      <c r="L1685" s="85"/>
      <c r="M1685" s="84"/>
      <c r="N1685" s="84"/>
      <c r="O1685" s="86"/>
      <c r="P1685" s="87"/>
      <c r="Q1685" s="133"/>
      <c r="R1685" s="82">
        <v>150000</v>
      </c>
      <c r="S1685" s="84">
        <v>250000</v>
      </c>
      <c r="T1685" s="89"/>
      <c r="U1685" s="90"/>
      <c r="V1685" s="134"/>
      <c r="W1685" s="92"/>
      <c r="X1685" s="23">
        <f t="shared" si="222"/>
        <v>0</v>
      </c>
      <c r="Y1685" s="23">
        <f t="shared" si="223"/>
        <v>0</v>
      </c>
      <c r="Z1685" s="20">
        <v>1</v>
      </c>
      <c r="AH1685" s="20">
        <f t="shared" si="225"/>
        <v>1</v>
      </c>
      <c r="AQ1685" s="1">
        <f t="shared" si="226"/>
        <v>0</v>
      </c>
      <c r="AR1685" s="1">
        <f t="shared" si="227"/>
        <v>1</v>
      </c>
    </row>
    <row r="1686" spans="1:44" ht="28.2" thickTop="1" thickBot="1">
      <c r="A1686" s="871" t="s">
        <v>304</v>
      </c>
      <c r="B1686" s="871" t="s">
        <v>330</v>
      </c>
      <c r="C1686" s="80" t="s">
        <v>241</v>
      </c>
      <c r="D1686" s="81"/>
      <c r="E1686" s="86" t="s">
        <v>179</v>
      </c>
      <c r="F1686" s="82">
        <v>200000</v>
      </c>
      <c r="G1686" s="37">
        <v>200000</v>
      </c>
      <c r="H1686" s="83"/>
      <c r="I1686" s="84">
        <v>200000</v>
      </c>
      <c r="J1686" s="85"/>
      <c r="K1686" s="85"/>
      <c r="L1686" s="85"/>
      <c r="M1686" s="84"/>
      <c r="N1686" s="84"/>
      <c r="O1686" s="86"/>
      <c r="P1686" s="87"/>
      <c r="Q1686" s="133"/>
      <c r="R1686" s="82">
        <v>100000</v>
      </c>
      <c r="S1686" s="84">
        <v>100000</v>
      </c>
      <c r="T1686" s="89"/>
      <c r="U1686" s="90"/>
      <c r="V1686" s="134"/>
      <c r="W1686" s="92"/>
      <c r="X1686" s="23">
        <f t="shared" si="222"/>
        <v>0</v>
      </c>
      <c r="Y1686" s="23">
        <f t="shared" si="223"/>
        <v>0</v>
      </c>
      <c r="Z1686" s="20">
        <v>1</v>
      </c>
      <c r="AH1686" s="20">
        <f t="shared" si="225"/>
        <v>1</v>
      </c>
      <c r="AQ1686" s="1">
        <f t="shared" si="226"/>
        <v>0</v>
      </c>
      <c r="AR1686" s="1">
        <f t="shared" si="227"/>
        <v>1</v>
      </c>
    </row>
    <row r="1687" spans="1:44" ht="28.2" thickTop="1" thickBot="1">
      <c r="A1687" s="871" t="s">
        <v>304</v>
      </c>
      <c r="B1687" s="871" t="s">
        <v>330</v>
      </c>
      <c r="C1687" s="80" t="s">
        <v>231</v>
      </c>
      <c r="D1687" s="81"/>
      <c r="E1687" s="86" t="s">
        <v>179</v>
      </c>
      <c r="F1687" s="82">
        <v>100000</v>
      </c>
      <c r="G1687" s="37">
        <v>100000</v>
      </c>
      <c r="H1687" s="83"/>
      <c r="I1687" s="84">
        <v>30000</v>
      </c>
      <c r="J1687" s="85">
        <v>0</v>
      </c>
      <c r="K1687" s="85">
        <v>0</v>
      </c>
      <c r="L1687" s="85">
        <v>70000</v>
      </c>
      <c r="M1687" s="84"/>
      <c r="N1687" s="84"/>
      <c r="O1687" s="86"/>
      <c r="P1687" s="87"/>
      <c r="Q1687" s="133"/>
      <c r="R1687" s="82">
        <v>90000</v>
      </c>
      <c r="S1687" s="84">
        <v>10000</v>
      </c>
      <c r="T1687" s="89"/>
      <c r="U1687" s="90"/>
      <c r="V1687" s="134"/>
      <c r="W1687" s="92"/>
      <c r="X1687" s="23">
        <f t="shared" si="222"/>
        <v>0</v>
      </c>
      <c r="Y1687" s="23">
        <f t="shared" si="223"/>
        <v>0</v>
      </c>
      <c r="Z1687" s="20">
        <v>1</v>
      </c>
      <c r="AH1687" s="20">
        <f t="shared" si="225"/>
        <v>1</v>
      </c>
      <c r="AQ1687" s="1">
        <f t="shared" si="226"/>
        <v>0</v>
      </c>
      <c r="AR1687" s="1">
        <f t="shared" si="227"/>
        <v>1</v>
      </c>
    </row>
    <row r="1688" spans="1:44" ht="28.2" thickTop="1" thickBot="1">
      <c r="A1688" s="871" t="s">
        <v>304</v>
      </c>
      <c r="B1688" s="871" t="s">
        <v>330</v>
      </c>
      <c r="C1688" s="80" t="s">
        <v>48</v>
      </c>
      <c r="D1688" s="81"/>
      <c r="E1688" s="86" t="s">
        <v>179</v>
      </c>
      <c r="F1688" s="82">
        <v>103000</v>
      </c>
      <c r="G1688" s="37">
        <v>103000</v>
      </c>
      <c r="H1688" s="83"/>
      <c r="I1688" s="84">
        <v>103000</v>
      </c>
      <c r="J1688" s="85"/>
      <c r="K1688" s="85"/>
      <c r="L1688" s="85"/>
      <c r="M1688" s="84"/>
      <c r="N1688" s="84"/>
      <c r="O1688" s="86"/>
      <c r="P1688" s="87"/>
      <c r="Q1688" s="133"/>
      <c r="R1688" s="82">
        <v>90000</v>
      </c>
      <c r="S1688" s="84">
        <v>13000</v>
      </c>
      <c r="T1688" s="89"/>
      <c r="U1688" s="90" t="s">
        <v>239</v>
      </c>
      <c r="V1688" s="134"/>
      <c r="W1688" s="92"/>
      <c r="X1688" s="23">
        <f t="shared" si="222"/>
        <v>0</v>
      </c>
      <c r="Y1688" s="23">
        <f t="shared" si="223"/>
        <v>0</v>
      </c>
      <c r="Z1688" s="20">
        <v>1</v>
      </c>
      <c r="AH1688" s="20">
        <f t="shared" si="225"/>
        <v>1</v>
      </c>
      <c r="AQ1688" s="1">
        <f t="shared" si="226"/>
        <v>0</v>
      </c>
      <c r="AR1688" s="1">
        <f t="shared" si="227"/>
        <v>1</v>
      </c>
    </row>
    <row r="1689" spans="1:44" ht="28.2" thickTop="1" thickBot="1">
      <c r="A1689" s="871" t="s">
        <v>304</v>
      </c>
      <c r="B1689" s="871" t="s">
        <v>330</v>
      </c>
      <c r="C1689" s="80" t="s">
        <v>333</v>
      </c>
      <c r="D1689" s="81"/>
      <c r="E1689" s="86" t="s">
        <v>179</v>
      </c>
      <c r="F1689" s="82">
        <v>20000</v>
      </c>
      <c r="G1689" s="37">
        <v>20000</v>
      </c>
      <c r="H1689" s="83"/>
      <c r="I1689" s="84">
        <v>20000</v>
      </c>
      <c r="J1689" s="85"/>
      <c r="K1689" s="85"/>
      <c r="L1689" s="85"/>
      <c r="M1689" s="84"/>
      <c r="N1689" s="84"/>
      <c r="O1689" s="86"/>
      <c r="P1689" s="87"/>
      <c r="Q1689" s="133"/>
      <c r="R1689" s="82">
        <v>10000</v>
      </c>
      <c r="S1689" s="84">
        <v>10000</v>
      </c>
      <c r="T1689" s="89"/>
      <c r="U1689" s="90"/>
      <c r="V1689" s="134"/>
      <c r="W1689" s="92"/>
      <c r="X1689" s="23">
        <f t="shared" si="222"/>
        <v>0</v>
      </c>
      <c r="Y1689" s="23">
        <f t="shared" si="223"/>
        <v>0</v>
      </c>
      <c r="Z1689" s="20">
        <v>1</v>
      </c>
      <c r="AH1689" s="20">
        <f t="shared" si="225"/>
        <v>1</v>
      </c>
      <c r="AQ1689" s="1">
        <f t="shared" si="226"/>
        <v>0</v>
      </c>
      <c r="AR1689" s="1">
        <f t="shared" si="227"/>
        <v>1</v>
      </c>
    </row>
    <row r="1690" spans="1:44" ht="28.2" thickTop="1" thickBot="1">
      <c r="A1690" s="871" t="s">
        <v>304</v>
      </c>
      <c r="B1690" s="871" t="s">
        <v>330</v>
      </c>
      <c r="C1690" s="80" t="s">
        <v>334</v>
      </c>
      <c r="D1690" s="81"/>
      <c r="E1690" s="86" t="s">
        <v>179</v>
      </c>
      <c r="F1690" s="82">
        <v>10000</v>
      </c>
      <c r="G1690" s="37">
        <v>10000</v>
      </c>
      <c r="H1690" s="83"/>
      <c r="I1690" s="84">
        <v>10000</v>
      </c>
      <c r="J1690" s="85"/>
      <c r="K1690" s="85"/>
      <c r="L1690" s="85"/>
      <c r="M1690" s="84"/>
      <c r="N1690" s="84"/>
      <c r="O1690" s="86"/>
      <c r="P1690" s="87"/>
      <c r="Q1690" s="133"/>
      <c r="R1690" s="82">
        <v>10000</v>
      </c>
      <c r="S1690" s="84">
        <v>0</v>
      </c>
      <c r="T1690" s="89"/>
      <c r="U1690" s="90"/>
      <c r="V1690" s="134"/>
      <c r="W1690" s="92"/>
      <c r="X1690" s="23">
        <f t="shared" si="222"/>
        <v>0</v>
      </c>
      <c r="Y1690" s="23">
        <f t="shared" si="223"/>
        <v>0</v>
      </c>
      <c r="Z1690" s="20">
        <v>1</v>
      </c>
      <c r="AH1690" s="20">
        <f t="shared" si="225"/>
        <v>1</v>
      </c>
      <c r="AQ1690" s="1">
        <f t="shared" si="226"/>
        <v>0</v>
      </c>
      <c r="AR1690" s="1">
        <f t="shared" si="227"/>
        <v>1</v>
      </c>
    </row>
    <row r="1691" spans="1:44" ht="28.2" thickTop="1" thickBot="1">
      <c r="A1691" s="871" t="s">
        <v>304</v>
      </c>
      <c r="B1691" s="871" t="s">
        <v>330</v>
      </c>
      <c r="C1691" s="80" t="s">
        <v>335</v>
      </c>
      <c r="D1691" s="81"/>
      <c r="E1691" s="86" t="s">
        <v>179</v>
      </c>
      <c r="F1691" s="82">
        <v>20000</v>
      </c>
      <c r="G1691" s="37">
        <v>20000</v>
      </c>
      <c r="H1691" s="83"/>
      <c r="I1691" s="84">
        <v>20000</v>
      </c>
      <c r="J1691" s="85"/>
      <c r="K1691" s="85"/>
      <c r="L1691" s="85"/>
      <c r="M1691" s="84"/>
      <c r="N1691" s="84"/>
      <c r="O1691" s="86"/>
      <c r="P1691" s="87"/>
      <c r="Q1691" s="133"/>
      <c r="R1691" s="82">
        <v>20000</v>
      </c>
      <c r="S1691" s="84">
        <v>0</v>
      </c>
      <c r="T1691" s="89"/>
      <c r="U1691" s="90"/>
      <c r="V1691" s="134"/>
      <c r="W1691" s="92"/>
      <c r="X1691" s="23">
        <f t="shared" si="222"/>
        <v>0</v>
      </c>
      <c r="Y1691" s="23">
        <f t="shared" si="223"/>
        <v>0</v>
      </c>
      <c r="Z1691" s="20">
        <v>1</v>
      </c>
      <c r="AH1691" s="20">
        <f t="shared" si="225"/>
        <v>1</v>
      </c>
      <c r="AQ1691" s="1">
        <f t="shared" si="226"/>
        <v>0</v>
      </c>
      <c r="AR1691" s="1">
        <f t="shared" si="227"/>
        <v>1</v>
      </c>
    </row>
    <row r="1692" spans="1:44" ht="28.2" thickTop="1" thickBot="1">
      <c r="A1692" s="871" t="s">
        <v>304</v>
      </c>
      <c r="B1692" s="871" t="s">
        <v>330</v>
      </c>
      <c r="C1692" s="80" t="s">
        <v>135</v>
      </c>
      <c r="D1692" s="81"/>
      <c r="E1692" s="86" t="s">
        <v>179</v>
      </c>
      <c r="F1692" s="82">
        <v>70000</v>
      </c>
      <c r="G1692" s="37">
        <v>70000</v>
      </c>
      <c r="H1692" s="83"/>
      <c r="I1692" s="84">
        <v>70000</v>
      </c>
      <c r="J1692" s="85"/>
      <c r="K1692" s="85"/>
      <c r="L1692" s="85"/>
      <c r="M1692" s="84"/>
      <c r="N1692" s="84"/>
      <c r="O1692" s="86"/>
      <c r="P1692" s="87"/>
      <c r="Q1692" s="133"/>
      <c r="R1692" s="82">
        <v>65000</v>
      </c>
      <c r="S1692" s="84">
        <v>5000</v>
      </c>
      <c r="T1692" s="89"/>
      <c r="U1692" s="90"/>
      <c r="V1692" s="134"/>
      <c r="W1692" s="92"/>
      <c r="X1692" s="23">
        <f t="shared" si="222"/>
        <v>0</v>
      </c>
      <c r="Y1692" s="23">
        <f t="shared" si="223"/>
        <v>0</v>
      </c>
      <c r="Z1692" s="20">
        <v>1</v>
      </c>
      <c r="AH1692" s="20">
        <f t="shared" si="225"/>
        <v>1</v>
      </c>
      <c r="AQ1692" s="1">
        <f t="shared" si="226"/>
        <v>0</v>
      </c>
      <c r="AR1692" s="1">
        <f t="shared" si="227"/>
        <v>1</v>
      </c>
    </row>
    <row r="1693" spans="1:44" ht="28.2" thickTop="1" thickBot="1">
      <c r="A1693" s="871" t="s">
        <v>304</v>
      </c>
      <c r="B1693" s="871" t="s">
        <v>330</v>
      </c>
      <c r="C1693" s="80" t="s">
        <v>336</v>
      </c>
      <c r="D1693" s="81"/>
      <c r="E1693" s="86" t="s">
        <v>179</v>
      </c>
      <c r="F1693" s="82">
        <v>171000</v>
      </c>
      <c r="G1693" s="37">
        <v>171000</v>
      </c>
      <c r="H1693" s="83"/>
      <c r="I1693" s="84">
        <v>0</v>
      </c>
      <c r="J1693" s="85">
        <v>0</v>
      </c>
      <c r="K1693" s="85">
        <v>0</v>
      </c>
      <c r="L1693" s="85">
        <v>171000</v>
      </c>
      <c r="M1693" s="84"/>
      <c r="N1693" s="84"/>
      <c r="O1693" s="86"/>
      <c r="P1693" s="87"/>
      <c r="Q1693" s="133"/>
      <c r="R1693" s="82">
        <v>153900</v>
      </c>
      <c r="S1693" s="84">
        <v>17100</v>
      </c>
      <c r="T1693" s="89"/>
      <c r="U1693" s="90"/>
      <c r="V1693" s="134"/>
      <c r="W1693" s="92"/>
      <c r="X1693" s="23">
        <f t="shared" ref="X1693:X1756" si="228">G1693-I1693-J1693-K1693-L1693-M1693-N1693</f>
        <v>0</v>
      </c>
      <c r="Y1693" s="23">
        <f t="shared" ref="Y1693:Y1756" si="229">G1693-Q1693-R1693-S1693</f>
        <v>0</v>
      </c>
      <c r="Z1693" s="20">
        <v>1</v>
      </c>
      <c r="AH1693" s="20">
        <f t="shared" si="225"/>
        <v>1</v>
      </c>
      <c r="AQ1693" s="1">
        <f t="shared" si="226"/>
        <v>0</v>
      </c>
      <c r="AR1693" s="1">
        <f t="shared" si="227"/>
        <v>1</v>
      </c>
    </row>
    <row r="1694" spans="1:44" ht="28.2" thickTop="1" thickBot="1">
      <c r="A1694" s="871" t="s">
        <v>304</v>
      </c>
      <c r="B1694" s="871" t="s">
        <v>330</v>
      </c>
      <c r="C1694" s="80" t="s">
        <v>337</v>
      </c>
      <c r="D1694" s="81"/>
      <c r="E1694" s="86" t="s">
        <v>179</v>
      </c>
      <c r="F1694" s="82">
        <f>SUM(I1694:N1694)</f>
        <v>485000</v>
      </c>
      <c r="G1694" s="37">
        <v>485000</v>
      </c>
      <c r="H1694" s="83"/>
      <c r="I1694" s="84">
        <v>0</v>
      </c>
      <c r="J1694" s="85">
        <v>485000</v>
      </c>
      <c r="K1694" s="85">
        <v>0</v>
      </c>
      <c r="L1694" s="85">
        <v>0</v>
      </c>
      <c r="M1694" s="84"/>
      <c r="N1694" s="84"/>
      <c r="O1694" s="86"/>
      <c r="P1694" s="87"/>
      <c r="Q1694" s="133"/>
      <c r="R1694" s="82">
        <v>485000</v>
      </c>
      <c r="S1694" s="84">
        <v>0</v>
      </c>
      <c r="T1694" s="89"/>
      <c r="U1694" s="90"/>
      <c r="V1694" s="134"/>
      <c r="W1694" s="92"/>
      <c r="X1694" s="23">
        <f t="shared" si="228"/>
        <v>0</v>
      </c>
      <c r="Y1694" s="23">
        <f t="shared" si="229"/>
        <v>0</v>
      </c>
      <c r="Z1694" s="20">
        <v>1</v>
      </c>
      <c r="AH1694" s="20">
        <f t="shared" si="225"/>
        <v>1</v>
      </c>
      <c r="AQ1694" s="1">
        <f t="shared" si="226"/>
        <v>0</v>
      </c>
      <c r="AR1694" s="1">
        <f t="shared" si="227"/>
        <v>1</v>
      </c>
    </row>
    <row r="1695" spans="1:44" ht="28.2" thickTop="1" thickBot="1">
      <c r="A1695" s="871" t="s">
        <v>304</v>
      </c>
      <c r="B1695" s="871" t="s">
        <v>330</v>
      </c>
      <c r="C1695" s="80" t="s">
        <v>338</v>
      </c>
      <c r="D1695" s="81"/>
      <c r="E1695" s="86" t="s">
        <v>179</v>
      </c>
      <c r="F1695" s="82">
        <v>350000</v>
      </c>
      <c r="G1695" s="37">
        <v>350000</v>
      </c>
      <c r="H1695" s="83"/>
      <c r="I1695" s="84">
        <v>350000</v>
      </c>
      <c r="J1695" s="85"/>
      <c r="K1695" s="85"/>
      <c r="L1695" s="85"/>
      <c r="M1695" s="84"/>
      <c r="N1695" s="84"/>
      <c r="O1695" s="86"/>
      <c r="P1695" s="87"/>
      <c r="Q1695" s="133"/>
      <c r="R1695" s="82">
        <v>300000</v>
      </c>
      <c r="S1695" s="84">
        <v>50000</v>
      </c>
      <c r="T1695" s="89"/>
      <c r="U1695" s="90"/>
      <c r="V1695" s="134"/>
      <c r="W1695" s="92"/>
      <c r="X1695" s="23">
        <f t="shared" si="228"/>
        <v>0</v>
      </c>
      <c r="Y1695" s="23">
        <f t="shared" si="229"/>
        <v>0</v>
      </c>
      <c r="Z1695" s="20">
        <v>1</v>
      </c>
      <c r="AH1695" s="20">
        <f t="shared" si="225"/>
        <v>1</v>
      </c>
      <c r="AQ1695" s="1">
        <f t="shared" si="226"/>
        <v>0</v>
      </c>
      <c r="AR1695" s="1">
        <f t="shared" si="227"/>
        <v>1</v>
      </c>
    </row>
    <row r="1696" spans="1:44" ht="28.2" thickTop="1" thickBot="1">
      <c r="A1696" s="871" t="s">
        <v>304</v>
      </c>
      <c r="B1696" s="871" t="s">
        <v>330</v>
      </c>
      <c r="C1696" s="80" t="s">
        <v>36</v>
      </c>
      <c r="D1696" s="81"/>
      <c r="E1696" s="86" t="s">
        <v>179</v>
      </c>
      <c r="F1696" s="82">
        <v>60000</v>
      </c>
      <c r="G1696" s="37">
        <v>60000</v>
      </c>
      <c r="H1696" s="83"/>
      <c r="I1696" s="84">
        <v>60000</v>
      </c>
      <c r="J1696" s="85"/>
      <c r="K1696" s="85"/>
      <c r="L1696" s="85"/>
      <c r="M1696" s="84"/>
      <c r="N1696" s="84"/>
      <c r="O1696" s="86"/>
      <c r="P1696" s="87"/>
      <c r="Q1696" s="133"/>
      <c r="R1696" s="82">
        <v>40000</v>
      </c>
      <c r="S1696" s="84">
        <v>20000</v>
      </c>
      <c r="T1696" s="89"/>
      <c r="U1696" s="90"/>
      <c r="V1696" s="134"/>
      <c r="W1696" s="92"/>
      <c r="X1696" s="23">
        <f t="shared" si="228"/>
        <v>0</v>
      </c>
      <c r="Y1696" s="23">
        <f t="shared" si="229"/>
        <v>0</v>
      </c>
      <c r="Z1696" s="20">
        <v>1</v>
      </c>
      <c r="AH1696" s="20">
        <f t="shared" si="225"/>
        <v>1</v>
      </c>
      <c r="AQ1696" s="1">
        <f t="shared" si="226"/>
        <v>0</v>
      </c>
      <c r="AR1696" s="1">
        <f t="shared" si="227"/>
        <v>1</v>
      </c>
    </row>
    <row r="1697" spans="1:44" ht="28.2" thickTop="1" thickBot="1">
      <c r="A1697" s="871" t="s">
        <v>304</v>
      </c>
      <c r="B1697" s="871" t="s">
        <v>330</v>
      </c>
      <c r="C1697" s="80" t="s">
        <v>229</v>
      </c>
      <c r="D1697" s="81"/>
      <c r="E1697" s="86" t="s">
        <v>964</v>
      </c>
      <c r="F1697" s="82">
        <v>426272</v>
      </c>
      <c r="G1697" s="37">
        <v>426271.73800000001</v>
      </c>
      <c r="H1697" s="83"/>
      <c r="I1697" s="84">
        <f>G1697-J1697-L1697-K1697</f>
        <v>198271.73800000001</v>
      </c>
      <c r="J1697" s="85">
        <v>174000</v>
      </c>
      <c r="K1697" s="85">
        <v>0</v>
      </c>
      <c r="L1697" s="85">
        <v>54000</v>
      </c>
      <c r="M1697" s="84"/>
      <c r="N1697" s="84"/>
      <c r="O1697" s="86"/>
      <c r="P1697" s="87"/>
      <c r="Q1697" s="170">
        <f>G1697*0.9</f>
        <v>383644.56420000002</v>
      </c>
      <c r="R1697" s="82">
        <f>G1697*0.1</f>
        <v>42627.173800000004</v>
      </c>
      <c r="S1697" s="84"/>
      <c r="T1697" s="89"/>
      <c r="U1697" s="90"/>
      <c r="V1697" s="134"/>
      <c r="W1697" s="92"/>
      <c r="X1697" s="23">
        <f t="shared" si="228"/>
        <v>0</v>
      </c>
      <c r="Y1697" s="23">
        <f t="shared" si="229"/>
        <v>-1.4551915228366852E-11</v>
      </c>
      <c r="AH1697" s="20">
        <f t="shared" si="225"/>
        <v>0</v>
      </c>
      <c r="AI1697" s="20">
        <v>1</v>
      </c>
      <c r="AQ1697" s="1">
        <f t="shared" si="226"/>
        <v>1</v>
      </c>
      <c r="AR1697" s="1">
        <f t="shared" si="227"/>
        <v>1</v>
      </c>
    </row>
    <row r="1698" spans="1:44" ht="28.2" thickTop="1" thickBot="1">
      <c r="A1698" s="871" t="s">
        <v>304</v>
      </c>
      <c r="B1698" s="871" t="s">
        <v>330</v>
      </c>
      <c r="C1698" s="80" t="s">
        <v>339</v>
      </c>
      <c r="D1698" s="81"/>
      <c r="E1698" s="86" t="s">
        <v>10</v>
      </c>
      <c r="F1698" s="82">
        <v>304802.88199999998</v>
      </c>
      <c r="G1698" s="37">
        <v>361665</v>
      </c>
      <c r="H1698" s="83"/>
      <c r="I1698" s="84">
        <v>161665</v>
      </c>
      <c r="J1698" s="85">
        <v>0</v>
      </c>
      <c r="K1698" s="85">
        <v>200000</v>
      </c>
      <c r="L1698" s="85">
        <v>0</v>
      </c>
      <c r="M1698" s="84"/>
      <c r="N1698" s="84"/>
      <c r="O1698" s="86"/>
      <c r="P1698" s="87"/>
      <c r="Q1698" s="170">
        <f>G1698*0.9</f>
        <v>325498.5</v>
      </c>
      <c r="R1698" s="82">
        <f>G1698*0.1</f>
        <v>36166.5</v>
      </c>
      <c r="S1698" s="84">
        <f>G1698*0</f>
        <v>0</v>
      </c>
      <c r="T1698" s="89"/>
      <c r="U1698" s="90"/>
      <c r="V1698" s="134"/>
      <c r="W1698" s="92"/>
      <c r="X1698" s="23">
        <f t="shared" si="228"/>
        <v>0</v>
      </c>
      <c r="Y1698" s="23">
        <f t="shared" si="229"/>
        <v>0</v>
      </c>
      <c r="AH1698" s="20">
        <f t="shared" si="225"/>
        <v>0</v>
      </c>
      <c r="AI1698" s="20">
        <v>1</v>
      </c>
      <c r="AQ1698" s="1">
        <f t="shared" si="226"/>
        <v>1</v>
      </c>
      <c r="AR1698" s="1">
        <f t="shared" si="227"/>
        <v>1</v>
      </c>
    </row>
    <row r="1699" spans="1:44" ht="28.2" thickTop="1" thickBot="1">
      <c r="A1699" s="871" t="s">
        <v>304</v>
      </c>
      <c r="B1699" s="871" t="s">
        <v>330</v>
      </c>
      <c r="C1699" s="80" t="s">
        <v>340</v>
      </c>
      <c r="D1699" s="81"/>
      <c r="E1699" s="86" t="s">
        <v>10</v>
      </c>
      <c r="F1699" s="82">
        <v>216280.5</v>
      </c>
      <c r="G1699" s="37">
        <v>204942</v>
      </c>
      <c r="H1699" s="83"/>
      <c r="I1699" s="84">
        <v>114942</v>
      </c>
      <c r="J1699" s="85">
        <v>90000</v>
      </c>
      <c r="K1699" s="85">
        <v>0</v>
      </c>
      <c r="L1699" s="85">
        <v>0</v>
      </c>
      <c r="M1699" s="84"/>
      <c r="N1699" s="84"/>
      <c r="O1699" s="86"/>
      <c r="P1699" s="87"/>
      <c r="Q1699" s="170">
        <f>G1699*0.9</f>
        <v>184447.80000000002</v>
      </c>
      <c r="R1699" s="82">
        <f>G1699*0.1</f>
        <v>20494.2</v>
      </c>
      <c r="S1699" s="84">
        <f>0</f>
        <v>0</v>
      </c>
      <c r="T1699" s="89"/>
      <c r="U1699" s="90"/>
      <c r="V1699" s="134"/>
      <c r="W1699" s="92"/>
      <c r="X1699" s="23">
        <f t="shared" si="228"/>
        <v>0</v>
      </c>
      <c r="Y1699" s="23">
        <f t="shared" si="229"/>
        <v>-1.8189894035458565E-11</v>
      </c>
      <c r="AH1699" s="20">
        <f t="shared" si="225"/>
        <v>0</v>
      </c>
      <c r="AI1699" s="20">
        <v>1</v>
      </c>
      <c r="AQ1699" s="1">
        <f t="shared" si="226"/>
        <v>1</v>
      </c>
      <c r="AR1699" s="1">
        <f t="shared" si="227"/>
        <v>1</v>
      </c>
    </row>
    <row r="1700" spans="1:44" ht="28.2" thickTop="1" thickBot="1">
      <c r="A1700" s="871" t="s">
        <v>304</v>
      </c>
      <c r="B1700" s="871" t="s">
        <v>330</v>
      </c>
      <c r="C1700" s="80" t="s">
        <v>229</v>
      </c>
      <c r="D1700" s="81"/>
      <c r="E1700" s="86" t="s">
        <v>145</v>
      </c>
      <c r="F1700" s="82">
        <v>450000</v>
      </c>
      <c r="G1700" s="37">
        <v>489995</v>
      </c>
      <c r="H1700" s="83"/>
      <c r="I1700" s="84">
        <v>105995</v>
      </c>
      <c r="J1700" s="85">
        <v>300000</v>
      </c>
      <c r="K1700" s="85">
        <v>0</v>
      </c>
      <c r="L1700" s="85">
        <v>84000</v>
      </c>
      <c r="M1700" s="84"/>
      <c r="N1700" s="84"/>
      <c r="O1700" s="86"/>
      <c r="P1700" s="87"/>
      <c r="Q1700" s="170">
        <v>435412.66200000001</v>
      </c>
      <c r="R1700" s="82">
        <v>5582</v>
      </c>
      <c r="S1700" s="865">
        <v>49000.338000000003</v>
      </c>
      <c r="T1700" s="89"/>
      <c r="U1700" s="90"/>
      <c r="V1700" s="134"/>
      <c r="W1700" s="92"/>
      <c r="X1700" s="23">
        <f t="shared" si="228"/>
        <v>0</v>
      </c>
      <c r="Y1700" s="23">
        <f t="shared" si="229"/>
        <v>0</v>
      </c>
      <c r="AH1700" s="20">
        <f t="shared" si="225"/>
        <v>0</v>
      </c>
      <c r="AI1700" s="20">
        <v>1</v>
      </c>
      <c r="AQ1700" s="1">
        <f t="shared" si="226"/>
        <v>1</v>
      </c>
      <c r="AR1700" s="1">
        <f t="shared" si="227"/>
        <v>1</v>
      </c>
    </row>
    <row r="1701" spans="1:44" ht="28.2" thickTop="1" thickBot="1">
      <c r="A1701" s="871" t="s">
        <v>304</v>
      </c>
      <c r="B1701" s="871" t="s">
        <v>330</v>
      </c>
      <c r="C1701" s="80" t="s">
        <v>341</v>
      </c>
      <c r="D1701" s="81"/>
      <c r="E1701" s="86" t="s">
        <v>145</v>
      </c>
      <c r="F1701" s="82">
        <v>80000</v>
      </c>
      <c r="G1701" s="37">
        <v>83360.800000000003</v>
      </c>
      <c r="H1701" s="83"/>
      <c r="I1701" s="84">
        <v>83360.800000000003</v>
      </c>
      <c r="J1701" s="85">
        <v>0</v>
      </c>
      <c r="K1701" s="85">
        <v>0</v>
      </c>
      <c r="L1701" s="85">
        <v>0</v>
      </c>
      <c r="M1701" s="84"/>
      <c r="N1701" s="84"/>
      <c r="O1701" s="86"/>
      <c r="P1701" s="87"/>
      <c r="Q1701" s="170">
        <v>21059.073</v>
      </c>
      <c r="R1701" s="82">
        <f>G1701-Q1701</f>
        <v>62301.726999999999</v>
      </c>
      <c r="S1701" s="84"/>
      <c r="T1701" s="89"/>
      <c r="U1701" s="90"/>
      <c r="V1701" s="134"/>
      <c r="W1701" s="92"/>
      <c r="X1701" s="23">
        <f t="shared" si="228"/>
        <v>0</v>
      </c>
      <c r="Y1701" s="23">
        <f t="shared" si="229"/>
        <v>0</v>
      </c>
      <c r="AH1701" s="20">
        <f t="shared" si="225"/>
        <v>0</v>
      </c>
      <c r="AI1701" s="20">
        <v>1</v>
      </c>
      <c r="AQ1701" s="1">
        <f t="shared" si="226"/>
        <v>1</v>
      </c>
      <c r="AR1701" s="1">
        <f t="shared" si="227"/>
        <v>1</v>
      </c>
    </row>
    <row r="1702" spans="1:44" ht="28.2" thickTop="1" thickBot="1">
      <c r="A1702" s="871" t="s">
        <v>304</v>
      </c>
      <c r="B1702" s="871" t="s">
        <v>330</v>
      </c>
      <c r="C1702" s="80" t="s">
        <v>342</v>
      </c>
      <c r="D1702" s="81"/>
      <c r="E1702" s="86" t="s">
        <v>145</v>
      </c>
      <c r="F1702" s="82">
        <v>50000</v>
      </c>
      <c r="G1702" s="37">
        <v>33520</v>
      </c>
      <c r="H1702" s="83"/>
      <c r="I1702" s="84">
        <v>33520</v>
      </c>
      <c r="J1702" s="85">
        <v>0</v>
      </c>
      <c r="K1702" s="85">
        <v>0</v>
      </c>
      <c r="L1702" s="85">
        <v>0</v>
      </c>
      <c r="M1702" s="84"/>
      <c r="N1702" s="84"/>
      <c r="O1702" s="86"/>
      <c r="P1702" s="87"/>
      <c r="Q1702" s="170">
        <v>0</v>
      </c>
      <c r="R1702" s="82">
        <f>G1702*0.9</f>
        <v>30168</v>
      </c>
      <c r="S1702" s="84">
        <f>G1702*0.1</f>
        <v>3352</v>
      </c>
      <c r="T1702" s="89"/>
      <c r="U1702" s="90"/>
      <c r="V1702" s="134"/>
      <c r="W1702" s="92"/>
      <c r="X1702" s="23">
        <f t="shared" si="228"/>
        <v>0</v>
      </c>
      <c r="Y1702" s="23">
        <f t="shared" si="229"/>
        <v>0</v>
      </c>
      <c r="AH1702" s="20">
        <f t="shared" si="225"/>
        <v>0</v>
      </c>
      <c r="AI1702" s="20">
        <v>1</v>
      </c>
      <c r="AQ1702" s="1">
        <f t="shared" si="226"/>
        <v>1</v>
      </c>
      <c r="AR1702" s="1">
        <f t="shared" si="227"/>
        <v>1</v>
      </c>
    </row>
    <row r="1703" spans="1:44" ht="28.2" thickTop="1" thickBot="1">
      <c r="A1703" s="871" t="s">
        <v>304</v>
      </c>
      <c r="B1703" s="871" t="s">
        <v>330</v>
      </c>
      <c r="C1703" s="80" t="s">
        <v>343</v>
      </c>
      <c r="D1703" s="81"/>
      <c r="E1703" s="86" t="s">
        <v>145</v>
      </c>
      <c r="F1703" s="82">
        <v>1300000</v>
      </c>
      <c r="G1703" s="37">
        <v>1300000</v>
      </c>
      <c r="H1703" s="83"/>
      <c r="I1703" s="84"/>
      <c r="J1703" s="85"/>
      <c r="K1703" s="85"/>
      <c r="L1703" s="85"/>
      <c r="M1703" s="84">
        <v>1300000</v>
      </c>
      <c r="N1703" s="84"/>
      <c r="O1703" s="86"/>
      <c r="P1703" s="87"/>
      <c r="Q1703" s="170">
        <v>0</v>
      </c>
      <c r="R1703" s="82">
        <f>F1703*0.9</f>
        <v>1170000</v>
      </c>
      <c r="S1703" s="84">
        <f>F1703*0.1</f>
        <v>130000</v>
      </c>
      <c r="T1703" s="89"/>
      <c r="U1703" s="90"/>
      <c r="V1703" s="171"/>
      <c r="W1703" s="92"/>
      <c r="X1703" s="23">
        <f t="shared" si="228"/>
        <v>0</v>
      </c>
      <c r="Y1703" s="23">
        <f t="shared" si="229"/>
        <v>0</v>
      </c>
      <c r="AH1703" s="20">
        <f t="shared" si="225"/>
        <v>0</v>
      </c>
      <c r="AO1703" s="20">
        <v>1</v>
      </c>
      <c r="AQ1703" s="1">
        <f t="shared" si="226"/>
        <v>1</v>
      </c>
      <c r="AR1703" s="1">
        <f t="shared" si="227"/>
        <v>1</v>
      </c>
    </row>
    <row r="1704" spans="1:44" ht="28.2" thickTop="1" thickBot="1">
      <c r="A1704" s="871" t="s">
        <v>304</v>
      </c>
      <c r="B1704" s="871" t="s">
        <v>344</v>
      </c>
      <c r="C1704" s="80" t="s">
        <v>36</v>
      </c>
      <c r="D1704" s="81"/>
      <c r="E1704" s="86" t="s">
        <v>179</v>
      </c>
      <c r="F1704" s="82">
        <f t="shared" ref="F1704:F1709" si="230">SUM(I1704:N1704)</f>
        <v>30000</v>
      </c>
      <c r="G1704" s="37">
        <v>30000</v>
      </c>
      <c r="H1704" s="83"/>
      <c r="I1704" s="84">
        <v>0</v>
      </c>
      <c r="J1704" s="85">
        <v>0</v>
      </c>
      <c r="K1704" s="85">
        <v>0</v>
      </c>
      <c r="L1704" s="85">
        <v>30000</v>
      </c>
      <c r="M1704" s="84">
        <v>0</v>
      </c>
      <c r="N1704" s="84">
        <v>0</v>
      </c>
      <c r="O1704" s="86"/>
      <c r="P1704" s="87"/>
      <c r="Q1704" s="133"/>
      <c r="R1704" s="82">
        <v>15000</v>
      </c>
      <c r="S1704" s="84">
        <v>15000</v>
      </c>
      <c r="T1704" s="89"/>
      <c r="U1704" s="90"/>
      <c r="V1704" s="134"/>
      <c r="W1704" s="92"/>
      <c r="X1704" s="23">
        <f t="shared" si="228"/>
        <v>0</v>
      </c>
      <c r="Y1704" s="23">
        <f t="shared" si="229"/>
        <v>0</v>
      </c>
      <c r="Z1704" s="20">
        <v>1</v>
      </c>
      <c r="AH1704" s="20">
        <f t="shared" si="225"/>
        <v>1</v>
      </c>
      <c r="AQ1704" s="1">
        <f t="shared" si="226"/>
        <v>0</v>
      </c>
      <c r="AR1704" s="1">
        <f t="shared" si="227"/>
        <v>1</v>
      </c>
    </row>
    <row r="1705" spans="1:44" ht="28.2" thickTop="1" thickBot="1">
      <c r="A1705" s="871" t="s">
        <v>304</v>
      </c>
      <c r="B1705" s="871" t="s">
        <v>344</v>
      </c>
      <c r="C1705" s="80" t="s">
        <v>345</v>
      </c>
      <c r="D1705" s="81"/>
      <c r="E1705" s="86" t="s">
        <v>179</v>
      </c>
      <c r="F1705" s="82">
        <f t="shared" si="230"/>
        <v>56000</v>
      </c>
      <c r="G1705" s="37">
        <v>56000</v>
      </c>
      <c r="H1705" s="83"/>
      <c r="I1705" s="84">
        <v>0</v>
      </c>
      <c r="J1705" s="85">
        <v>56000</v>
      </c>
      <c r="K1705" s="85">
        <v>0</v>
      </c>
      <c r="L1705" s="85">
        <v>0</v>
      </c>
      <c r="M1705" s="84">
        <v>0</v>
      </c>
      <c r="N1705" s="84">
        <v>0</v>
      </c>
      <c r="O1705" s="86"/>
      <c r="P1705" s="87"/>
      <c r="Q1705" s="133"/>
      <c r="R1705" s="82">
        <v>0</v>
      </c>
      <c r="S1705" s="84">
        <v>56000</v>
      </c>
      <c r="T1705" s="89"/>
      <c r="U1705" s="90"/>
      <c r="V1705" s="134"/>
      <c r="W1705" s="92"/>
      <c r="X1705" s="23">
        <f t="shared" si="228"/>
        <v>0</v>
      </c>
      <c r="Y1705" s="23">
        <f t="shared" si="229"/>
        <v>0</v>
      </c>
      <c r="Z1705" s="20">
        <v>1</v>
      </c>
      <c r="AH1705" s="20">
        <f t="shared" si="225"/>
        <v>1</v>
      </c>
      <c r="AQ1705" s="1">
        <f t="shared" si="226"/>
        <v>0</v>
      </c>
      <c r="AR1705" s="1">
        <f t="shared" si="227"/>
        <v>1</v>
      </c>
    </row>
    <row r="1706" spans="1:44" ht="28.2" thickTop="1" thickBot="1">
      <c r="A1706" s="871" t="s">
        <v>304</v>
      </c>
      <c r="B1706" s="871" t="s">
        <v>344</v>
      </c>
      <c r="C1706" s="80" t="s">
        <v>346</v>
      </c>
      <c r="D1706" s="81"/>
      <c r="E1706" s="86" t="s">
        <v>179</v>
      </c>
      <c r="F1706" s="82">
        <f t="shared" si="230"/>
        <v>180000</v>
      </c>
      <c r="G1706" s="37">
        <v>180000</v>
      </c>
      <c r="H1706" s="83"/>
      <c r="I1706" s="84">
        <v>0</v>
      </c>
      <c r="J1706" s="85">
        <v>0</v>
      </c>
      <c r="K1706" s="85">
        <v>0</v>
      </c>
      <c r="L1706" s="85">
        <v>180000</v>
      </c>
      <c r="M1706" s="84">
        <v>0</v>
      </c>
      <c r="N1706" s="84">
        <v>0</v>
      </c>
      <c r="O1706" s="86"/>
      <c r="P1706" s="87"/>
      <c r="Q1706" s="133"/>
      <c r="R1706" s="82">
        <v>80000</v>
      </c>
      <c r="S1706" s="84">
        <v>100000</v>
      </c>
      <c r="T1706" s="89"/>
      <c r="U1706" s="90"/>
      <c r="V1706" s="134"/>
      <c r="W1706" s="92"/>
      <c r="X1706" s="23">
        <f t="shared" si="228"/>
        <v>0</v>
      </c>
      <c r="Y1706" s="23">
        <f t="shared" si="229"/>
        <v>0</v>
      </c>
      <c r="Z1706" s="20">
        <v>1</v>
      </c>
      <c r="AH1706" s="20">
        <f t="shared" si="225"/>
        <v>1</v>
      </c>
      <c r="AQ1706" s="1">
        <f t="shared" si="226"/>
        <v>0</v>
      </c>
      <c r="AR1706" s="1">
        <f t="shared" si="227"/>
        <v>1</v>
      </c>
    </row>
    <row r="1707" spans="1:44" ht="28.2" thickTop="1" thickBot="1">
      <c r="A1707" s="871" t="s">
        <v>304</v>
      </c>
      <c r="B1707" s="871" t="s">
        <v>344</v>
      </c>
      <c r="C1707" s="80" t="s">
        <v>347</v>
      </c>
      <c r="D1707" s="81"/>
      <c r="E1707" s="86" t="s">
        <v>179</v>
      </c>
      <c r="F1707" s="82">
        <f t="shared" si="230"/>
        <v>100000</v>
      </c>
      <c r="G1707" s="37">
        <v>100000</v>
      </c>
      <c r="H1707" s="83"/>
      <c r="I1707" s="84">
        <v>100000</v>
      </c>
      <c r="J1707" s="85">
        <v>0</v>
      </c>
      <c r="K1707" s="85">
        <v>0</v>
      </c>
      <c r="L1707" s="85">
        <v>0</v>
      </c>
      <c r="M1707" s="84">
        <v>0</v>
      </c>
      <c r="N1707" s="84">
        <v>0</v>
      </c>
      <c r="O1707" s="86"/>
      <c r="P1707" s="87"/>
      <c r="Q1707" s="133"/>
      <c r="R1707" s="82">
        <v>100000</v>
      </c>
      <c r="S1707" s="84">
        <v>0</v>
      </c>
      <c r="T1707" s="89"/>
      <c r="U1707" s="90"/>
      <c r="V1707" s="134"/>
      <c r="W1707" s="92"/>
      <c r="X1707" s="23">
        <f t="shared" si="228"/>
        <v>0</v>
      </c>
      <c r="Y1707" s="23">
        <f t="shared" si="229"/>
        <v>0</v>
      </c>
      <c r="Z1707" s="20">
        <v>1</v>
      </c>
      <c r="AH1707" s="20">
        <f t="shared" si="225"/>
        <v>1</v>
      </c>
      <c r="AQ1707" s="1">
        <f t="shared" si="226"/>
        <v>0</v>
      </c>
      <c r="AR1707" s="1">
        <f t="shared" si="227"/>
        <v>1</v>
      </c>
    </row>
    <row r="1708" spans="1:44" ht="28.2" thickTop="1" thickBot="1">
      <c r="A1708" s="871" t="s">
        <v>304</v>
      </c>
      <c r="B1708" s="871" t="s">
        <v>344</v>
      </c>
      <c r="C1708" s="80" t="s">
        <v>348</v>
      </c>
      <c r="D1708" s="81"/>
      <c r="E1708" s="86" t="s">
        <v>179</v>
      </c>
      <c r="F1708" s="82">
        <f t="shared" si="230"/>
        <v>50000</v>
      </c>
      <c r="G1708" s="37">
        <v>50000</v>
      </c>
      <c r="H1708" s="83"/>
      <c r="I1708" s="84">
        <v>0</v>
      </c>
      <c r="J1708" s="85">
        <v>0</v>
      </c>
      <c r="K1708" s="85">
        <v>0</v>
      </c>
      <c r="L1708" s="85">
        <v>50000</v>
      </c>
      <c r="M1708" s="84">
        <v>0</v>
      </c>
      <c r="N1708" s="84">
        <v>0</v>
      </c>
      <c r="O1708" s="86"/>
      <c r="P1708" s="87"/>
      <c r="Q1708" s="133"/>
      <c r="R1708" s="82">
        <v>40000</v>
      </c>
      <c r="S1708" s="84">
        <v>10000</v>
      </c>
      <c r="T1708" s="89"/>
      <c r="U1708" s="90"/>
      <c r="V1708" s="134"/>
      <c r="W1708" s="92"/>
      <c r="X1708" s="23">
        <f t="shared" si="228"/>
        <v>0</v>
      </c>
      <c r="Y1708" s="23">
        <f t="shared" si="229"/>
        <v>0</v>
      </c>
      <c r="Z1708" s="20">
        <v>1</v>
      </c>
      <c r="AH1708" s="20">
        <f t="shared" si="225"/>
        <v>1</v>
      </c>
      <c r="AQ1708" s="1">
        <f t="shared" si="226"/>
        <v>0</v>
      </c>
      <c r="AR1708" s="1">
        <f t="shared" si="227"/>
        <v>1</v>
      </c>
    </row>
    <row r="1709" spans="1:44" ht="28.2" thickTop="1" thickBot="1">
      <c r="A1709" s="871" t="s">
        <v>304</v>
      </c>
      <c r="B1709" s="871" t="s">
        <v>344</v>
      </c>
      <c r="C1709" s="80" t="s">
        <v>143</v>
      </c>
      <c r="D1709" s="81"/>
      <c r="E1709" s="86" t="s">
        <v>179</v>
      </c>
      <c r="F1709" s="82">
        <f t="shared" si="230"/>
        <v>50000</v>
      </c>
      <c r="G1709" s="37">
        <v>50000</v>
      </c>
      <c r="H1709" s="83"/>
      <c r="I1709" s="84">
        <v>0</v>
      </c>
      <c r="J1709" s="85">
        <v>0</v>
      </c>
      <c r="K1709" s="85">
        <v>0</v>
      </c>
      <c r="L1709" s="85">
        <v>50000</v>
      </c>
      <c r="M1709" s="84">
        <v>0</v>
      </c>
      <c r="N1709" s="84">
        <v>0</v>
      </c>
      <c r="O1709" s="86"/>
      <c r="P1709" s="87"/>
      <c r="Q1709" s="133"/>
      <c r="R1709" s="82">
        <v>40000</v>
      </c>
      <c r="S1709" s="84">
        <v>10000</v>
      </c>
      <c r="T1709" s="89"/>
      <c r="U1709" s="90"/>
      <c r="V1709" s="134"/>
      <c r="W1709" s="92"/>
      <c r="X1709" s="23">
        <f t="shared" si="228"/>
        <v>0</v>
      </c>
      <c r="Y1709" s="23">
        <f t="shared" si="229"/>
        <v>0</v>
      </c>
      <c r="Z1709" s="20">
        <v>1</v>
      </c>
      <c r="AH1709" s="20">
        <f t="shared" si="225"/>
        <v>1</v>
      </c>
      <c r="AQ1709" s="1">
        <f t="shared" si="226"/>
        <v>0</v>
      </c>
      <c r="AR1709" s="1">
        <f t="shared" si="227"/>
        <v>1</v>
      </c>
    </row>
    <row r="1710" spans="1:44" ht="28.2" thickTop="1" thickBot="1">
      <c r="A1710" s="871" t="s">
        <v>304</v>
      </c>
      <c r="B1710" s="871" t="s">
        <v>344</v>
      </c>
      <c r="C1710" s="80" t="s">
        <v>349</v>
      </c>
      <c r="D1710" s="81"/>
      <c r="E1710" s="86" t="s">
        <v>179</v>
      </c>
      <c r="F1710" s="82">
        <f>I1710+J1710+K1710+L1710+M1710+N1710</f>
        <v>199776</v>
      </c>
      <c r="G1710" s="37">
        <v>199776</v>
      </c>
      <c r="H1710" s="83"/>
      <c r="I1710" s="84"/>
      <c r="J1710" s="85">
        <v>199776</v>
      </c>
      <c r="K1710" s="85"/>
      <c r="L1710" s="85"/>
      <c r="M1710" s="84"/>
      <c r="N1710" s="84"/>
      <c r="O1710" s="86"/>
      <c r="P1710" s="87"/>
      <c r="Q1710" s="133"/>
      <c r="R1710" s="82">
        <v>199776</v>
      </c>
      <c r="S1710" s="84">
        <f>F1710-R1710</f>
        <v>0</v>
      </c>
      <c r="T1710" s="89"/>
      <c r="U1710" s="90"/>
      <c r="V1710" s="134"/>
      <c r="W1710" s="92"/>
      <c r="X1710" s="23">
        <f t="shared" si="228"/>
        <v>0</v>
      </c>
      <c r="Y1710" s="23">
        <f t="shared" si="229"/>
        <v>0</v>
      </c>
      <c r="Z1710" s="20">
        <v>1</v>
      </c>
      <c r="AH1710" s="20">
        <f t="shared" si="225"/>
        <v>1</v>
      </c>
      <c r="AQ1710" s="1">
        <f t="shared" si="226"/>
        <v>0</v>
      </c>
      <c r="AR1710" s="1">
        <f t="shared" si="227"/>
        <v>1</v>
      </c>
    </row>
    <row r="1711" spans="1:44" ht="28.2" thickTop="1" thickBot="1">
      <c r="A1711" s="871" t="s">
        <v>304</v>
      </c>
      <c r="B1711" s="871" t="s">
        <v>344</v>
      </c>
      <c r="C1711" s="80" t="s">
        <v>40</v>
      </c>
      <c r="D1711" s="81"/>
      <c r="E1711" s="86" t="s">
        <v>10</v>
      </c>
      <c r="F1711" s="82">
        <v>160000</v>
      </c>
      <c r="G1711" s="37">
        <v>160000</v>
      </c>
      <c r="H1711" s="83"/>
      <c r="I1711" s="84">
        <v>0</v>
      </c>
      <c r="J1711" s="85">
        <v>63000</v>
      </c>
      <c r="K1711" s="85">
        <v>0</v>
      </c>
      <c r="L1711" s="85">
        <v>97000</v>
      </c>
      <c r="M1711" s="84"/>
      <c r="N1711" s="84"/>
      <c r="O1711" s="86"/>
      <c r="P1711" s="87"/>
      <c r="Q1711" s="170">
        <v>0</v>
      </c>
      <c r="R1711" s="84">
        <v>135000</v>
      </c>
      <c r="S1711" s="84">
        <f>G1711-Q1711-R1711</f>
        <v>25000</v>
      </c>
      <c r="T1711" s="89"/>
      <c r="U1711" s="90"/>
      <c r="V1711" s="134"/>
      <c r="W1711" s="92"/>
      <c r="X1711" s="23">
        <f t="shared" si="228"/>
        <v>0</v>
      </c>
      <c r="Y1711" s="23">
        <f t="shared" si="229"/>
        <v>0</v>
      </c>
      <c r="AH1711" s="20">
        <f t="shared" si="225"/>
        <v>0</v>
      </c>
      <c r="AI1711" s="20">
        <v>1</v>
      </c>
      <c r="AQ1711" s="1">
        <f t="shared" si="226"/>
        <v>1</v>
      </c>
      <c r="AR1711" s="1">
        <f t="shared" si="227"/>
        <v>1</v>
      </c>
    </row>
    <row r="1712" spans="1:44" ht="28.2" thickTop="1" thickBot="1">
      <c r="A1712" s="871" t="s">
        <v>304</v>
      </c>
      <c r="B1712" s="871" t="s">
        <v>344</v>
      </c>
      <c r="C1712" s="80" t="s">
        <v>229</v>
      </c>
      <c r="D1712" s="81"/>
      <c r="E1712" s="86" t="s">
        <v>53</v>
      </c>
      <c r="F1712" s="82">
        <v>200000</v>
      </c>
      <c r="G1712" s="37">
        <v>199439</v>
      </c>
      <c r="H1712" s="83"/>
      <c r="I1712" s="84">
        <f>G1712-J1712-L1712</f>
        <v>42439</v>
      </c>
      <c r="J1712" s="85">
        <v>60000</v>
      </c>
      <c r="K1712" s="85"/>
      <c r="L1712" s="85">
        <v>97000</v>
      </c>
      <c r="M1712" s="84"/>
      <c r="N1712" s="84"/>
      <c r="O1712" s="86"/>
      <c r="P1712" s="87"/>
      <c r="Q1712" s="170">
        <f>G1712*0.9</f>
        <v>179495.1</v>
      </c>
      <c r="R1712" s="84">
        <f>G1712-Q1712</f>
        <v>19943.899999999994</v>
      </c>
      <c r="S1712" s="84">
        <v>0</v>
      </c>
      <c r="T1712" s="89"/>
      <c r="U1712" s="90"/>
      <c r="V1712" s="134"/>
      <c r="W1712" s="92"/>
      <c r="X1712" s="23">
        <f t="shared" si="228"/>
        <v>0</v>
      </c>
      <c r="Y1712" s="23">
        <f t="shared" si="229"/>
        <v>0</v>
      </c>
      <c r="AH1712" s="20">
        <f t="shared" si="225"/>
        <v>0</v>
      </c>
      <c r="AI1712" s="20">
        <v>1</v>
      </c>
      <c r="AQ1712" s="1">
        <f t="shared" si="226"/>
        <v>1</v>
      </c>
      <c r="AR1712" s="1">
        <f t="shared" si="227"/>
        <v>1</v>
      </c>
    </row>
    <row r="1713" spans="1:44" ht="28.2" thickTop="1" thickBot="1">
      <c r="A1713" s="871" t="s">
        <v>304</v>
      </c>
      <c r="B1713" s="871" t="s">
        <v>344</v>
      </c>
      <c r="C1713" s="80" t="s">
        <v>38</v>
      </c>
      <c r="D1713" s="81"/>
      <c r="E1713" s="86" t="s">
        <v>10</v>
      </c>
      <c r="F1713" s="82">
        <v>50000</v>
      </c>
      <c r="G1713" s="37">
        <v>70000</v>
      </c>
      <c r="H1713" s="83"/>
      <c r="I1713" s="84">
        <v>70000</v>
      </c>
      <c r="J1713" s="85">
        <v>0</v>
      </c>
      <c r="K1713" s="85">
        <v>0</v>
      </c>
      <c r="L1713" s="85">
        <v>0</v>
      </c>
      <c r="M1713" s="84"/>
      <c r="N1713" s="84"/>
      <c r="O1713" s="86"/>
      <c r="P1713" s="87"/>
      <c r="Q1713" s="170">
        <v>51000</v>
      </c>
      <c r="R1713" s="84">
        <f>G1713-Q1713</f>
        <v>19000</v>
      </c>
      <c r="S1713" s="84">
        <v>0</v>
      </c>
      <c r="T1713" s="89"/>
      <c r="U1713" s="90"/>
      <c r="V1713" s="134"/>
      <c r="W1713" s="92"/>
      <c r="X1713" s="23">
        <f t="shared" si="228"/>
        <v>0</v>
      </c>
      <c r="Y1713" s="23">
        <f t="shared" si="229"/>
        <v>0</v>
      </c>
      <c r="AH1713" s="20">
        <f t="shared" si="225"/>
        <v>0</v>
      </c>
      <c r="AI1713" s="20">
        <v>1</v>
      </c>
      <c r="AQ1713" s="1">
        <f t="shared" si="226"/>
        <v>1</v>
      </c>
      <c r="AR1713" s="1">
        <f t="shared" si="227"/>
        <v>1</v>
      </c>
    </row>
    <row r="1714" spans="1:44" ht="28.2" thickTop="1" thickBot="1">
      <c r="A1714" s="871" t="s">
        <v>304</v>
      </c>
      <c r="B1714" s="871" t="s">
        <v>344</v>
      </c>
      <c r="C1714" s="80" t="s">
        <v>37</v>
      </c>
      <c r="D1714" s="81"/>
      <c r="E1714" s="86" t="s">
        <v>145</v>
      </c>
      <c r="F1714" s="82">
        <v>350000</v>
      </c>
      <c r="G1714" s="37">
        <v>350000</v>
      </c>
      <c r="H1714" s="83"/>
      <c r="I1714" s="84">
        <v>106000</v>
      </c>
      <c r="J1714" s="85">
        <v>50000</v>
      </c>
      <c r="K1714" s="85">
        <v>0</v>
      </c>
      <c r="L1714" s="85">
        <v>194000</v>
      </c>
      <c r="M1714" s="84"/>
      <c r="N1714" s="84"/>
      <c r="O1714" s="86"/>
      <c r="P1714" s="87"/>
      <c r="Q1714" s="170">
        <v>0</v>
      </c>
      <c r="R1714" s="84">
        <v>106000</v>
      </c>
      <c r="S1714" s="84">
        <f>G1714-Q1714-R1714</f>
        <v>244000</v>
      </c>
      <c r="T1714" s="89"/>
      <c r="U1714" s="90"/>
      <c r="V1714" s="134"/>
      <c r="W1714" s="92"/>
      <c r="X1714" s="23">
        <f t="shared" si="228"/>
        <v>0</v>
      </c>
      <c r="Y1714" s="23">
        <f t="shared" si="229"/>
        <v>0</v>
      </c>
      <c r="AH1714" s="20">
        <f t="shared" si="225"/>
        <v>0</v>
      </c>
      <c r="AI1714" s="20">
        <v>1</v>
      </c>
      <c r="AQ1714" s="1">
        <f t="shared" si="226"/>
        <v>1</v>
      </c>
      <c r="AR1714" s="1">
        <f t="shared" si="227"/>
        <v>1</v>
      </c>
    </row>
    <row r="1715" spans="1:44" ht="28.2" thickTop="1" thickBot="1">
      <c r="A1715" s="871" t="s">
        <v>304</v>
      </c>
      <c r="B1715" s="871" t="s">
        <v>344</v>
      </c>
      <c r="C1715" s="80" t="s">
        <v>350</v>
      </c>
      <c r="D1715" s="81"/>
      <c r="E1715" s="86" t="s">
        <v>145</v>
      </c>
      <c r="F1715" s="82">
        <v>1500000</v>
      </c>
      <c r="G1715" s="37">
        <v>1500000</v>
      </c>
      <c r="H1715" s="83"/>
      <c r="I1715" s="84"/>
      <c r="J1715" s="85"/>
      <c r="K1715" s="85"/>
      <c r="L1715" s="85"/>
      <c r="M1715" s="84">
        <f>G1715</f>
        <v>1500000</v>
      </c>
      <c r="N1715" s="84"/>
      <c r="O1715" s="86"/>
      <c r="P1715" s="87"/>
      <c r="Q1715" s="170">
        <v>0</v>
      </c>
      <c r="R1715" s="84">
        <v>1000000</v>
      </c>
      <c r="S1715" s="84">
        <f>G1715-Q1715-R1715</f>
        <v>500000</v>
      </c>
      <c r="T1715" s="89"/>
      <c r="U1715" s="90"/>
      <c r="V1715" s="134"/>
      <c r="W1715" s="92"/>
      <c r="X1715" s="23">
        <f t="shared" si="228"/>
        <v>0</v>
      </c>
      <c r="Y1715" s="23">
        <f t="shared" si="229"/>
        <v>0</v>
      </c>
      <c r="AH1715" s="20">
        <f t="shared" si="225"/>
        <v>0</v>
      </c>
      <c r="AO1715" s="20">
        <v>1</v>
      </c>
      <c r="AQ1715" s="1">
        <f t="shared" si="226"/>
        <v>1</v>
      </c>
      <c r="AR1715" s="1">
        <f t="shared" si="227"/>
        <v>1</v>
      </c>
    </row>
    <row r="1716" spans="1:44" ht="28.2" thickTop="1" thickBot="1">
      <c r="A1716" s="871" t="s">
        <v>304</v>
      </c>
      <c r="B1716" s="872" t="s">
        <v>351</v>
      </c>
      <c r="C1716" s="80" t="s">
        <v>328</v>
      </c>
      <c r="D1716" s="81"/>
      <c r="E1716" s="86" t="s">
        <v>179</v>
      </c>
      <c r="F1716" s="82">
        <f t="shared" ref="F1716:F1721" si="231">I1716+J1716+K1716+L1716+M1716+N1716</f>
        <v>340000</v>
      </c>
      <c r="G1716" s="37">
        <v>340000</v>
      </c>
      <c r="H1716" s="83"/>
      <c r="I1716" s="84"/>
      <c r="J1716" s="85"/>
      <c r="K1716" s="85"/>
      <c r="L1716" s="85">
        <v>340000</v>
      </c>
      <c r="M1716" s="84"/>
      <c r="N1716" s="84"/>
      <c r="O1716" s="86"/>
      <c r="P1716" s="87"/>
      <c r="Q1716" s="133"/>
      <c r="R1716" s="82">
        <v>300000</v>
      </c>
      <c r="S1716" s="84">
        <f t="shared" ref="S1716:S1721" si="232">F1716-R1716</f>
        <v>40000</v>
      </c>
      <c r="T1716" s="89"/>
      <c r="U1716" s="90"/>
      <c r="V1716" s="134"/>
      <c r="W1716" s="92"/>
      <c r="X1716" s="23">
        <f t="shared" si="228"/>
        <v>0</v>
      </c>
      <c r="Y1716" s="23">
        <f t="shared" si="229"/>
        <v>0</v>
      </c>
      <c r="Z1716" s="20">
        <v>1</v>
      </c>
      <c r="AH1716" s="20">
        <f t="shared" si="225"/>
        <v>1</v>
      </c>
      <c r="AQ1716" s="1">
        <f t="shared" si="226"/>
        <v>0</v>
      </c>
      <c r="AR1716" s="1">
        <f t="shared" si="227"/>
        <v>1</v>
      </c>
    </row>
    <row r="1717" spans="1:44" ht="28.2" thickTop="1" thickBot="1">
      <c r="A1717" s="871" t="s">
        <v>304</v>
      </c>
      <c r="B1717" s="872" t="s">
        <v>351</v>
      </c>
      <c r="C1717" s="80" t="s">
        <v>261</v>
      </c>
      <c r="D1717" s="81"/>
      <c r="E1717" s="86" t="s">
        <v>179</v>
      </c>
      <c r="F1717" s="82">
        <f t="shared" si="231"/>
        <v>54000</v>
      </c>
      <c r="G1717" s="37">
        <v>54000</v>
      </c>
      <c r="H1717" s="83"/>
      <c r="I1717" s="84">
        <v>30000</v>
      </c>
      <c r="J1717" s="85"/>
      <c r="K1717" s="85"/>
      <c r="L1717" s="85">
        <v>24000</v>
      </c>
      <c r="M1717" s="84"/>
      <c r="N1717" s="84"/>
      <c r="O1717" s="86"/>
      <c r="P1717" s="87"/>
      <c r="Q1717" s="133"/>
      <c r="R1717" s="82">
        <v>45000</v>
      </c>
      <c r="S1717" s="84">
        <f t="shared" si="232"/>
        <v>9000</v>
      </c>
      <c r="T1717" s="89"/>
      <c r="U1717" s="90"/>
      <c r="V1717" s="134"/>
      <c r="W1717" s="92"/>
      <c r="X1717" s="23">
        <f t="shared" si="228"/>
        <v>0</v>
      </c>
      <c r="Y1717" s="23">
        <f t="shared" si="229"/>
        <v>0</v>
      </c>
      <c r="Z1717" s="20">
        <v>1</v>
      </c>
      <c r="AH1717" s="20">
        <f t="shared" si="225"/>
        <v>1</v>
      </c>
      <c r="AQ1717" s="1">
        <f t="shared" si="226"/>
        <v>0</v>
      </c>
      <c r="AR1717" s="1">
        <f t="shared" si="227"/>
        <v>1</v>
      </c>
    </row>
    <row r="1718" spans="1:44" ht="28.2" thickTop="1" thickBot="1">
      <c r="A1718" s="871" t="s">
        <v>304</v>
      </c>
      <c r="B1718" s="872" t="s">
        <v>351</v>
      </c>
      <c r="C1718" s="80" t="s">
        <v>352</v>
      </c>
      <c r="D1718" s="81"/>
      <c r="E1718" s="86" t="s">
        <v>179</v>
      </c>
      <c r="F1718" s="82">
        <f t="shared" si="231"/>
        <v>80000</v>
      </c>
      <c r="G1718" s="37">
        <v>80000</v>
      </c>
      <c r="H1718" s="83"/>
      <c r="I1718" s="84">
        <v>80000</v>
      </c>
      <c r="J1718" s="85"/>
      <c r="K1718" s="85"/>
      <c r="L1718" s="85"/>
      <c r="M1718" s="84"/>
      <c r="N1718" s="84"/>
      <c r="O1718" s="86"/>
      <c r="P1718" s="87"/>
      <c r="Q1718" s="133"/>
      <c r="R1718" s="82">
        <v>72000</v>
      </c>
      <c r="S1718" s="84">
        <f t="shared" si="232"/>
        <v>8000</v>
      </c>
      <c r="T1718" s="89"/>
      <c r="U1718" s="90"/>
      <c r="V1718" s="134"/>
      <c r="W1718" s="92"/>
      <c r="X1718" s="23">
        <f t="shared" si="228"/>
        <v>0</v>
      </c>
      <c r="Y1718" s="23">
        <f t="shared" si="229"/>
        <v>0</v>
      </c>
      <c r="Z1718" s="20">
        <v>1</v>
      </c>
      <c r="AH1718" s="20">
        <f t="shared" si="225"/>
        <v>1</v>
      </c>
      <c r="AQ1718" s="1">
        <f t="shared" si="226"/>
        <v>0</v>
      </c>
      <c r="AR1718" s="1">
        <f t="shared" si="227"/>
        <v>1</v>
      </c>
    </row>
    <row r="1719" spans="1:44" ht="28.2" thickTop="1" thickBot="1">
      <c r="A1719" s="871" t="s">
        <v>304</v>
      </c>
      <c r="B1719" s="872" t="s">
        <v>351</v>
      </c>
      <c r="C1719" s="80" t="s">
        <v>349</v>
      </c>
      <c r="D1719" s="81"/>
      <c r="E1719" s="86" t="s">
        <v>179</v>
      </c>
      <c r="F1719" s="82">
        <f t="shared" si="231"/>
        <v>280000</v>
      </c>
      <c r="G1719" s="37">
        <v>280000</v>
      </c>
      <c r="H1719" s="83"/>
      <c r="I1719" s="84"/>
      <c r="J1719" s="85">
        <v>280000</v>
      </c>
      <c r="K1719" s="85"/>
      <c r="L1719" s="85"/>
      <c r="M1719" s="84"/>
      <c r="N1719" s="84"/>
      <c r="O1719" s="86"/>
      <c r="P1719" s="87"/>
      <c r="Q1719" s="133"/>
      <c r="R1719" s="82">
        <v>280000</v>
      </c>
      <c r="S1719" s="84">
        <f t="shared" si="232"/>
        <v>0</v>
      </c>
      <c r="T1719" s="89"/>
      <c r="U1719" s="90"/>
      <c r="V1719" s="134"/>
      <c r="W1719" s="92"/>
      <c r="X1719" s="23">
        <f t="shared" si="228"/>
        <v>0</v>
      </c>
      <c r="Y1719" s="23">
        <f t="shared" si="229"/>
        <v>0</v>
      </c>
      <c r="Z1719" s="20">
        <v>1</v>
      </c>
      <c r="AH1719" s="20">
        <f t="shared" si="225"/>
        <v>1</v>
      </c>
      <c r="AQ1719" s="1">
        <f t="shared" si="226"/>
        <v>0</v>
      </c>
      <c r="AR1719" s="1">
        <f t="shared" si="227"/>
        <v>1</v>
      </c>
    </row>
    <row r="1720" spans="1:44" ht="28.2" thickTop="1" thickBot="1">
      <c r="A1720" s="871" t="s">
        <v>304</v>
      </c>
      <c r="B1720" s="872" t="s">
        <v>351</v>
      </c>
      <c r="C1720" s="80" t="s">
        <v>353</v>
      </c>
      <c r="D1720" s="81"/>
      <c r="E1720" s="86" t="s">
        <v>179</v>
      </c>
      <c r="F1720" s="82">
        <f t="shared" si="231"/>
        <v>60000</v>
      </c>
      <c r="G1720" s="37">
        <v>60000</v>
      </c>
      <c r="H1720" s="83"/>
      <c r="I1720" s="84">
        <v>60000</v>
      </c>
      <c r="J1720" s="85"/>
      <c r="K1720" s="85"/>
      <c r="L1720" s="85"/>
      <c r="M1720" s="84"/>
      <c r="N1720" s="84"/>
      <c r="O1720" s="86"/>
      <c r="P1720" s="87"/>
      <c r="Q1720" s="133"/>
      <c r="R1720" s="82">
        <v>54000</v>
      </c>
      <c r="S1720" s="84">
        <f t="shared" si="232"/>
        <v>6000</v>
      </c>
      <c r="T1720" s="89"/>
      <c r="U1720" s="90"/>
      <c r="V1720" s="134"/>
      <c r="W1720" s="92"/>
      <c r="X1720" s="23">
        <f t="shared" si="228"/>
        <v>0</v>
      </c>
      <c r="Y1720" s="23">
        <f t="shared" si="229"/>
        <v>0</v>
      </c>
      <c r="Z1720" s="20">
        <v>1</v>
      </c>
      <c r="AH1720" s="20">
        <f t="shared" si="225"/>
        <v>1</v>
      </c>
      <c r="AQ1720" s="1">
        <f t="shared" si="226"/>
        <v>0</v>
      </c>
      <c r="AR1720" s="1">
        <f t="shared" si="227"/>
        <v>1</v>
      </c>
    </row>
    <row r="1721" spans="1:44" ht="28.2" thickTop="1" thickBot="1">
      <c r="A1721" s="871" t="s">
        <v>304</v>
      </c>
      <c r="B1721" s="872" t="s">
        <v>351</v>
      </c>
      <c r="C1721" s="80" t="s">
        <v>35</v>
      </c>
      <c r="D1721" s="81"/>
      <c r="E1721" s="86" t="s">
        <v>179</v>
      </c>
      <c r="F1721" s="82">
        <f t="shared" si="231"/>
        <v>100000</v>
      </c>
      <c r="G1721" s="37">
        <v>100000</v>
      </c>
      <c r="H1721" s="83"/>
      <c r="I1721" s="84">
        <v>100000</v>
      </c>
      <c r="J1721" s="85"/>
      <c r="K1721" s="85"/>
      <c r="L1721" s="85"/>
      <c r="M1721" s="84"/>
      <c r="N1721" s="84"/>
      <c r="O1721" s="86"/>
      <c r="P1721" s="87"/>
      <c r="Q1721" s="133"/>
      <c r="R1721" s="82">
        <v>0</v>
      </c>
      <c r="S1721" s="84">
        <f t="shared" si="232"/>
        <v>100000</v>
      </c>
      <c r="T1721" s="89"/>
      <c r="U1721" s="90"/>
      <c r="V1721" s="134"/>
      <c r="W1721" s="92"/>
      <c r="X1721" s="23">
        <f t="shared" si="228"/>
        <v>0</v>
      </c>
      <c r="Y1721" s="23">
        <f t="shared" si="229"/>
        <v>0</v>
      </c>
      <c r="Z1721" s="20">
        <v>1</v>
      </c>
      <c r="AH1721" s="20">
        <f t="shared" si="225"/>
        <v>1</v>
      </c>
      <c r="AQ1721" s="1">
        <f t="shared" si="226"/>
        <v>0</v>
      </c>
      <c r="AR1721" s="1">
        <f t="shared" si="227"/>
        <v>1</v>
      </c>
    </row>
    <row r="1722" spans="1:44" ht="28.2" thickTop="1" thickBot="1">
      <c r="A1722" s="871" t="s">
        <v>304</v>
      </c>
      <c r="B1722" s="872" t="s">
        <v>351</v>
      </c>
      <c r="C1722" s="80" t="s">
        <v>354</v>
      </c>
      <c r="D1722" s="81"/>
      <c r="E1722" s="86" t="s">
        <v>145</v>
      </c>
      <c r="F1722" s="82">
        <v>230000</v>
      </c>
      <c r="G1722" s="37">
        <v>270000</v>
      </c>
      <c r="H1722" s="83"/>
      <c r="I1722" s="84">
        <v>40000</v>
      </c>
      <c r="J1722" s="85"/>
      <c r="K1722" s="85"/>
      <c r="L1722" s="85">
        <v>230000</v>
      </c>
      <c r="M1722" s="84"/>
      <c r="N1722" s="84"/>
      <c r="O1722" s="86"/>
      <c r="P1722" s="87"/>
      <c r="Q1722" s="170">
        <v>0</v>
      </c>
      <c r="R1722" s="82">
        <v>230000</v>
      </c>
      <c r="S1722" s="84">
        <f>G1722-Q1722-R1722</f>
        <v>40000</v>
      </c>
      <c r="T1722" s="89"/>
      <c r="U1722" s="90"/>
      <c r="V1722" s="134"/>
      <c r="W1722" s="92"/>
      <c r="X1722" s="23">
        <f t="shared" si="228"/>
        <v>0</v>
      </c>
      <c r="Y1722" s="23">
        <f t="shared" si="229"/>
        <v>0</v>
      </c>
      <c r="AH1722" s="20">
        <f t="shared" si="225"/>
        <v>0</v>
      </c>
      <c r="AI1722" s="20">
        <v>1</v>
      </c>
      <c r="AQ1722" s="1">
        <f t="shared" si="226"/>
        <v>1</v>
      </c>
      <c r="AR1722" s="1">
        <f t="shared" si="227"/>
        <v>1</v>
      </c>
    </row>
    <row r="1723" spans="1:44" ht="28.2" thickTop="1" thickBot="1">
      <c r="A1723" s="871" t="s">
        <v>304</v>
      </c>
      <c r="B1723" s="872" t="s">
        <v>351</v>
      </c>
      <c r="C1723" s="80" t="s">
        <v>229</v>
      </c>
      <c r="D1723" s="81"/>
      <c r="E1723" s="86" t="s">
        <v>145</v>
      </c>
      <c r="F1723" s="82">
        <v>70000</v>
      </c>
      <c r="G1723" s="37">
        <v>71000</v>
      </c>
      <c r="H1723" s="83"/>
      <c r="I1723" s="84">
        <v>71000</v>
      </c>
      <c r="J1723" s="85"/>
      <c r="K1723" s="85"/>
      <c r="L1723" s="85"/>
      <c r="M1723" s="84"/>
      <c r="N1723" s="84"/>
      <c r="O1723" s="86"/>
      <c r="P1723" s="87"/>
      <c r="Q1723" s="170">
        <f>G1723*0.9</f>
        <v>63900</v>
      </c>
      <c r="R1723" s="82">
        <v>7100</v>
      </c>
      <c r="S1723" s="84">
        <f>G1723-Q1723-R1723</f>
        <v>0</v>
      </c>
      <c r="T1723" s="89"/>
      <c r="U1723" s="90"/>
      <c r="V1723" s="134"/>
      <c r="W1723" s="92"/>
      <c r="X1723" s="23">
        <f t="shared" si="228"/>
        <v>0</v>
      </c>
      <c r="Y1723" s="23">
        <f t="shared" si="229"/>
        <v>0</v>
      </c>
      <c r="AH1723" s="20">
        <f t="shared" si="225"/>
        <v>0</v>
      </c>
      <c r="AI1723" s="20">
        <v>1</v>
      </c>
      <c r="AQ1723" s="1">
        <f t="shared" si="226"/>
        <v>1</v>
      </c>
      <c r="AR1723" s="1">
        <f t="shared" si="227"/>
        <v>1</v>
      </c>
    </row>
    <row r="1724" spans="1:44" ht="28.2" thickTop="1" thickBot="1">
      <c r="A1724" s="871" t="s">
        <v>304</v>
      </c>
      <c r="B1724" s="872" t="s">
        <v>351</v>
      </c>
      <c r="C1724" s="80" t="s">
        <v>355</v>
      </c>
      <c r="D1724" s="81"/>
      <c r="E1724" s="86" t="s">
        <v>53</v>
      </c>
      <c r="F1724" s="82">
        <v>1150000</v>
      </c>
      <c r="G1724" s="37">
        <v>1376093</v>
      </c>
      <c r="H1724" s="83"/>
      <c r="I1724" s="84"/>
      <c r="J1724" s="85"/>
      <c r="K1724" s="85"/>
      <c r="L1724" s="85"/>
      <c r="M1724" s="84">
        <v>1376093</v>
      </c>
      <c r="N1724" s="84"/>
      <c r="O1724" s="86"/>
      <c r="P1724" s="87"/>
      <c r="Q1724" s="170">
        <v>425108</v>
      </c>
      <c r="R1724" s="82">
        <v>813000</v>
      </c>
      <c r="S1724" s="84">
        <f>G1724-Q1724-R1724</f>
        <v>137985</v>
      </c>
      <c r="T1724" s="89"/>
      <c r="U1724" s="90"/>
      <c r="V1724" s="134"/>
      <c r="W1724" s="92"/>
      <c r="X1724" s="23">
        <f t="shared" si="228"/>
        <v>0</v>
      </c>
      <c r="Y1724" s="23">
        <f t="shared" si="229"/>
        <v>0</v>
      </c>
      <c r="AH1724" s="20">
        <f t="shared" si="225"/>
        <v>0</v>
      </c>
      <c r="AO1724" s="20">
        <v>1</v>
      </c>
      <c r="AQ1724" s="1">
        <f t="shared" si="226"/>
        <v>1</v>
      </c>
      <c r="AR1724" s="1">
        <f t="shared" si="227"/>
        <v>1</v>
      </c>
    </row>
    <row r="1725" spans="1:44" ht="28.2" thickTop="1" thickBot="1">
      <c r="A1725" s="871" t="s">
        <v>304</v>
      </c>
      <c r="B1725" s="872" t="s">
        <v>356</v>
      </c>
      <c r="C1725" s="80" t="s">
        <v>357</v>
      </c>
      <c r="D1725" s="81"/>
      <c r="E1725" s="86" t="s">
        <v>179</v>
      </c>
      <c r="F1725" s="82">
        <f>I1725+J1725+K1725+L1725+M1725+N1725</f>
        <v>40000</v>
      </c>
      <c r="G1725" s="37">
        <v>40000</v>
      </c>
      <c r="H1725" s="83"/>
      <c r="I1725" s="84">
        <v>0</v>
      </c>
      <c r="J1725" s="85">
        <v>0</v>
      </c>
      <c r="K1725" s="85">
        <v>0</v>
      </c>
      <c r="L1725" s="85">
        <v>40000</v>
      </c>
      <c r="M1725" s="84">
        <v>0</v>
      </c>
      <c r="N1725" s="84">
        <v>0</v>
      </c>
      <c r="O1725" s="86"/>
      <c r="P1725" s="87"/>
      <c r="Q1725" s="133"/>
      <c r="R1725" s="82">
        <v>20000</v>
      </c>
      <c r="S1725" s="84">
        <f>F1725-(Q1725+R1725)</f>
        <v>20000</v>
      </c>
      <c r="T1725" s="89"/>
      <c r="U1725" s="90"/>
      <c r="V1725" s="134"/>
      <c r="W1725" s="92"/>
      <c r="X1725" s="23">
        <f t="shared" si="228"/>
        <v>0</v>
      </c>
      <c r="Y1725" s="23">
        <f t="shared" si="229"/>
        <v>0</v>
      </c>
      <c r="Z1725" s="20">
        <v>1</v>
      </c>
      <c r="AH1725" s="20">
        <f t="shared" si="225"/>
        <v>1</v>
      </c>
      <c r="AQ1725" s="1">
        <f t="shared" si="226"/>
        <v>0</v>
      </c>
      <c r="AR1725" s="1">
        <f t="shared" si="227"/>
        <v>1</v>
      </c>
    </row>
    <row r="1726" spans="1:44" ht="28.2" thickTop="1" thickBot="1">
      <c r="A1726" s="871" t="s">
        <v>304</v>
      </c>
      <c r="B1726" s="872" t="s">
        <v>356</v>
      </c>
      <c r="C1726" s="80" t="s">
        <v>358</v>
      </c>
      <c r="D1726" s="81"/>
      <c r="E1726" s="86" t="s">
        <v>179</v>
      </c>
      <c r="F1726" s="82">
        <f t="shared" ref="F1726:F1731" si="233">I1726+J1726+K1726+L1726+M1726+N1726</f>
        <v>130000</v>
      </c>
      <c r="G1726" s="37">
        <v>130000</v>
      </c>
      <c r="H1726" s="83"/>
      <c r="I1726" s="84">
        <v>0</v>
      </c>
      <c r="J1726" s="85">
        <v>0</v>
      </c>
      <c r="K1726" s="85">
        <v>130000</v>
      </c>
      <c r="L1726" s="85">
        <v>0</v>
      </c>
      <c r="M1726" s="84">
        <v>0</v>
      </c>
      <c r="N1726" s="84">
        <v>0</v>
      </c>
      <c r="O1726" s="86"/>
      <c r="P1726" s="87"/>
      <c r="Q1726" s="133"/>
      <c r="R1726" s="82">
        <v>50000</v>
      </c>
      <c r="S1726" s="84">
        <f t="shared" ref="S1726:S1731" si="234">F1726-(Q1726+R1726)</f>
        <v>80000</v>
      </c>
      <c r="T1726" s="89"/>
      <c r="U1726" s="90"/>
      <c r="V1726" s="134"/>
      <c r="W1726" s="92"/>
      <c r="X1726" s="23">
        <f t="shared" si="228"/>
        <v>0</v>
      </c>
      <c r="Y1726" s="23">
        <f t="shared" si="229"/>
        <v>0</v>
      </c>
      <c r="Z1726" s="20">
        <v>1</v>
      </c>
      <c r="AH1726" s="20">
        <f t="shared" si="225"/>
        <v>1</v>
      </c>
      <c r="AQ1726" s="1">
        <f t="shared" si="226"/>
        <v>0</v>
      </c>
      <c r="AR1726" s="1">
        <f t="shared" si="227"/>
        <v>1</v>
      </c>
    </row>
    <row r="1727" spans="1:44" ht="28.2" thickTop="1" thickBot="1">
      <c r="A1727" s="871" t="s">
        <v>304</v>
      </c>
      <c r="B1727" s="872" t="s">
        <v>356</v>
      </c>
      <c r="C1727" s="80" t="s">
        <v>149</v>
      </c>
      <c r="D1727" s="81"/>
      <c r="E1727" s="86" t="s">
        <v>179</v>
      </c>
      <c r="F1727" s="82">
        <f t="shared" si="233"/>
        <v>55000</v>
      </c>
      <c r="G1727" s="37">
        <v>55000</v>
      </c>
      <c r="H1727" s="83"/>
      <c r="I1727" s="84">
        <v>55000</v>
      </c>
      <c r="J1727" s="85"/>
      <c r="K1727" s="85"/>
      <c r="L1727" s="85"/>
      <c r="M1727" s="84"/>
      <c r="N1727" s="84"/>
      <c r="O1727" s="86"/>
      <c r="P1727" s="87"/>
      <c r="Q1727" s="133"/>
      <c r="R1727" s="82">
        <v>50000</v>
      </c>
      <c r="S1727" s="84">
        <f t="shared" si="234"/>
        <v>5000</v>
      </c>
      <c r="T1727" s="89"/>
      <c r="U1727" s="90"/>
      <c r="V1727" s="134"/>
      <c r="W1727" s="92"/>
      <c r="X1727" s="23">
        <f t="shared" si="228"/>
        <v>0</v>
      </c>
      <c r="Y1727" s="23">
        <f t="shared" si="229"/>
        <v>0</v>
      </c>
      <c r="Z1727" s="20">
        <v>1</v>
      </c>
      <c r="AH1727" s="20">
        <f t="shared" si="225"/>
        <v>1</v>
      </c>
      <c r="AQ1727" s="1">
        <f t="shared" si="226"/>
        <v>0</v>
      </c>
      <c r="AR1727" s="1">
        <f t="shared" si="227"/>
        <v>1</v>
      </c>
    </row>
    <row r="1728" spans="1:44" ht="28.2" thickTop="1" thickBot="1">
      <c r="A1728" s="871" t="s">
        <v>304</v>
      </c>
      <c r="B1728" s="872" t="s">
        <v>356</v>
      </c>
      <c r="C1728" s="80" t="s">
        <v>359</v>
      </c>
      <c r="D1728" s="81"/>
      <c r="E1728" s="86" t="s">
        <v>179</v>
      </c>
      <c r="F1728" s="82">
        <f t="shared" si="233"/>
        <v>60000</v>
      </c>
      <c r="G1728" s="37">
        <v>60000</v>
      </c>
      <c r="H1728" s="83"/>
      <c r="I1728" s="84">
        <v>60000</v>
      </c>
      <c r="J1728" s="85"/>
      <c r="K1728" s="85"/>
      <c r="L1728" s="85"/>
      <c r="M1728" s="84"/>
      <c r="N1728" s="84"/>
      <c r="O1728" s="86"/>
      <c r="P1728" s="87"/>
      <c r="Q1728" s="133"/>
      <c r="R1728" s="82">
        <v>60000</v>
      </c>
      <c r="S1728" s="84">
        <f t="shared" si="234"/>
        <v>0</v>
      </c>
      <c r="T1728" s="89"/>
      <c r="U1728" s="90"/>
      <c r="V1728" s="134"/>
      <c r="W1728" s="92"/>
      <c r="X1728" s="23">
        <f t="shared" si="228"/>
        <v>0</v>
      </c>
      <c r="Y1728" s="23">
        <f t="shared" si="229"/>
        <v>0</v>
      </c>
      <c r="Z1728" s="20">
        <v>1</v>
      </c>
      <c r="AH1728" s="20">
        <f t="shared" si="225"/>
        <v>1</v>
      </c>
      <c r="AQ1728" s="1">
        <f t="shared" si="226"/>
        <v>0</v>
      </c>
      <c r="AR1728" s="1">
        <f t="shared" si="227"/>
        <v>1</v>
      </c>
    </row>
    <row r="1729" spans="1:44" ht="28.2" thickTop="1" thickBot="1">
      <c r="A1729" s="871" t="s">
        <v>304</v>
      </c>
      <c r="B1729" s="872" t="s">
        <v>356</v>
      </c>
      <c r="C1729" s="80" t="s">
        <v>40</v>
      </c>
      <c r="D1729" s="81"/>
      <c r="E1729" s="86" t="s">
        <v>179</v>
      </c>
      <c r="F1729" s="82">
        <f t="shared" si="233"/>
        <v>110000</v>
      </c>
      <c r="G1729" s="37">
        <v>110000</v>
      </c>
      <c r="H1729" s="83"/>
      <c r="I1729" s="84">
        <v>110000</v>
      </c>
      <c r="J1729" s="85"/>
      <c r="K1729" s="85"/>
      <c r="L1729" s="85"/>
      <c r="M1729" s="84"/>
      <c r="N1729" s="84"/>
      <c r="O1729" s="86"/>
      <c r="P1729" s="87"/>
      <c r="Q1729" s="133"/>
      <c r="R1729" s="82">
        <v>90000</v>
      </c>
      <c r="S1729" s="84">
        <f t="shared" si="234"/>
        <v>20000</v>
      </c>
      <c r="T1729" s="89"/>
      <c r="U1729" s="90"/>
      <c r="V1729" s="134"/>
      <c r="W1729" s="92"/>
      <c r="X1729" s="23">
        <f t="shared" si="228"/>
        <v>0</v>
      </c>
      <c r="Y1729" s="23">
        <f t="shared" si="229"/>
        <v>0</v>
      </c>
      <c r="Z1729" s="20">
        <v>1</v>
      </c>
      <c r="AH1729" s="20">
        <f t="shared" si="225"/>
        <v>1</v>
      </c>
      <c r="AQ1729" s="1">
        <f t="shared" si="226"/>
        <v>0</v>
      </c>
      <c r="AR1729" s="1">
        <f t="shared" si="227"/>
        <v>1</v>
      </c>
    </row>
    <row r="1730" spans="1:44" ht="28.2" thickTop="1" thickBot="1">
      <c r="A1730" s="871" t="s">
        <v>304</v>
      </c>
      <c r="B1730" s="872" t="s">
        <v>356</v>
      </c>
      <c r="C1730" s="80" t="s">
        <v>360</v>
      </c>
      <c r="D1730" s="81"/>
      <c r="E1730" s="86" t="s">
        <v>179</v>
      </c>
      <c r="F1730" s="82">
        <f t="shared" si="233"/>
        <v>173000</v>
      </c>
      <c r="G1730" s="37">
        <v>173000</v>
      </c>
      <c r="H1730" s="83"/>
      <c r="I1730" s="84">
        <v>30000</v>
      </c>
      <c r="J1730" s="85"/>
      <c r="K1730" s="85"/>
      <c r="L1730" s="85">
        <v>143000</v>
      </c>
      <c r="M1730" s="84"/>
      <c r="N1730" s="84"/>
      <c r="O1730" s="86"/>
      <c r="P1730" s="87"/>
      <c r="Q1730" s="133"/>
      <c r="R1730" s="82">
        <v>120000</v>
      </c>
      <c r="S1730" s="84">
        <f t="shared" si="234"/>
        <v>53000</v>
      </c>
      <c r="T1730" s="89"/>
      <c r="U1730" s="90"/>
      <c r="V1730" s="134"/>
      <c r="W1730" s="92"/>
      <c r="X1730" s="23">
        <f t="shared" si="228"/>
        <v>0</v>
      </c>
      <c r="Y1730" s="23">
        <f t="shared" si="229"/>
        <v>0</v>
      </c>
      <c r="Z1730" s="20">
        <v>1</v>
      </c>
      <c r="AH1730" s="20">
        <f t="shared" si="225"/>
        <v>1</v>
      </c>
      <c r="AQ1730" s="1">
        <f t="shared" si="226"/>
        <v>0</v>
      </c>
      <c r="AR1730" s="1">
        <f t="shared" si="227"/>
        <v>1</v>
      </c>
    </row>
    <row r="1731" spans="1:44" ht="28.2" thickTop="1" thickBot="1">
      <c r="A1731" s="871" t="s">
        <v>304</v>
      </c>
      <c r="B1731" s="872" t="s">
        <v>356</v>
      </c>
      <c r="C1731" s="80" t="s">
        <v>229</v>
      </c>
      <c r="D1731" s="81"/>
      <c r="E1731" s="86" t="s">
        <v>179</v>
      </c>
      <c r="F1731" s="82">
        <f t="shared" si="233"/>
        <v>180000</v>
      </c>
      <c r="G1731" s="37">
        <v>180000</v>
      </c>
      <c r="H1731" s="83"/>
      <c r="I1731" s="84">
        <v>0</v>
      </c>
      <c r="J1731" s="85">
        <v>100000</v>
      </c>
      <c r="K1731" s="85">
        <v>0</v>
      </c>
      <c r="L1731" s="85">
        <v>80000</v>
      </c>
      <c r="M1731" s="84">
        <v>0</v>
      </c>
      <c r="N1731" s="84">
        <v>0</v>
      </c>
      <c r="O1731" s="86"/>
      <c r="P1731" s="87"/>
      <c r="Q1731" s="133"/>
      <c r="R1731" s="82">
        <v>160000</v>
      </c>
      <c r="S1731" s="84">
        <f t="shared" si="234"/>
        <v>20000</v>
      </c>
      <c r="T1731" s="89"/>
      <c r="U1731" s="90"/>
      <c r="V1731" s="134"/>
      <c r="W1731" s="92"/>
      <c r="X1731" s="23">
        <f t="shared" si="228"/>
        <v>0</v>
      </c>
      <c r="Y1731" s="23">
        <f t="shared" si="229"/>
        <v>0</v>
      </c>
      <c r="Z1731" s="20">
        <v>1</v>
      </c>
      <c r="AH1731" s="20">
        <f t="shared" si="225"/>
        <v>1</v>
      </c>
      <c r="AQ1731" s="1">
        <f t="shared" si="226"/>
        <v>0</v>
      </c>
      <c r="AR1731" s="1">
        <f t="shared" si="227"/>
        <v>1</v>
      </c>
    </row>
    <row r="1732" spans="1:44" ht="28.2" thickTop="1" thickBot="1">
      <c r="A1732" s="871" t="s">
        <v>304</v>
      </c>
      <c r="B1732" s="872" t="s">
        <v>356</v>
      </c>
      <c r="C1732" s="80" t="s">
        <v>38</v>
      </c>
      <c r="D1732" s="81"/>
      <c r="E1732" s="86" t="s">
        <v>145</v>
      </c>
      <c r="F1732" s="82">
        <v>63000</v>
      </c>
      <c r="G1732" s="37">
        <v>15000</v>
      </c>
      <c r="H1732" s="83"/>
      <c r="I1732" s="84">
        <v>0</v>
      </c>
      <c r="J1732" s="85">
        <v>0</v>
      </c>
      <c r="K1732" s="85">
        <v>0</v>
      </c>
      <c r="L1732" s="85">
        <v>15000</v>
      </c>
      <c r="M1732" s="84">
        <v>0</v>
      </c>
      <c r="N1732" s="84">
        <v>0</v>
      </c>
      <c r="O1732" s="86"/>
      <c r="P1732" s="87"/>
      <c r="Q1732" s="170">
        <v>0</v>
      </c>
      <c r="R1732" s="82">
        <v>15000</v>
      </c>
      <c r="S1732" s="84">
        <f>G1732-(Q1732+R1732)</f>
        <v>0</v>
      </c>
      <c r="T1732" s="89"/>
      <c r="U1732" s="90"/>
      <c r="V1732" s="134"/>
      <c r="W1732" s="92"/>
      <c r="X1732" s="23">
        <f t="shared" si="228"/>
        <v>0</v>
      </c>
      <c r="Y1732" s="23">
        <f t="shared" si="229"/>
        <v>0</v>
      </c>
      <c r="AH1732" s="20">
        <f t="shared" si="225"/>
        <v>0</v>
      </c>
      <c r="AI1732" s="20">
        <v>1</v>
      </c>
      <c r="AQ1732" s="1">
        <f t="shared" si="226"/>
        <v>1</v>
      </c>
      <c r="AR1732" s="1">
        <f t="shared" si="227"/>
        <v>1</v>
      </c>
    </row>
    <row r="1733" spans="1:44" ht="28.2" thickTop="1" thickBot="1">
      <c r="A1733" s="871" t="s">
        <v>304</v>
      </c>
      <c r="B1733" s="872" t="s">
        <v>356</v>
      </c>
      <c r="C1733" s="80" t="s">
        <v>361</v>
      </c>
      <c r="D1733" s="81"/>
      <c r="E1733" s="86" t="s">
        <v>12</v>
      </c>
      <c r="F1733" s="82">
        <v>200000</v>
      </c>
      <c r="G1733" s="37">
        <v>347500</v>
      </c>
      <c r="H1733" s="83"/>
      <c r="I1733" s="84">
        <v>62972</v>
      </c>
      <c r="J1733" s="85">
        <v>0</v>
      </c>
      <c r="K1733" s="85">
        <v>236528</v>
      </c>
      <c r="L1733" s="85">
        <v>48000</v>
      </c>
      <c r="M1733" s="84"/>
      <c r="N1733" s="84"/>
      <c r="O1733" s="86"/>
      <c r="P1733" s="87"/>
      <c r="Q1733" s="170">
        <v>219950.64300000001</v>
      </c>
      <c r="R1733" s="82">
        <v>95201</v>
      </c>
      <c r="S1733" s="84">
        <f>G1733-Q1733-R1733</f>
        <v>32348.356999999989</v>
      </c>
      <c r="T1733" s="89"/>
      <c r="U1733" s="90"/>
      <c r="V1733" s="134"/>
      <c r="W1733" s="92"/>
      <c r="X1733" s="23">
        <f t="shared" si="228"/>
        <v>0</v>
      </c>
      <c r="Y1733" s="23">
        <f t="shared" si="229"/>
        <v>0</v>
      </c>
      <c r="AH1733" s="20">
        <f t="shared" si="225"/>
        <v>0</v>
      </c>
      <c r="AI1733" s="20">
        <v>1</v>
      </c>
      <c r="AQ1733" s="1">
        <f t="shared" si="226"/>
        <v>1</v>
      </c>
      <c r="AR1733" s="1">
        <f t="shared" si="227"/>
        <v>1</v>
      </c>
    </row>
    <row r="1734" spans="1:44" ht="28.2" thickTop="1" thickBot="1">
      <c r="A1734" s="871" t="s">
        <v>304</v>
      </c>
      <c r="B1734" s="872" t="s">
        <v>362</v>
      </c>
      <c r="C1734" s="114" t="s">
        <v>326</v>
      </c>
      <c r="D1734" s="115"/>
      <c r="E1734" s="120" t="s">
        <v>179</v>
      </c>
      <c r="F1734" s="116">
        <v>200000</v>
      </c>
      <c r="G1734" s="37">
        <v>200000</v>
      </c>
      <c r="H1734" s="117"/>
      <c r="I1734" s="118">
        <v>118000</v>
      </c>
      <c r="J1734" s="119">
        <v>0</v>
      </c>
      <c r="K1734" s="119">
        <v>0</v>
      </c>
      <c r="L1734" s="119">
        <v>82000</v>
      </c>
      <c r="M1734" s="118">
        <v>0</v>
      </c>
      <c r="N1734" s="118">
        <v>0</v>
      </c>
      <c r="O1734" s="120"/>
      <c r="P1734" s="121"/>
      <c r="Q1734" s="164"/>
      <c r="R1734" s="116">
        <v>200000</v>
      </c>
      <c r="S1734" s="118">
        <f>F1734-R1734</f>
        <v>0</v>
      </c>
      <c r="T1734" s="123"/>
      <c r="U1734" s="124"/>
      <c r="V1734" s="165"/>
      <c r="W1734" s="126"/>
      <c r="X1734" s="23">
        <f t="shared" si="228"/>
        <v>0</v>
      </c>
      <c r="Y1734" s="23">
        <f t="shared" si="229"/>
        <v>0</v>
      </c>
      <c r="Z1734" s="20">
        <v>1</v>
      </c>
      <c r="AH1734" s="20">
        <f t="shared" si="225"/>
        <v>1</v>
      </c>
      <c r="AQ1734" s="1">
        <f t="shared" si="226"/>
        <v>0</v>
      </c>
      <c r="AR1734" s="1">
        <f t="shared" si="227"/>
        <v>1</v>
      </c>
    </row>
    <row r="1735" spans="1:44" ht="28.2" thickTop="1" thickBot="1">
      <c r="A1735" s="871" t="s">
        <v>304</v>
      </c>
      <c r="B1735" s="872" t="s">
        <v>362</v>
      </c>
      <c r="C1735" s="114" t="s">
        <v>229</v>
      </c>
      <c r="D1735" s="115"/>
      <c r="E1735" s="120" t="s">
        <v>179</v>
      </c>
      <c r="F1735" s="116">
        <v>150000</v>
      </c>
      <c r="G1735" s="37">
        <v>150000</v>
      </c>
      <c r="H1735" s="117"/>
      <c r="I1735" s="118">
        <v>100000</v>
      </c>
      <c r="J1735" s="119">
        <v>0</v>
      </c>
      <c r="K1735" s="119">
        <v>0</v>
      </c>
      <c r="L1735" s="119">
        <v>50000</v>
      </c>
      <c r="M1735" s="118">
        <v>0</v>
      </c>
      <c r="N1735" s="118">
        <v>0</v>
      </c>
      <c r="O1735" s="120"/>
      <c r="P1735" s="121"/>
      <c r="Q1735" s="164"/>
      <c r="R1735" s="116">
        <v>100000</v>
      </c>
      <c r="S1735" s="118">
        <f>F1735-R1735</f>
        <v>50000</v>
      </c>
      <c r="T1735" s="123"/>
      <c r="U1735" s="124"/>
      <c r="V1735" s="165"/>
      <c r="W1735" s="126"/>
      <c r="X1735" s="23">
        <f t="shared" si="228"/>
        <v>0</v>
      </c>
      <c r="Y1735" s="23">
        <f t="shared" si="229"/>
        <v>0</v>
      </c>
      <c r="Z1735" s="20">
        <v>1</v>
      </c>
      <c r="AH1735" s="20">
        <f t="shared" si="225"/>
        <v>1</v>
      </c>
      <c r="AQ1735" s="1">
        <f t="shared" si="226"/>
        <v>0</v>
      </c>
      <c r="AR1735" s="1">
        <f t="shared" si="227"/>
        <v>1</v>
      </c>
    </row>
    <row r="1736" spans="1:44" ht="28.2" thickTop="1" thickBot="1">
      <c r="A1736" s="871" t="s">
        <v>304</v>
      </c>
      <c r="B1736" s="872" t="s">
        <v>362</v>
      </c>
      <c r="C1736" s="114" t="s">
        <v>360</v>
      </c>
      <c r="D1736" s="115"/>
      <c r="E1736" s="120" t="s">
        <v>179</v>
      </c>
      <c r="F1736" s="116">
        <v>150000</v>
      </c>
      <c r="G1736" s="37">
        <v>150000</v>
      </c>
      <c r="H1736" s="117"/>
      <c r="I1736" s="118">
        <v>100000</v>
      </c>
      <c r="J1736" s="119">
        <v>0</v>
      </c>
      <c r="K1736" s="119">
        <v>0</v>
      </c>
      <c r="L1736" s="119">
        <v>50000</v>
      </c>
      <c r="M1736" s="118">
        <v>0</v>
      </c>
      <c r="N1736" s="118">
        <v>0</v>
      </c>
      <c r="O1736" s="120"/>
      <c r="P1736" s="121"/>
      <c r="Q1736" s="164"/>
      <c r="R1736" s="116">
        <v>100000</v>
      </c>
      <c r="S1736" s="118">
        <f>F1736-R1736</f>
        <v>50000</v>
      </c>
      <c r="T1736" s="123"/>
      <c r="U1736" s="124"/>
      <c r="V1736" s="165"/>
      <c r="W1736" s="126"/>
      <c r="X1736" s="23">
        <f t="shared" si="228"/>
        <v>0</v>
      </c>
      <c r="Y1736" s="23">
        <f t="shared" si="229"/>
        <v>0</v>
      </c>
      <c r="Z1736" s="20">
        <v>1</v>
      </c>
      <c r="AH1736" s="20">
        <f t="shared" si="225"/>
        <v>1</v>
      </c>
      <c r="AQ1736" s="1">
        <f t="shared" si="226"/>
        <v>0</v>
      </c>
      <c r="AR1736" s="1">
        <f t="shared" si="227"/>
        <v>1</v>
      </c>
    </row>
    <row r="1737" spans="1:44" ht="28.2" thickTop="1" thickBot="1">
      <c r="A1737" s="871" t="s">
        <v>304</v>
      </c>
      <c r="B1737" s="872" t="s">
        <v>362</v>
      </c>
      <c r="C1737" s="114" t="s">
        <v>363</v>
      </c>
      <c r="D1737" s="115"/>
      <c r="E1737" s="120" t="s">
        <v>179</v>
      </c>
      <c r="F1737" s="116">
        <v>200000</v>
      </c>
      <c r="G1737" s="37">
        <v>200000</v>
      </c>
      <c r="H1737" s="117"/>
      <c r="I1737" s="118">
        <v>200000</v>
      </c>
      <c r="J1737" s="119">
        <v>0</v>
      </c>
      <c r="K1737" s="119"/>
      <c r="L1737" s="119">
        <v>0</v>
      </c>
      <c r="M1737" s="118"/>
      <c r="N1737" s="118"/>
      <c r="O1737" s="120"/>
      <c r="P1737" s="121"/>
      <c r="Q1737" s="164"/>
      <c r="R1737" s="116">
        <v>50000</v>
      </c>
      <c r="S1737" s="118">
        <f>F1737-R1737</f>
        <v>150000</v>
      </c>
      <c r="T1737" s="123"/>
      <c r="U1737" s="124"/>
      <c r="V1737" s="165"/>
      <c r="W1737" s="126"/>
      <c r="X1737" s="23">
        <f t="shared" si="228"/>
        <v>0</v>
      </c>
      <c r="Y1737" s="23">
        <f t="shared" si="229"/>
        <v>0</v>
      </c>
      <c r="Z1737" s="20">
        <v>1</v>
      </c>
      <c r="AH1737" s="20">
        <f t="shared" si="225"/>
        <v>1</v>
      </c>
      <c r="AQ1737" s="1">
        <f t="shared" si="226"/>
        <v>0</v>
      </c>
      <c r="AR1737" s="1">
        <f t="shared" si="227"/>
        <v>1</v>
      </c>
    </row>
    <row r="1738" spans="1:44" ht="28.2" thickTop="1" thickBot="1">
      <c r="A1738" s="871" t="s">
        <v>304</v>
      </c>
      <c r="B1738" s="872" t="s">
        <v>362</v>
      </c>
      <c r="C1738" s="114" t="s">
        <v>364</v>
      </c>
      <c r="D1738" s="115"/>
      <c r="E1738" s="120" t="s">
        <v>179</v>
      </c>
      <c r="F1738" s="116">
        <v>330000</v>
      </c>
      <c r="G1738" s="37">
        <v>330000</v>
      </c>
      <c r="H1738" s="117"/>
      <c r="I1738" s="118">
        <v>0</v>
      </c>
      <c r="J1738" s="119">
        <v>330000</v>
      </c>
      <c r="K1738" s="119">
        <v>0</v>
      </c>
      <c r="L1738" s="119">
        <v>0</v>
      </c>
      <c r="M1738" s="118">
        <v>0</v>
      </c>
      <c r="N1738" s="118">
        <v>0</v>
      </c>
      <c r="O1738" s="120"/>
      <c r="P1738" s="121"/>
      <c r="Q1738" s="164"/>
      <c r="R1738" s="116">
        <v>330000</v>
      </c>
      <c r="S1738" s="118">
        <f>F1738-R1738</f>
        <v>0</v>
      </c>
      <c r="T1738" s="123"/>
      <c r="U1738" s="124"/>
      <c r="V1738" s="165"/>
      <c r="W1738" s="126"/>
      <c r="X1738" s="23">
        <f t="shared" si="228"/>
        <v>0</v>
      </c>
      <c r="Y1738" s="23">
        <f t="shared" si="229"/>
        <v>0</v>
      </c>
      <c r="Z1738" s="20">
        <v>1</v>
      </c>
      <c r="AH1738" s="20">
        <f t="shared" ref="AH1738:AH1801" si="235">SUM(Z1738:AG1738)</f>
        <v>1</v>
      </c>
      <c r="AQ1738" s="1">
        <f t="shared" ref="AQ1738:AQ1801" si="236">SUM(AI1738:AP1738)</f>
        <v>0</v>
      </c>
      <c r="AR1738" s="1">
        <f t="shared" ref="AR1738:AR1801" si="237">AQ1738+AH1738</f>
        <v>1</v>
      </c>
    </row>
    <row r="1739" spans="1:44" ht="28.2" thickTop="1" thickBot="1">
      <c r="A1739" s="871" t="s">
        <v>304</v>
      </c>
      <c r="B1739" s="872" t="s">
        <v>362</v>
      </c>
      <c r="C1739" s="114" t="s">
        <v>328</v>
      </c>
      <c r="D1739" s="115"/>
      <c r="E1739" s="120" t="s">
        <v>145</v>
      </c>
      <c r="F1739" s="116">
        <v>300000</v>
      </c>
      <c r="G1739" s="37">
        <v>441468</v>
      </c>
      <c r="H1739" s="117"/>
      <c r="I1739" s="118">
        <v>298468</v>
      </c>
      <c r="J1739" s="119">
        <v>100000</v>
      </c>
      <c r="K1739" s="119">
        <v>0</v>
      </c>
      <c r="L1739" s="119">
        <v>43000</v>
      </c>
      <c r="M1739" s="118">
        <v>0</v>
      </c>
      <c r="N1739" s="118">
        <v>0</v>
      </c>
      <c r="O1739" s="120"/>
      <c r="P1739" s="121"/>
      <c r="Q1739" s="163">
        <v>0</v>
      </c>
      <c r="R1739" s="116">
        <v>350000</v>
      </c>
      <c r="S1739" s="118">
        <f>G1739-Q1739-R1739</f>
        <v>91468</v>
      </c>
      <c r="T1739" s="123"/>
      <c r="U1739" s="124"/>
      <c r="V1739" s="165"/>
      <c r="W1739" s="126"/>
      <c r="X1739" s="23">
        <f t="shared" si="228"/>
        <v>0</v>
      </c>
      <c r="Y1739" s="23">
        <f t="shared" si="229"/>
        <v>0</v>
      </c>
      <c r="AH1739" s="20">
        <f t="shared" si="235"/>
        <v>0</v>
      </c>
      <c r="AI1739" s="20">
        <v>1</v>
      </c>
      <c r="AQ1739" s="1">
        <f t="shared" si="236"/>
        <v>1</v>
      </c>
      <c r="AR1739" s="1">
        <f t="shared" si="237"/>
        <v>1</v>
      </c>
    </row>
    <row r="1740" spans="1:44" ht="28.2" thickTop="1" thickBot="1">
      <c r="A1740" s="871" t="s">
        <v>304</v>
      </c>
      <c r="B1740" s="872" t="s">
        <v>362</v>
      </c>
      <c r="C1740" s="114" t="s">
        <v>229</v>
      </c>
      <c r="D1740" s="115"/>
      <c r="E1740" s="120" t="s">
        <v>145</v>
      </c>
      <c r="F1740" s="116">
        <v>70000</v>
      </c>
      <c r="G1740" s="37">
        <v>71000</v>
      </c>
      <c r="H1740" s="117"/>
      <c r="I1740" s="118">
        <v>71000</v>
      </c>
      <c r="J1740" s="119">
        <v>0</v>
      </c>
      <c r="K1740" s="119">
        <v>0</v>
      </c>
      <c r="L1740" s="119">
        <v>0</v>
      </c>
      <c r="M1740" s="118">
        <v>0</v>
      </c>
      <c r="N1740" s="118">
        <v>0</v>
      </c>
      <c r="O1740" s="120"/>
      <c r="P1740" s="121"/>
      <c r="Q1740" s="163">
        <v>0</v>
      </c>
      <c r="R1740" s="116">
        <v>50000</v>
      </c>
      <c r="S1740" s="118">
        <f>G1740-Q1740-R1740</f>
        <v>21000</v>
      </c>
      <c r="T1740" s="123"/>
      <c r="U1740" s="124"/>
      <c r="V1740" s="165"/>
      <c r="W1740" s="126"/>
      <c r="X1740" s="23">
        <f t="shared" si="228"/>
        <v>0</v>
      </c>
      <c r="Y1740" s="23">
        <f t="shared" si="229"/>
        <v>0</v>
      </c>
      <c r="AH1740" s="20">
        <f t="shared" si="235"/>
        <v>0</v>
      </c>
      <c r="AI1740" s="20">
        <v>1</v>
      </c>
      <c r="AQ1740" s="1">
        <f t="shared" si="236"/>
        <v>1</v>
      </c>
      <c r="AR1740" s="1">
        <f t="shared" si="237"/>
        <v>1</v>
      </c>
    </row>
    <row r="1741" spans="1:44" ht="28.2" thickTop="1" thickBot="1">
      <c r="A1741" s="871" t="s">
        <v>304</v>
      </c>
      <c r="B1741" s="872" t="s">
        <v>362</v>
      </c>
      <c r="C1741" s="114" t="s">
        <v>365</v>
      </c>
      <c r="D1741" s="115"/>
      <c r="E1741" s="120" t="s">
        <v>145</v>
      </c>
      <c r="F1741" s="116">
        <v>50000</v>
      </c>
      <c r="G1741" s="37">
        <v>50000</v>
      </c>
      <c r="H1741" s="117"/>
      <c r="I1741" s="118">
        <v>50000</v>
      </c>
      <c r="J1741" s="119">
        <v>0</v>
      </c>
      <c r="K1741" s="119">
        <v>0</v>
      </c>
      <c r="L1741" s="119">
        <v>0</v>
      </c>
      <c r="M1741" s="118">
        <v>0</v>
      </c>
      <c r="N1741" s="118">
        <v>0</v>
      </c>
      <c r="O1741" s="120"/>
      <c r="P1741" s="121"/>
      <c r="Q1741" s="163">
        <v>20000</v>
      </c>
      <c r="R1741" s="116">
        <v>30000</v>
      </c>
      <c r="S1741" s="118">
        <f>G1741-Q1741-R1741</f>
        <v>0</v>
      </c>
      <c r="T1741" s="123"/>
      <c r="U1741" s="124"/>
      <c r="V1741" s="165"/>
      <c r="W1741" s="126"/>
      <c r="X1741" s="23">
        <f t="shared" si="228"/>
        <v>0</v>
      </c>
      <c r="Y1741" s="23">
        <f t="shared" si="229"/>
        <v>0</v>
      </c>
      <c r="AH1741" s="20">
        <f t="shared" si="235"/>
        <v>0</v>
      </c>
      <c r="AI1741" s="20">
        <v>1</v>
      </c>
      <c r="AQ1741" s="1">
        <f t="shared" si="236"/>
        <v>1</v>
      </c>
      <c r="AR1741" s="1">
        <f t="shared" si="237"/>
        <v>1</v>
      </c>
    </row>
    <row r="1742" spans="1:44" ht="28.2" thickTop="1" thickBot="1">
      <c r="A1742" s="871" t="s">
        <v>304</v>
      </c>
      <c r="B1742" s="872" t="s">
        <v>362</v>
      </c>
      <c r="C1742" s="114" t="s">
        <v>37</v>
      </c>
      <c r="D1742" s="115"/>
      <c r="E1742" s="120" t="s">
        <v>10</v>
      </c>
      <c r="F1742" s="116">
        <v>550000</v>
      </c>
      <c r="G1742" s="37">
        <v>562000</v>
      </c>
      <c r="H1742" s="117"/>
      <c r="I1742" s="118">
        <v>127016</v>
      </c>
      <c r="J1742" s="119">
        <v>0</v>
      </c>
      <c r="K1742" s="119">
        <v>434984</v>
      </c>
      <c r="L1742" s="119">
        <v>0</v>
      </c>
      <c r="M1742" s="118">
        <v>0</v>
      </c>
      <c r="N1742" s="118">
        <v>0</v>
      </c>
      <c r="O1742" s="120"/>
      <c r="P1742" s="121"/>
      <c r="Q1742" s="163">
        <v>0</v>
      </c>
      <c r="R1742" s="127">
        <v>400000</v>
      </c>
      <c r="S1742" s="118">
        <f>G1742-Q1742-R1742</f>
        <v>162000</v>
      </c>
      <c r="T1742" s="123"/>
      <c r="U1742" s="124"/>
      <c r="V1742" s="165"/>
      <c r="W1742" s="126"/>
      <c r="X1742" s="23">
        <f t="shared" si="228"/>
        <v>0</v>
      </c>
      <c r="Y1742" s="23">
        <f t="shared" si="229"/>
        <v>0</v>
      </c>
      <c r="AH1742" s="20">
        <f t="shared" si="235"/>
        <v>0</v>
      </c>
      <c r="AI1742" s="20">
        <v>1</v>
      </c>
      <c r="AQ1742" s="1">
        <f t="shared" si="236"/>
        <v>1</v>
      </c>
      <c r="AR1742" s="1">
        <f t="shared" si="237"/>
        <v>1</v>
      </c>
    </row>
    <row r="1743" spans="1:44" ht="28.2" thickTop="1" thickBot="1">
      <c r="A1743" s="871" t="s">
        <v>304</v>
      </c>
      <c r="B1743" s="872" t="s">
        <v>362</v>
      </c>
      <c r="C1743" s="114" t="s">
        <v>229</v>
      </c>
      <c r="D1743" s="115"/>
      <c r="E1743" s="120" t="s">
        <v>10</v>
      </c>
      <c r="F1743" s="116">
        <v>80000</v>
      </c>
      <c r="G1743" s="37">
        <v>65000</v>
      </c>
      <c r="H1743" s="117"/>
      <c r="I1743" s="118">
        <v>23000</v>
      </c>
      <c r="J1743" s="119">
        <v>42000</v>
      </c>
      <c r="K1743" s="119">
        <v>0</v>
      </c>
      <c r="L1743" s="119">
        <v>0</v>
      </c>
      <c r="M1743" s="118">
        <v>0</v>
      </c>
      <c r="N1743" s="118">
        <v>0</v>
      </c>
      <c r="O1743" s="120"/>
      <c r="P1743" s="121"/>
      <c r="Q1743" s="163">
        <f>G1743-R1743</f>
        <v>58500</v>
      </c>
      <c r="R1743" s="116">
        <v>6500</v>
      </c>
      <c r="S1743" s="118">
        <v>0</v>
      </c>
      <c r="T1743" s="123"/>
      <c r="U1743" s="124"/>
      <c r="V1743" s="165"/>
      <c r="W1743" s="126"/>
      <c r="X1743" s="23">
        <f t="shared" si="228"/>
        <v>0</v>
      </c>
      <c r="Y1743" s="23">
        <f t="shared" si="229"/>
        <v>0</v>
      </c>
      <c r="AH1743" s="20">
        <f t="shared" si="235"/>
        <v>0</v>
      </c>
      <c r="AI1743" s="20">
        <v>1</v>
      </c>
      <c r="AQ1743" s="1">
        <f t="shared" si="236"/>
        <v>1</v>
      </c>
      <c r="AR1743" s="1">
        <f t="shared" si="237"/>
        <v>1</v>
      </c>
    </row>
    <row r="1744" spans="1:44" ht="28.2" thickTop="1" thickBot="1">
      <c r="A1744" s="871" t="s">
        <v>304</v>
      </c>
      <c r="B1744" s="872" t="s">
        <v>366</v>
      </c>
      <c r="C1744" s="114" t="s">
        <v>229</v>
      </c>
      <c r="D1744" s="115"/>
      <c r="E1744" s="120" t="s">
        <v>179</v>
      </c>
      <c r="F1744" s="116">
        <v>60000</v>
      </c>
      <c r="G1744" s="37">
        <v>60000</v>
      </c>
      <c r="H1744" s="117"/>
      <c r="I1744" s="118">
        <v>0</v>
      </c>
      <c r="J1744" s="118">
        <v>0</v>
      </c>
      <c r="K1744" s="118">
        <v>0</v>
      </c>
      <c r="L1744" s="118">
        <v>60000</v>
      </c>
      <c r="M1744" s="118"/>
      <c r="N1744" s="118"/>
      <c r="O1744" s="120"/>
      <c r="P1744" s="121"/>
      <c r="Q1744" s="164"/>
      <c r="R1744" s="116">
        <v>40000</v>
      </c>
      <c r="S1744" s="118">
        <f t="shared" ref="S1744:S1749" si="238">F1744-R1744</f>
        <v>20000</v>
      </c>
      <c r="T1744" s="123"/>
      <c r="U1744" s="124"/>
      <c r="V1744" s="165"/>
      <c r="W1744" s="126"/>
      <c r="X1744" s="23">
        <f t="shared" si="228"/>
        <v>0</v>
      </c>
      <c r="Y1744" s="23">
        <f t="shared" si="229"/>
        <v>0</v>
      </c>
      <c r="Z1744" s="20">
        <v>1</v>
      </c>
      <c r="AH1744" s="20">
        <f t="shared" si="235"/>
        <v>1</v>
      </c>
      <c r="AQ1744" s="1">
        <f t="shared" si="236"/>
        <v>0</v>
      </c>
      <c r="AR1744" s="1">
        <f t="shared" si="237"/>
        <v>1</v>
      </c>
    </row>
    <row r="1745" spans="1:44" ht="28.2" thickTop="1" thickBot="1">
      <c r="A1745" s="871" t="s">
        <v>304</v>
      </c>
      <c r="B1745" s="872" t="s">
        <v>366</v>
      </c>
      <c r="C1745" s="114" t="s">
        <v>54</v>
      </c>
      <c r="D1745" s="115"/>
      <c r="E1745" s="120" t="s">
        <v>179</v>
      </c>
      <c r="F1745" s="116">
        <v>208000</v>
      </c>
      <c r="G1745" s="37">
        <v>208000</v>
      </c>
      <c r="H1745" s="117"/>
      <c r="I1745" s="118">
        <v>0</v>
      </c>
      <c r="J1745" s="118">
        <v>0</v>
      </c>
      <c r="K1745" s="118">
        <v>0</v>
      </c>
      <c r="L1745" s="118">
        <v>208000</v>
      </c>
      <c r="M1745" s="118"/>
      <c r="N1745" s="118"/>
      <c r="O1745" s="120"/>
      <c r="P1745" s="121"/>
      <c r="Q1745" s="164"/>
      <c r="R1745" s="116">
        <v>140000</v>
      </c>
      <c r="S1745" s="118">
        <f t="shared" si="238"/>
        <v>68000</v>
      </c>
      <c r="T1745" s="123"/>
      <c r="U1745" s="124"/>
      <c r="V1745" s="165"/>
      <c r="W1745" s="126"/>
      <c r="X1745" s="23">
        <f t="shared" si="228"/>
        <v>0</v>
      </c>
      <c r="Y1745" s="23">
        <f t="shared" si="229"/>
        <v>0</v>
      </c>
      <c r="Z1745" s="20">
        <v>1</v>
      </c>
      <c r="AH1745" s="20">
        <f t="shared" si="235"/>
        <v>1</v>
      </c>
      <c r="AQ1745" s="1">
        <f t="shared" si="236"/>
        <v>0</v>
      </c>
      <c r="AR1745" s="1">
        <f t="shared" si="237"/>
        <v>1</v>
      </c>
    </row>
    <row r="1746" spans="1:44" ht="28.2" thickTop="1" thickBot="1">
      <c r="A1746" s="871" t="s">
        <v>304</v>
      </c>
      <c r="B1746" s="872" t="s">
        <v>366</v>
      </c>
      <c r="C1746" s="114" t="s">
        <v>367</v>
      </c>
      <c r="D1746" s="115"/>
      <c r="E1746" s="120" t="s">
        <v>179</v>
      </c>
      <c r="F1746" s="116">
        <v>20000</v>
      </c>
      <c r="G1746" s="37">
        <v>20000</v>
      </c>
      <c r="H1746" s="117"/>
      <c r="I1746" s="118">
        <v>0</v>
      </c>
      <c r="J1746" s="118">
        <v>0</v>
      </c>
      <c r="K1746" s="118">
        <v>0</v>
      </c>
      <c r="L1746" s="118">
        <v>20000</v>
      </c>
      <c r="M1746" s="118"/>
      <c r="N1746" s="118"/>
      <c r="O1746" s="120"/>
      <c r="P1746" s="121"/>
      <c r="Q1746" s="164"/>
      <c r="R1746" s="116">
        <v>20000</v>
      </c>
      <c r="S1746" s="118">
        <f t="shared" si="238"/>
        <v>0</v>
      </c>
      <c r="T1746" s="123"/>
      <c r="U1746" s="124"/>
      <c r="V1746" s="165"/>
      <c r="W1746" s="126"/>
      <c r="X1746" s="23">
        <f t="shared" si="228"/>
        <v>0</v>
      </c>
      <c r="Y1746" s="23">
        <f t="shared" si="229"/>
        <v>0</v>
      </c>
      <c r="Z1746" s="20">
        <v>1</v>
      </c>
      <c r="AH1746" s="20">
        <f t="shared" si="235"/>
        <v>1</v>
      </c>
      <c r="AQ1746" s="1">
        <f t="shared" si="236"/>
        <v>0</v>
      </c>
      <c r="AR1746" s="1">
        <f t="shared" si="237"/>
        <v>1</v>
      </c>
    </row>
    <row r="1747" spans="1:44" ht="28.2" thickTop="1" thickBot="1">
      <c r="A1747" s="871" t="s">
        <v>304</v>
      </c>
      <c r="B1747" s="872" t="s">
        <v>366</v>
      </c>
      <c r="C1747" s="114" t="s">
        <v>368</v>
      </c>
      <c r="D1747" s="115"/>
      <c r="E1747" s="120" t="s">
        <v>179</v>
      </c>
      <c r="F1747" s="116">
        <v>50000</v>
      </c>
      <c r="G1747" s="37">
        <v>50000</v>
      </c>
      <c r="H1747" s="117"/>
      <c r="I1747" s="118">
        <v>0</v>
      </c>
      <c r="J1747" s="118">
        <v>0</v>
      </c>
      <c r="K1747" s="118">
        <v>0</v>
      </c>
      <c r="L1747" s="118">
        <v>50000</v>
      </c>
      <c r="M1747" s="118"/>
      <c r="N1747" s="118"/>
      <c r="O1747" s="120"/>
      <c r="P1747" s="121"/>
      <c r="Q1747" s="164"/>
      <c r="R1747" s="116">
        <v>45000</v>
      </c>
      <c r="S1747" s="118">
        <f t="shared" si="238"/>
        <v>5000</v>
      </c>
      <c r="T1747" s="123"/>
      <c r="U1747" s="124"/>
      <c r="V1747" s="165"/>
      <c r="W1747" s="126"/>
      <c r="X1747" s="23">
        <f t="shared" si="228"/>
        <v>0</v>
      </c>
      <c r="Y1747" s="23">
        <f t="shared" si="229"/>
        <v>0</v>
      </c>
      <c r="Z1747" s="20">
        <v>1</v>
      </c>
      <c r="AH1747" s="20">
        <f t="shared" si="235"/>
        <v>1</v>
      </c>
      <c r="AQ1747" s="1">
        <f t="shared" si="236"/>
        <v>0</v>
      </c>
      <c r="AR1747" s="1">
        <f t="shared" si="237"/>
        <v>1</v>
      </c>
    </row>
    <row r="1748" spans="1:44" ht="28.2" thickTop="1" thickBot="1">
      <c r="A1748" s="871" t="s">
        <v>304</v>
      </c>
      <c r="B1748" s="872" t="s">
        <v>366</v>
      </c>
      <c r="C1748" s="114" t="s">
        <v>369</v>
      </c>
      <c r="D1748" s="115"/>
      <c r="E1748" s="120" t="s">
        <v>179</v>
      </c>
      <c r="F1748" s="116">
        <v>20000</v>
      </c>
      <c r="G1748" s="37">
        <v>20000</v>
      </c>
      <c r="H1748" s="117"/>
      <c r="I1748" s="118">
        <v>0</v>
      </c>
      <c r="J1748" s="118">
        <v>0</v>
      </c>
      <c r="K1748" s="118">
        <v>0</v>
      </c>
      <c r="L1748" s="118">
        <v>20000</v>
      </c>
      <c r="M1748" s="118"/>
      <c r="N1748" s="118"/>
      <c r="O1748" s="120"/>
      <c r="P1748" s="121"/>
      <c r="Q1748" s="164"/>
      <c r="R1748" s="116">
        <v>20000</v>
      </c>
      <c r="S1748" s="118">
        <f t="shared" si="238"/>
        <v>0</v>
      </c>
      <c r="T1748" s="123"/>
      <c r="U1748" s="124"/>
      <c r="V1748" s="165"/>
      <c r="W1748" s="126"/>
      <c r="X1748" s="23">
        <f t="shared" si="228"/>
        <v>0</v>
      </c>
      <c r="Y1748" s="23">
        <f t="shared" si="229"/>
        <v>0</v>
      </c>
      <c r="Z1748" s="20">
        <v>1</v>
      </c>
      <c r="AH1748" s="20">
        <f t="shared" si="235"/>
        <v>1</v>
      </c>
      <c r="AQ1748" s="1">
        <f t="shared" si="236"/>
        <v>0</v>
      </c>
      <c r="AR1748" s="1">
        <f t="shared" si="237"/>
        <v>1</v>
      </c>
    </row>
    <row r="1749" spans="1:44" ht="28.2" thickTop="1" thickBot="1">
      <c r="A1749" s="871" t="s">
        <v>304</v>
      </c>
      <c r="B1749" s="872" t="s">
        <v>366</v>
      </c>
      <c r="C1749" s="172" t="s">
        <v>206</v>
      </c>
      <c r="D1749" s="115"/>
      <c r="E1749" s="120" t="s">
        <v>179</v>
      </c>
      <c r="F1749" s="116">
        <v>20000</v>
      </c>
      <c r="G1749" s="37">
        <v>20000</v>
      </c>
      <c r="H1749" s="117"/>
      <c r="I1749" s="118">
        <v>0</v>
      </c>
      <c r="J1749" s="118">
        <v>0</v>
      </c>
      <c r="K1749" s="118">
        <v>0</v>
      </c>
      <c r="L1749" s="118">
        <v>20000</v>
      </c>
      <c r="M1749" s="118"/>
      <c r="N1749" s="118"/>
      <c r="O1749" s="120"/>
      <c r="P1749" s="121"/>
      <c r="Q1749" s="164"/>
      <c r="R1749" s="116">
        <v>20000</v>
      </c>
      <c r="S1749" s="118">
        <f t="shared" si="238"/>
        <v>0</v>
      </c>
      <c r="T1749" s="123"/>
      <c r="U1749" s="124"/>
      <c r="V1749" s="165"/>
      <c r="W1749" s="126"/>
      <c r="X1749" s="23">
        <f t="shared" si="228"/>
        <v>0</v>
      </c>
      <c r="Y1749" s="23">
        <f t="shared" si="229"/>
        <v>0</v>
      </c>
      <c r="Z1749" s="20">
        <v>1</v>
      </c>
      <c r="AH1749" s="20">
        <f t="shared" si="235"/>
        <v>1</v>
      </c>
      <c r="AQ1749" s="1">
        <f t="shared" si="236"/>
        <v>0</v>
      </c>
      <c r="AR1749" s="1">
        <f t="shared" si="237"/>
        <v>1</v>
      </c>
    </row>
    <row r="1750" spans="1:44" ht="28.2" thickTop="1" thickBot="1">
      <c r="A1750" s="871" t="s">
        <v>304</v>
      </c>
      <c r="B1750" s="872" t="s">
        <v>366</v>
      </c>
      <c r="C1750" s="114" t="s">
        <v>38</v>
      </c>
      <c r="D1750" s="115"/>
      <c r="E1750" s="120" t="s">
        <v>145</v>
      </c>
      <c r="F1750" s="116">
        <v>160000</v>
      </c>
      <c r="G1750" s="37">
        <v>160000</v>
      </c>
      <c r="H1750" s="117"/>
      <c r="I1750" s="118"/>
      <c r="J1750" s="119"/>
      <c r="K1750" s="119"/>
      <c r="L1750" s="119">
        <v>160000</v>
      </c>
      <c r="M1750" s="118"/>
      <c r="N1750" s="118"/>
      <c r="O1750" s="120"/>
      <c r="P1750" s="121"/>
      <c r="Q1750" s="163">
        <v>0</v>
      </c>
      <c r="R1750" s="116">
        <f>G1750-S1750</f>
        <v>80000</v>
      </c>
      <c r="S1750" s="118">
        <v>80000</v>
      </c>
      <c r="T1750" s="123"/>
      <c r="U1750" s="124"/>
      <c r="V1750" s="165"/>
      <c r="W1750" s="126"/>
      <c r="X1750" s="23">
        <f t="shared" si="228"/>
        <v>0</v>
      </c>
      <c r="Y1750" s="23">
        <f t="shared" si="229"/>
        <v>0</v>
      </c>
      <c r="AH1750" s="20">
        <f t="shared" si="235"/>
        <v>0</v>
      </c>
      <c r="AI1750" s="20">
        <v>1</v>
      </c>
      <c r="AQ1750" s="1">
        <f t="shared" si="236"/>
        <v>1</v>
      </c>
      <c r="AR1750" s="1">
        <f t="shared" si="237"/>
        <v>1</v>
      </c>
    </row>
    <row r="1751" spans="1:44" ht="28.2" thickTop="1" thickBot="1">
      <c r="A1751" s="871" t="s">
        <v>304</v>
      </c>
      <c r="B1751" s="872" t="s">
        <v>366</v>
      </c>
      <c r="C1751" s="114" t="s">
        <v>226</v>
      </c>
      <c r="D1751" s="115"/>
      <c r="E1751" s="120" t="s">
        <v>145</v>
      </c>
      <c r="F1751" s="116">
        <v>50000</v>
      </c>
      <c r="G1751" s="37">
        <v>63000</v>
      </c>
      <c r="H1751" s="117"/>
      <c r="I1751" s="118"/>
      <c r="J1751" s="119"/>
      <c r="K1751" s="119"/>
      <c r="L1751" s="119">
        <v>63000</v>
      </c>
      <c r="M1751" s="118"/>
      <c r="N1751" s="118"/>
      <c r="O1751" s="120"/>
      <c r="P1751" s="121"/>
      <c r="Q1751" s="163">
        <v>0</v>
      </c>
      <c r="R1751" s="116">
        <v>63000</v>
      </c>
      <c r="S1751" s="118">
        <v>0</v>
      </c>
      <c r="T1751" s="123"/>
      <c r="U1751" s="124"/>
      <c r="V1751" s="165"/>
      <c r="W1751" s="126"/>
      <c r="X1751" s="23">
        <f t="shared" si="228"/>
        <v>0</v>
      </c>
      <c r="Y1751" s="23">
        <f t="shared" si="229"/>
        <v>0</v>
      </c>
      <c r="AH1751" s="20">
        <f t="shared" si="235"/>
        <v>0</v>
      </c>
      <c r="AI1751" s="20">
        <v>1</v>
      </c>
      <c r="AQ1751" s="1">
        <f t="shared" si="236"/>
        <v>1</v>
      </c>
      <c r="AR1751" s="1">
        <f t="shared" si="237"/>
        <v>1</v>
      </c>
    </row>
    <row r="1752" spans="1:44" ht="28.2" thickTop="1" thickBot="1">
      <c r="A1752" s="871" t="s">
        <v>304</v>
      </c>
      <c r="B1752" s="872" t="s">
        <v>366</v>
      </c>
      <c r="C1752" s="114" t="s">
        <v>36</v>
      </c>
      <c r="D1752" s="115"/>
      <c r="E1752" s="120" t="s">
        <v>53</v>
      </c>
      <c r="F1752" s="116">
        <f>I1752+J1752+K1752+L1752+M1752+N1752</f>
        <v>13000</v>
      </c>
      <c r="G1752" s="37">
        <v>13000</v>
      </c>
      <c r="H1752" s="117"/>
      <c r="I1752" s="118"/>
      <c r="J1752" s="119"/>
      <c r="K1752" s="119"/>
      <c r="L1752" s="119">
        <v>13000</v>
      </c>
      <c r="M1752" s="118"/>
      <c r="N1752" s="118"/>
      <c r="O1752" s="120"/>
      <c r="P1752" s="121"/>
      <c r="Q1752" s="163">
        <v>11260</v>
      </c>
      <c r="R1752" s="116">
        <f>G1752-Q1752</f>
        <v>1740</v>
      </c>
      <c r="S1752" s="118"/>
      <c r="T1752" s="123"/>
      <c r="U1752" s="124"/>
      <c r="V1752" s="165"/>
      <c r="W1752" s="126"/>
      <c r="X1752" s="23">
        <f t="shared" si="228"/>
        <v>0</v>
      </c>
      <c r="Y1752" s="23">
        <f t="shared" si="229"/>
        <v>0</v>
      </c>
      <c r="AH1752" s="20">
        <f t="shared" si="235"/>
        <v>0</v>
      </c>
      <c r="AI1752" s="20">
        <v>1</v>
      </c>
      <c r="AQ1752" s="1">
        <f t="shared" si="236"/>
        <v>1</v>
      </c>
      <c r="AR1752" s="1">
        <f t="shared" si="237"/>
        <v>1</v>
      </c>
    </row>
    <row r="1753" spans="1:44" ht="28.2" thickTop="1" thickBot="1">
      <c r="A1753" s="871" t="s">
        <v>304</v>
      </c>
      <c r="B1753" s="872" t="s">
        <v>366</v>
      </c>
      <c r="C1753" s="114" t="s">
        <v>247</v>
      </c>
      <c r="D1753" s="115"/>
      <c r="E1753" s="120" t="s">
        <v>964</v>
      </c>
      <c r="F1753" s="116">
        <f>86000+25000</f>
        <v>111000</v>
      </c>
      <c r="G1753" s="37">
        <v>91000</v>
      </c>
      <c r="H1753" s="117"/>
      <c r="I1753" s="118"/>
      <c r="J1753" s="119"/>
      <c r="K1753" s="119"/>
      <c r="L1753" s="119">
        <v>91000</v>
      </c>
      <c r="M1753" s="118"/>
      <c r="N1753" s="118"/>
      <c r="O1753" s="120"/>
      <c r="P1753" s="121"/>
      <c r="Q1753" s="163">
        <v>33000</v>
      </c>
      <c r="R1753" s="116">
        <f>G1753-Q1753-S1753</f>
        <v>48900</v>
      </c>
      <c r="S1753" s="118">
        <v>9100</v>
      </c>
      <c r="T1753" s="123"/>
      <c r="U1753" s="124"/>
      <c r="V1753" s="165"/>
      <c r="W1753" s="126"/>
      <c r="X1753" s="23">
        <f t="shared" si="228"/>
        <v>0</v>
      </c>
      <c r="Y1753" s="23">
        <f t="shared" si="229"/>
        <v>0</v>
      </c>
      <c r="AH1753" s="20">
        <f t="shared" si="235"/>
        <v>0</v>
      </c>
      <c r="AI1753" s="20">
        <v>1</v>
      </c>
      <c r="AQ1753" s="1">
        <f t="shared" si="236"/>
        <v>1</v>
      </c>
      <c r="AR1753" s="1">
        <f t="shared" si="237"/>
        <v>1</v>
      </c>
    </row>
    <row r="1754" spans="1:44" ht="28.2" thickTop="1" thickBot="1">
      <c r="A1754" s="871" t="s">
        <v>304</v>
      </c>
      <c r="B1754" s="872" t="s">
        <v>366</v>
      </c>
      <c r="C1754" s="114" t="s">
        <v>37</v>
      </c>
      <c r="D1754" s="115"/>
      <c r="E1754" s="120" t="s">
        <v>10</v>
      </c>
      <c r="F1754" s="116">
        <v>40000</v>
      </c>
      <c r="G1754" s="37">
        <v>60000</v>
      </c>
      <c r="H1754" s="117"/>
      <c r="I1754" s="118">
        <v>20000</v>
      </c>
      <c r="J1754" s="119">
        <v>11000</v>
      </c>
      <c r="K1754" s="119">
        <v>0</v>
      </c>
      <c r="L1754" s="119">
        <v>29000</v>
      </c>
      <c r="M1754" s="118"/>
      <c r="N1754" s="118"/>
      <c r="O1754" s="120"/>
      <c r="P1754" s="121"/>
      <c r="Q1754" s="163">
        <v>0</v>
      </c>
      <c r="R1754" s="116">
        <f>G1754-S1754</f>
        <v>54000</v>
      </c>
      <c r="S1754" s="118">
        <v>6000</v>
      </c>
      <c r="T1754" s="123"/>
      <c r="U1754" s="124"/>
      <c r="V1754" s="165"/>
      <c r="W1754" s="126"/>
      <c r="X1754" s="23">
        <f t="shared" si="228"/>
        <v>0</v>
      </c>
      <c r="Y1754" s="23">
        <f t="shared" si="229"/>
        <v>0</v>
      </c>
      <c r="AH1754" s="20">
        <f t="shared" si="235"/>
        <v>0</v>
      </c>
      <c r="AI1754" s="20">
        <v>1</v>
      </c>
      <c r="AQ1754" s="1">
        <f t="shared" si="236"/>
        <v>1</v>
      </c>
      <c r="AR1754" s="1">
        <f t="shared" si="237"/>
        <v>1</v>
      </c>
    </row>
    <row r="1755" spans="1:44" ht="28.2" thickTop="1" thickBot="1">
      <c r="A1755" s="871" t="s">
        <v>370</v>
      </c>
      <c r="B1755" s="871" t="s">
        <v>370</v>
      </c>
      <c r="C1755" s="104" t="s">
        <v>371</v>
      </c>
      <c r="D1755" s="105"/>
      <c r="E1755" s="34" t="s">
        <v>179</v>
      </c>
      <c r="F1755" s="173">
        <f t="shared" ref="F1755:F1765" si="239">I1755+J1755+K1755+L1755+M1755+N1755</f>
        <v>120000</v>
      </c>
      <c r="G1755" s="37">
        <v>120000</v>
      </c>
      <c r="H1755" s="175"/>
      <c r="I1755" s="49">
        <v>0</v>
      </c>
      <c r="J1755" s="176">
        <v>0</v>
      </c>
      <c r="K1755" s="176">
        <v>0</v>
      </c>
      <c r="L1755" s="176">
        <v>120000</v>
      </c>
      <c r="M1755" s="177">
        <v>0</v>
      </c>
      <c r="N1755" s="177">
        <v>0</v>
      </c>
      <c r="O1755" s="178"/>
      <c r="P1755" s="179"/>
      <c r="Q1755" s="174"/>
      <c r="R1755" s="180">
        <v>80000</v>
      </c>
      <c r="S1755" s="49">
        <f t="shared" ref="S1755:S1760" si="240">F1755-(Q1755+R1755)</f>
        <v>40000</v>
      </c>
      <c r="T1755" s="181"/>
      <c r="U1755" s="162"/>
      <c r="V1755" s="181"/>
      <c r="W1755" s="162"/>
      <c r="X1755" s="23">
        <f t="shared" si="228"/>
        <v>0</v>
      </c>
      <c r="Y1755" s="23">
        <f t="shared" si="229"/>
        <v>0</v>
      </c>
      <c r="Z1755" s="20">
        <v>1</v>
      </c>
      <c r="AH1755" s="20">
        <f t="shared" si="235"/>
        <v>1</v>
      </c>
      <c r="AQ1755" s="1">
        <f t="shared" si="236"/>
        <v>0</v>
      </c>
      <c r="AR1755" s="1">
        <f t="shared" si="237"/>
        <v>1</v>
      </c>
    </row>
    <row r="1756" spans="1:44" ht="28.2" thickTop="1" thickBot="1">
      <c r="A1756" s="871" t="s">
        <v>370</v>
      </c>
      <c r="B1756" s="871" t="s">
        <v>370</v>
      </c>
      <c r="C1756" s="104" t="s">
        <v>372</v>
      </c>
      <c r="D1756" s="105"/>
      <c r="E1756" s="34" t="s">
        <v>179</v>
      </c>
      <c r="F1756" s="173">
        <f t="shared" si="239"/>
        <v>760000</v>
      </c>
      <c r="G1756" s="37">
        <v>760000</v>
      </c>
      <c r="H1756" s="175"/>
      <c r="I1756" s="49">
        <v>0</v>
      </c>
      <c r="J1756" s="176">
        <v>0</v>
      </c>
      <c r="K1756" s="176">
        <v>0</v>
      </c>
      <c r="L1756" s="176">
        <v>760000</v>
      </c>
      <c r="M1756" s="177">
        <v>0</v>
      </c>
      <c r="N1756" s="177">
        <v>0</v>
      </c>
      <c r="O1756" s="178"/>
      <c r="P1756" s="179"/>
      <c r="Q1756" s="174"/>
      <c r="R1756" s="180">
        <v>76000</v>
      </c>
      <c r="S1756" s="49">
        <f t="shared" si="240"/>
        <v>684000</v>
      </c>
      <c r="T1756" s="181"/>
      <c r="U1756" s="162"/>
      <c r="V1756" s="181"/>
      <c r="W1756" s="162"/>
      <c r="X1756" s="23">
        <f t="shared" si="228"/>
        <v>0</v>
      </c>
      <c r="Y1756" s="23">
        <f t="shared" si="229"/>
        <v>0</v>
      </c>
      <c r="Z1756" s="20">
        <v>1</v>
      </c>
      <c r="AH1756" s="20">
        <f t="shared" si="235"/>
        <v>1</v>
      </c>
      <c r="AQ1756" s="1">
        <f t="shared" si="236"/>
        <v>0</v>
      </c>
      <c r="AR1756" s="1">
        <f t="shared" si="237"/>
        <v>1</v>
      </c>
    </row>
    <row r="1757" spans="1:44" ht="28.2" thickTop="1" thickBot="1">
      <c r="A1757" s="871" t="s">
        <v>370</v>
      </c>
      <c r="B1757" s="871" t="s">
        <v>370</v>
      </c>
      <c r="C1757" s="104" t="s">
        <v>373</v>
      </c>
      <c r="D1757" s="105"/>
      <c r="E1757" s="34" t="s">
        <v>179</v>
      </c>
      <c r="F1757" s="173">
        <f t="shared" si="239"/>
        <v>130000</v>
      </c>
      <c r="G1757" s="37">
        <v>130000</v>
      </c>
      <c r="H1757" s="175"/>
      <c r="I1757" s="49">
        <v>130000</v>
      </c>
      <c r="J1757" s="176">
        <v>0</v>
      </c>
      <c r="K1757" s="176">
        <v>0</v>
      </c>
      <c r="L1757" s="176">
        <v>0</v>
      </c>
      <c r="M1757" s="177">
        <v>0</v>
      </c>
      <c r="N1757" s="177">
        <v>0</v>
      </c>
      <c r="O1757" s="178"/>
      <c r="P1757" s="179"/>
      <c r="Q1757" s="174"/>
      <c r="R1757" s="180">
        <v>50000</v>
      </c>
      <c r="S1757" s="49">
        <f t="shared" si="240"/>
        <v>80000</v>
      </c>
      <c r="T1757" s="181"/>
      <c r="U1757" s="162"/>
      <c r="V1757" s="181"/>
      <c r="W1757" s="162"/>
      <c r="X1757" s="23">
        <f t="shared" ref="X1757:X1820" si="241">G1757-I1757-J1757-K1757-L1757-M1757-N1757</f>
        <v>0</v>
      </c>
      <c r="Y1757" s="23">
        <f t="shared" ref="Y1757:Y1820" si="242">G1757-Q1757-R1757-S1757</f>
        <v>0</v>
      </c>
      <c r="Z1757" s="20">
        <v>1</v>
      </c>
      <c r="AH1757" s="20">
        <f t="shared" si="235"/>
        <v>1</v>
      </c>
      <c r="AQ1757" s="1">
        <f t="shared" si="236"/>
        <v>0</v>
      </c>
      <c r="AR1757" s="1">
        <f t="shared" si="237"/>
        <v>1</v>
      </c>
    </row>
    <row r="1758" spans="1:44" ht="28.2" thickTop="1" thickBot="1">
      <c r="A1758" s="871" t="s">
        <v>370</v>
      </c>
      <c r="B1758" s="871" t="s">
        <v>370</v>
      </c>
      <c r="C1758" s="104" t="s">
        <v>374</v>
      </c>
      <c r="D1758" s="105"/>
      <c r="E1758" s="34" t="s">
        <v>179</v>
      </c>
      <c r="F1758" s="173">
        <f t="shared" si="239"/>
        <v>70000</v>
      </c>
      <c r="G1758" s="37">
        <v>70000</v>
      </c>
      <c r="H1758" s="175"/>
      <c r="I1758" s="49">
        <v>70000</v>
      </c>
      <c r="J1758" s="176">
        <v>0</v>
      </c>
      <c r="K1758" s="176">
        <v>0</v>
      </c>
      <c r="L1758" s="176">
        <v>0</v>
      </c>
      <c r="M1758" s="177">
        <v>0</v>
      </c>
      <c r="N1758" s="177">
        <v>0</v>
      </c>
      <c r="O1758" s="178"/>
      <c r="P1758" s="179"/>
      <c r="Q1758" s="174"/>
      <c r="R1758" s="180">
        <v>50000</v>
      </c>
      <c r="S1758" s="49">
        <f t="shared" si="240"/>
        <v>20000</v>
      </c>
      <c r="T1758" s="181"/>
      <c r="U1758" s="162"/>
      <c r="V1758" s="181"/>
      <c r="W1758" s="162"/>
      <c r="X1758" s="23">
        <f t="shared" si="241"/>
        <v>0</v>
      </c>
      <c r="Y1758" s="23">
        <f t="shared" si="242"/>
        <v>0</v>
      </c>
      <c r="Z1758" s="20">
        <v>1</v>
      </c>
      <c r="AH1758" s="20">
        <f t="shared" si="235"/>
        <v>1</v>
      </c>
      <c r="AQ1758" s="1">
        <f t="shared" si="236"/>
        <v>0</v>
      </c>
      <c r="AR1758" s="1">
        <f t="shared" si="237"/>
        <v>1</v>
      </c>
    </row>
    <row r="1759" spans="1:44" ht="28.2" thickTop="1" thickBot="1">
      <c r="A1759" s="871" t="s">
        <v>370</v>
      </c>
      <c r="B1759" s="871" t="s">
        <v>370</v>
      </c>
      <c r="C1759" s="104" t="s">
        <v>375</v>
      </c>
      <c r="D1759" s="105"/>
      <c r="E1759" s="34" t="s">
        <v>179</v>
      </c>
      <c r="F1759" s="173">
        <f t="shared" si="239"/>
        <v>120000</v>
      </c>
      <c r="G1759" s="37">
        <v>120000</v>
      </c>
      <c r="H1759" s="175"/>
      <c r="I1759" s="49">
        <v>41000</v>
      </c>
      <c r="J1759" s="176">
        <v>0</v>
      </c>
      <c r="K1759" s="176">
        <v>0</v>
      </c>
      <c r="L1759" s="176">
        <v>79000</v>
      </c>
      <c r="M1759" s="177">
        <v>0</v>
      </c>
      <c r="N1759" s="177">
        <v>0</v>
      </c>
      <c r="O1759" s="178"/>
      <c r="P1759" s="179"/>
      <c r="Q1759" s="174"/>
      <c r="R1759" s="180">
        <v>90000</v>
      </c>
      <c r="S1759" s="49">
        <f t="shared" si="240"/>
        <v>30000</v>
      </c>
      <c r="T1759" s="181"/>
      <c r="U1759" s="162"/>
      <c r="V1759" s="181"/>
      <c r="W1759" s="162"/>
      <c r="X1759" s="23">
        <f t="shared" si="241"/>
        <v>0</v>
      </c>
      <c r="Y1759" s="23">
        <f t="shared" si="242"/>
        <v>0</v>
      </c>
      <c r="Z1759" s="20">
        <v>1</v>
      </c>
      <c r="AH1759" s="20">
        <f t="shared" si="235"/>
        <v>1</v>
      </c>
      <c r="AQ1759" s="1">
        <f t="shared" si="236"/>
        <v>0</v>
      </c>
      <c r="AR1759" s="1">
        <f t="shared" si="237"/>
        <v>1</v>
      </c>
    </row>
    <row r="1760" spans="1:44" ht="28.2" thickTop="1" thickBot="1">
      <c r="A1760" s="871" t="s">
        <v>370</v>
      </c>
      <c r="B1760" s="871" t="s">
        <v>370</v>
      </c>
      <c r="C1760" s="55" t="s">
        <v>376</v>
      </c>
      <c r="D1760" s="105"/>
      <c r="E1760" s="34" t="s">
        <v>179</v>
      </c>
      <c r="F1760" s="173">
        <f t="shared" si="239"/>
        <v>50000</v>
      </c>
      <c r="G1760" s="37">
        <v>50000</v>
      </c>
      <c r="H1760" s="175"/>
      <c r="I1760" s="49">
        <v>0</v>
      </c>
      <c r="J1760" s="176">
        <v>50000</v>
      </c>
      <c r="K1760" s="176">
        <v>0</v>
      </c>
      <c r="L1760" s="176">
        <v>0</v>
      </c>
      <c r="M1760" s="177">
        <v>0</v>
      </c>
      <c r="N1760" s="177">
        <v>0</v>
      </c>
      <c r="O1760" s="178"/>
      <c r="P1760" s="179"/>
      <c r="Q1760" s="174"/>
      <c r="R1760" s="180"/>
      <c r="S1760" s="49">
        <f t="shared" si="240"/>
        <v>50000</v>
      </c>
      <c r="T1760" s="181"/>
      <c r="U1760" s="162"/>
      <c r="V1760" s="181"/>
      <c r="W1760" s="162"/>
      <c r="X1760" s="23">
        <f t="shared" si="241"/>
        <v>0</v>
      </c>
      <c r="Y1760" s="23">
        <f t="shared" si="242"/>
        <v>0</v>
      </c>
      <c r="Z1760" s="20">
        <v>1</v>
      </c>
      <c r="AH1760" s="20">
        <f t="shared" si="235"/>
        <v>1</v>
      </c>
      <c r="AQ1760" s="1">
        <f t="shared" si="236"/>
        <v>0</v>
      </c>
      <c r="AR1760" s="1">
        <f t="shared" si="237"/>
        <v>1</v>
      </c>
    </row>
    <row r="1761" spans="1:44" ht="28.2" thickTop="1" thickBot="1">
      <c r="A1761" s="871" t="s">
        <v>370</v>
      </c>
      <c r="B1761" s="871" t="s">
        <v>370</v>
      </c>
      <c r="C1761" s="104" t="s">
        <v>377</v>
      </c>
      <c r="D1761" s="105"/>
      <c r="E1761" s="34" t="s">
        <v>145</v>
      </c>
      <c r="F1761" s="173">
        <f t="shared" si="239"/>
        <v>650000</v>
      </c>
      <c r="G1761" s="37">
        <v>650000</v>
      </c>
      <c r="H1761" s="175"/>
      <c r="I1761" s="49">
        <v>421000</v>
      </c>
      <c r="J1761" s="176">
        <v>0</v>
      </c>
      <c r="K1761" s="176">
        <v>0</v>
      </c>
      <c r="L1761" s="176">
        <v>229000</v>
      </c>
      <c r="M1761" s="177">
        <v>0</v>
      </c>
      <c r="N1761" s="177">
        <v>0</v>
      </c>
      <c r="O1761" s="178"/>
      <c r="P1761" s="179"/>
      <c r="Q1761" s="183">
        <v>0</v>
      </c>
      <c r="R1761" s="184">
        <f>650000-65000</f>
        <v>585000</v>
      </c>
      <c r="S1761" s="185">
        <f t="shared" ref="S1761:S1767" si="243">G1761-(Q1761+R1761)</f>
        <v>65000</v>
      </c>
      <c r="T1761" s="181"/>
      <c r="U1761" s="162"/>
      <c r="V1761" s="181"/>
      <c r="W1761" s="162"/>
      <c r="X1761" s="23">
        <f t="shared" si="241"/>
        <v>0</v>
      </c>
      <c r="Y1761" s="23">
        <f t="shared" si="242"/>
        <v>0</v>
      </c>
      <c r="AH1761" s="20">
        <f t="shared" si="235"/>
        <v>0</v>
      </c>
      <c r="AI1761" s="20">
        <v>1</v>
      </c>
      <c r="AQ1761" s="1">
        <f t="shared" si="236"/>
        <v>1</v>
      </c>
      <c r="AR1761" s="1">
        <f t="shared" si="237"/>
        <v>1</v>
      </c>
    </row>
    <row r="1762" spans="1:44" ht="28.2" thickTop="1" thickBot="1">
      <c r="A1762" s="871" t="s">
        <v>370</v>
      </c>
      <c r="B1762" s="871" t="s">
        <v>370</v>
      </c>
      <c r="C1762" s="104" t="s">
        <v>63</v>
      </c>
      <c r="D1762" s="105"/>
      <c r="E1762" s="34" t="s">
        <v>145</v>
      </c>
      <c r="F1762" s="173">
        <f t="shared" si="239"/>
        <v>50000</v>
      </c>
      <c r="G1762" s="37">
        <v>50000</v>
      </c>
      <c r="H1762" s="175"/>
      <c r="I1762" s="49">
        <v>50000</v>
      </c>
      <c r="J1762" s="176"/>
      <c r="K1762" s="176"/>
      <c r="L1762" s="176"/>
      <c r="M1762" s="177"/>
      <c r="N1762" s="177"/>
      <c r="O1762" s="178"/>
      <c r="P1762" s="179"/>
      <c r="Q1762" s="183">
        <v>0</v>
      </c>
      <c r="R1762" s="184">
        <v>10000</v>
      </c>
      <c r="S1762" s="185">
        <f t="shared" si="243"/>
        <v>40000</v>
      </c>
      <c r="T1762" s="181"/>
      <c r="U1762" s="162"/>
      <c r="V1762" s="181"/>
      <c r="W1762" s="162"/>
      <c r="X1762" s="23">
        <f t="shared" si="241"/>
        <v>0</v>
      </c>
      <c r="Y1762" s="23">
        <f t="shared" si="242"/>
        <v>0</v>
      </c>
      <c r="AH1762" s="20">
        <f t="shared" si="235"/>
        <v>0</v>
      </c>
      <c r="AI1762" s="20">
        <v>1</v>
      </c>
      <c r="AQ1762" s="1">
        <f t="shared" si="236"/>
        <v>1</v>
      </c>
      <c r="AR1762" s="1">
        <f t="shared" si="237"/>
        <v>1</v>
      </c>
    </row>
    <row r="1763" spans="1:44" ht="28.2" thickTop="1" thickBot="1">
      <c r="A1763" s="871" t="s">
        <v>370</v>
      </c>
      <c r="B1763" s="871" t="s">
        <v>370</v>
      </c>
      <c r="C1763" s="104" t="s">
        <v>378</v>
      </c>
      <c r="D1763" s="105"/>
      <c r="E1763" s="34" t="s">
        <v>145</v>
      </c>
      <c r="F1763" s="173">
        <f t="shared" si="239"/>
        <v>56000</v>
      </c>
      <c r="G1763" s="37">
        <v>56000</v>
      </c>
      <c r="H1763" s="175"/>
      <c r="I1763" s="49">
        <v>56000</v>
      </c>
      <c r="J1763" s="176">
        <v>0</v>
      </c>
      <c r="K1763" s="176">
        <v>0</v>
      </c>
      <c r="L1763" s="176">
        <v>0</v>
      </c>
      <c r="M1763" s="177">
        <v>0</v>
      </c>
      <c r="N1763" s="177">
        <v>0</v>
      </c>
      <c r="O1763" s="178"/>
      <c r="P1763" s="179"/>
      <c r="Q1763" s="183">
        <v>0</v>
      </c>
      <c r="R1763" s="184">
        <v>56000</v>
      </c>
      <c r="S1763" s="185">
        <f t="shared" si="243"/>
        <v>0</v>
      </c>
      <c r="T1763" s="181"/>
      <c r="U1763" s="162"/>
      <c r="V1763" s="181"/>
      <c r="W1763" s="162"/>
      <c r="X1763" s="23">
        <f t="shared" si="241"/>
        <v>0</v>
      </c>
      <c r="Y1763" s="23">
        <f t="shared" si="242"/>
        <v>0</v>
      </c>
      <c r="AH1763" s="20">
        <f t="shared" si="235"/>
        <v>0</v>
      </c>
      <c r="AI1763" s="20">
        <v>1</v>
      </c>
      <c r="AQ1763" s="1">
        <f t="shared" si="236"/>
        <v>1</v>
      </c>
      <c r="AR1763" s="1">
        <f t="shared" si="237"/>
        <v>1</v>
      </c>
    </row>
    <row r="1764" spans="1:44" ht="28.2" thickTop="1" thickBot="1">
      <c r="A1764" s="871" t="s">
        <v>370</v>
      </c>
      <c r="B1764" s="871" t="s">
        <v>370</v>
      </c>
      <c r="C1764" s="104" t="s">
        <v>41</v>
      </c>
      <c r="D1764" s="105"/>
      <c r="E1764" s="34" t="s">
        <v>53</v>
      </c>
      <c r="F1764" s="173">
        <f t="shared" si="239"/>
        <v>506000</v>
      </c>
      <c r="G1764" s="37">
        <v>506000</v>
      </c>
      <c r="H1764" s="175"/>
      <c r="I1764" s="49">
        <v>277000</v>
      </c>
      <c r="J1764" s="176">
        <v>0</v>
      </c>
      <c r="K1764" s="176">
        <v>0</v>
      </c>
      <c r="L1764" s="176">
        <v>229000</v>
      </c>
      <c r="M1764" s="177">
        <v>0</v>
      </c>
      <c r="N1764" s="177">
        <v>0</v>
      </c>
      <c r="O1764" s="178"/>
      <c r="P1764" s="179"/>
      <c r="Q1764" s="183">
        <v>0</v>
      </c>
      <c r="R1764" s="186">
        <v>450000</v>
      </c>
      <c r="S1764" s="185">
        <f t="shared" si="243"/>
        <v>56000</v>
      </c>
      <c r="T1764" s="181"/>
      <c r="U1764" s="162"/>
      <c r="V1764" s="181"/>
      <c r="W1764" s="162"/>
      <c r="X1764" s="23">
        <f t="shared" si="241"/>
        <v>0</v>
      </c>
      <c r="Y1764" s="23">
        <f t="shared" si="242"/>
        <v>0</v>
      </c>
      <c r="AH1764" s="20">
        <f t="shared" si="235"/>
        <v>0</v>
      </c>
      <c r="AI1764" s="20">
        <v>1</v>
      </c>
      <c r="AQ1764" s="1">
        <f t="shared" si="236"/>
        <v>1</v>
      </c>
      <c r="AR1764" s="1">
        <f t="shared" si="237"/>
        <v>1</v>
      </c>
    </row>
    <row r="1765" spans="1:44" ht="28.2" thickTop="1" thickBot="1">
      <c r="A1765" s="871" t="s">
        <v>370</v>
      </c>
      <c r="B1765" s="871" t="s">
        <v>370</v>
      </c>
      <c r="C1765" s="104" t="s">
        <v>379</v>
      </c>
      <c r="D1765" s="105"/>
      <c r="E1765" s="34" t="s">
        <v>53</v>
      </c>
      <c r="F1765" s="173">
        <f t="shared" si="239"/>
        <v>50000</v>
      </c>
      <c r="G1765" s="37">
        <v>50000</v>
      </c>
      <c r="H1765" s="175"/>
      <c r="I1765" s="49">
        <v>50000</v>
      </c>
      <c r="J1765" s="176"/>
      <c r="K1765" s="176"/>
      <c r="L1765" s="176"/>
      <c r="M1765" s="177"/>
      <c r="N1765" s="177"/>
      <c r="O1765" s="178"/>
      <c r="P1765" s="179"/>
      <c r="Q1765" s="183">
        <v>0</v>
      </c>
      <c r="R1765" s="186">
        <v>50000</v>
      </c>
      <c r="S1765" s="185">
        <f t="shared" si="243"/>
        <v>0</v>
      </c>
      <c r="T1765" s="181"/>
      <c r="U1765" s="162"/>
      <c r="V1765" s="181"/>
      <c r="W1765" s="162"/>
      <c r="X1765" s="23">
        <f t="shared" si="241"/>
        <v>0</v>
      </c>
      <c r="Y1765" s="23">
        <f t="shared" si="242"/>
        <v>0</v>
      </c>
      <c r="AH1765" s="20">
        <f t="shared" si="235"/>
        <v>0</v>
      </c>
      <c r="AI1765" s="20">
        <v>1</v>
      </c>
      <c r="AQ1765" s="1">
        <f t="shared" si="236"/>
        <v>1</v>
      </c>
      <c r="AR1765" s="1">
        <f t="shared" si="237"/>
        <v>1</v>
      </c>
    </row>
    <row r="1766" spans="1:44" ht="28.2" thickTop="1" thickBot="1">
      <c r="A1766" s="871" t="s">
        <v>370</v>
      </c>
      <c r="B1766" s="871" t="s">
        <v>370</v>
      </c>
      <c r="C1766" s="104" t="s">
        <v>41</v>
      </c>
      <c r="D1766" s="105"/>
      <c r="E1766" s="34" t="s">
        <v>10</v>
      </c>
      <c r="F1766" s="173">
        <v>900000</v>
      </c>
      <c r="G1766" s="37">
        <v>876207</v>
      </c>
      <c r="H1766" s="175"/>
      <c r="I1766" s="49">
        <v>476207</v>
      </c>
      <c r="J1766" s="176">
        <v>400000</v>
      </c>
      <c r="K1766" s="176"/>
      <c r="L1766" s="176"/>
      <c r="M1766" s="177"/>
      <c r="N1766" s="177"/>
      <c r="O1766" s="178"/>
      <c r="P1766" s="179"/>
      <c r="Q1766" s="183">
        <f>788586</f>
        <v>788586</v>
      </c>
      <c r="R1766" s="186">
        <v>87621</v>
      </c>
      <c r="S1766" s="185">
        <f t="shared" si="243"/>
        <v>0</v>
      </c>
      <c r="T1766" s="181"/>
      <c r="U1766" s="162"/>
      <c r="V1766" s="181"/>
      <c r="W1766" s="162"/>
      <c r="X1766" s="23">
        <f t="shared" si="241"/>
        <v>0</v>
      </c>
      <c r="Y1766" s="23">
        <f t="shared" si="242"/>
        <v>0</v>
      </c>
      <c r="AH1766" s="20">
        <f t="shared" si="235"/>
        <v>0</v>
      </c>
      <c r="AI1766" s="20">
        <v>1</v>
      </c>
      <c r="AQ1766" s="1">
        <f t="shared" si="236"/>
        <v>1</v>
      </c>
      <c r="AR1766" s="1">
        <f t="shared" si="237"/>
        <v>1</v>
      </c>
    </row>
    <row r="1767" spans="1:44" ht="28.2" thickTop="1" thickBot="1">
      <c r="A1767" s="871" t="s">
        <v>370</v>
      </c>
      <c r="B1767" s="871" t="s">
        <v>370</v>
      </c>
      <c r="C1767" s="104" t="s">
        <v>41</v>
      </c>
      <c r="D1767" s="105"/>
      <c r="E1767" s="34" t="s">
        <v>10</v>
      </c>
      <c r="F1767" s="173">
        <v>607880</v>
      </c>
      <c r="G1767" s="37">
        <v>607880</v>
      </c>
      <c r="H1767" s="175"/>
      <c r="I1767" s="49">
        <v>378880</v>
      </c>
      <c r="J1767" s="176">
        <v>0</v>
      </c>
      <c r="K1767" s="176">
        <v>0</v>
      </c>
      <c r="L1767" s="176">
        <v>229000</v>
      </c>
      <c r="M1767" s="177">
        <v>0</v>
      </c>
      <c r="N1767" s="177">
        <v>0</v>
      </c>
      <c r="O1767" s="178"/>
      <c r="P1767" s="179"/>
      <c r="Q1767" s="183">
        <v>547083</v>
      </c>
      <c r="R1767" s="186">
        <v>60797</v>
      </c>
      <c r="S1767" s="185">
        <f t="shared" si="243"/>
        <v>0</v>
      </c>
      <c r="T1767" s="181"/>
      <c r="U1767" s="162"/>
      <c r="V1767" s="181"/>
      <c r="W1767" s="162"/>
      <c r="X1767" s="23">
        <f t="shared" si="241"/>
        <v>0</v>
      </c>
      <c r="Y1767" s="23">
        <f t="shared" si="242"/>
        <v>0</v>
      </c>
      <c r="AH1767" s="20">
        <f t="shared" si="235"/>
        <v>0</v>
      </c>
      <c r="AI1767" s="20">
        <v>1</v>
      </c>
      <c r="AQ1767" s="1">
        <f t="shared" si="236"/>
        <v>1</v>
      </c>
      <c r="AR1767" s="1">
        <f t="shared" si="237"/>
        <v>1</v>
      </c>
    </row>
    <row r="1768" spans="1:44" ht="28.2" thickTop="1" thickBot="1">
      <c r="A1768" s="871" t="s">
        <v>370</v>
      </c>
      <c r="B1768" s="871" t="s">
        <v>370</v>
      </c>
      <c r="C1768" s="187" t="s">
        <v>380</v>
      </c>
      <c r="D1768" s="188"/>
      <c r="E1768" s="225" t="s">
        <v>12</v>
      </c>
      <c r="F1768" s="173">
        <v>2500000</v>
      </c>
      <c r="G1768" s="37">
        <v>2500000</v>
      </c>
      <c r="H1768" s="190"/>
      <c r="I1768" s="49">
        <v>0</v>
      </c>
      <c r="J1768" s="176">
        <v>0</v>
      </c>
      <c r="K1768" s="176">
        <v>0</v>
      </c>
      <c r="L1768" s="176">
        <v>0</v>
      </c>
      <c r="M1768" s="191">
        <v>2500000</v>
      </c>
      <c r="N1768" s="191">
        <v>0</v>
      </c>
      <c r="O1768" s="192"/>
      <c r="Q1768" s="193">
        <f>8400+5040+2464+138619+1761791</f>
        <v>1916314</v>
      </c>
      <c r="R1768" s="186">
        <v>580000</v>
      </c>
      <c r="S1768" s="49">
        <f>G1768-(Q1768+R1768)</f>
        <v>3686</v>
      </c>
      <c r="T1768" s="111"/>
      <c r="U1768" s="112"/>
      <c r="V1768" s="111"/>
      <c r="W1768" s="112"/>
      <c r="X1768" s="23">
        <f t="shared" si="241"/>
        <v>0</v>
      </c>
      <c r="Y1768" s="23">
        <f t="shared" si="242"/>
        <v>0</v>
      </c>
      <c r="AH1768" s="20">
        <f t="shared" si="235"/>
        <v>0</v>
      </c>
      <c r="AO1768" s="20">
        <v>1</v>
      </c>
      <c r="AQ1768" s="1">
        <f t="shared" si="236"/>
        <v>1</v>
      </c>
      <c r="AR1768" s="1">
        <f t="shared" si="237"/>
        <v>1</v>
      </c>
    </row>
    <row r="1769" spans="1:44" ht="55.2" thickTop="1" thickBot="1">
      <c r="A1769" s="871" t="s">
        <v>370</v>
      </c>
      <c r="B1769" s="871" t="s">
        <v>381</v>
      </c>
      <c r="C1769" s="104" t="s">
        <v>382</v>
      </c>
      <c r="D1769" s="105"/>
      <c r="E1769" s="34" t="s">
        <v>179</v>
      </c>
      <c r="F1769" s="173">
        <f>I1769+J1769+K1769+L1769+M1769+N1769</f>
        <v>310000</v>
      </c>
      <c r="G1769" s="37">
        <v>310000</v>
      </c>
      <c r="H1769" s="175"/>
      <c r="I1769" s="49">
        <v>0</v>
      </c>
      <c r="J1769" s="176">
        <v>0</v>
      </c>
      <c r="K1769" s="176">
        <v>0</v>
      </c>
      <c r="L1769" s="173">
        <v>310000</v>
      </c>
      <c r="M1769" s="177">
        <v>0</v>
      </c>
      <c r="N1769" s="177">
        <v>0</v>
      </c>
      <c r="O1769" s="178"/>
      <c r="P1769" s="179"/>
      <c r="Q1769" s="174"/>
      <c r="R1769" s="194">
        <v>20000</v>
      </c>
      <c r="S1769" s="49">
        <f>F1769-(Q1769+R1769)</f>
        <v>290000</v>
      </c>
      <c r="T1769" s="181"/>
      <c r="U1769" s="162"/>
      <c r="V1769" s="181"/>
      <c r="W1769" s="162"/>
      <c r="X1769" s="23">
        <f t="shared" si="241"/>
        <v>0</v>
      </c>
      <c r="Y1769" s="23">
        <f t="shared" si="242"/>
        <v>0</v>
      </c>
      <c r="Z1769" s="20">
        <v>1</v>
      </c>
      <c r="AH1769" s="20">
        <f t="shared" si="235"/>
        <v>1</v>
      </c>
      <c r="AQ1769" s="1">
        <f t="shared" si="236"/>
        <v>0</v>
      </c>
      <c r="AR1769" s="1">
        <f t="shared" si="237"/>
        <v>1</v>
      </c>
    </row>
    <row r="1770" spans="1:44" ht="28.2" thickTop="1" thickBot="1">
      <c r="A1770" s="871" t="s">
        <v>370</v>
      </c>
      <c r="B1770" s="871" t="s">
        <v>381</v>
      </c>
      <c r="C1770" s="104" t="s">
        <v>383</v>
      </c>
      <c r="D1770" s="105"/>
      <c r="E1770" s="34" t="s">
        <v>179</v>
      </c>
      <c r="F1770" s="173">
        <f>I1770+J1770+K1770+L1770+M1770+N1770</f>
        <v>110000</v>
      </c>
      <c r="G1770" s="37">
        <v>110000</v>
      </c>
      <c r="H1770" s="175"/>
      <c r="I1770" s="49">
        <v>0</v>
      </c>
      <c r="J1770" s="176">
        <v>0</v>
      </c>
      <c r="K1770" s="176">
        <v>0</v>
      </c>
      <c r="L1770" s="173">
        <v>110000</v>
      </c>
      <c r="M1770" s="177">
        <v>0</v>
      </c>
      <c r="N1770" s="177">
        <v>0</v>
      </c>
      <c r="O1770" s="178"/>
      <c r="P1770" s="179"/>
      <c r="Q1770" s="174"/>
      <c r="R1770" s="186">
        <v>20000</v>
      </c>
      <c r="S1770" s="49">
        <f>F1770-(Q1770+R1770)</f>
        <v>90000</v>
      </c>
      <c r="T1770" s="181"/>
      <c r="U1770" s="162"/>
      <c r="V1770" s="181"/>
      <c r="W1770" s="162"/>
      <c r="X1770" s="23">
        <f t="shared" si="241"/>
        <v>0</v>
      </c>
      <c r="Y1770" s="23">
        <f t="shared" si="242"/>
        <v>0</v>
      </c>
      <c r="Z1770" s="20">
        <v>1</v>
      </c>
      <c r="AH1770" s="20">
        <f t="shared" si="235"/>
        <v>1</v>
      </c>
      <c r="AQ1770" s="1">
        <f t="shared" si="236"/>
        <v>0</v>
      </c>
      <c r="AR1770" s="1">
        <f t="shared" si="237"/>
        <v>1</v>
      </c>
    </row>
    <row r="1771" spans="1:44" ht="28.2" thickTop="1" thickBot="1">
      <c r="A1771" s="871" t="s">
        <v>370</v>
      </c>
      <c r="B1771" s="871" t="s">
        <v>381</v>
      </c>
      <c r="C1771" s="104" t="s">
        <v>384</v>
      </c>
      <c r="D1771" s="105"/>
      <c r="E1771" s="34" t="s">
        <v>179</v>
      </c>
      <c r="F1771" s="173">
        <f>I1771+J1771+K1771+L1771+M1771+N1771</f>
        <v>140000</v>
      </c>
      <c r="G1771" s="37">
        <v>140000</v>
      </c>
      <c r="H1771" s="175"/>
      <c r="I1771" s="49">
        <v>0</v>
      </c>
      <c r="J1771" s="176">
        <v>0</v>
      </c>
      <c r="K1771" s="176">
        <v>0</v>
      </c>
      <c r="L1771" s="173">
        <v>140000</v>
      </c>
      <c r="M1771" s="177"/>
      <c r="N1771" s="177"/>
      <c r="O1771" s="178"/>
      <c r="P1771" s="179"/>
      <c r="Q1771" s="174"/>
      <c r="R1771" s="186">
        <v>126000</v>
      </c>
      <c r="S1771" s="49">
        <f>F1771-(Q1771+R1771)</f>
        <v>14000</v>
      </c>
      <c r="T1771" s="181"/>
      <c r="U1771" s="162"/>
      <c r="V1771" s="181"/>
      <c r="W1771" s="162"/>
      <c r="X1771" s="23">
        <f t="shared" si="241"/>
        <v>0</v>
      </c>
      <c r="Y1771" s="23">
        <f t="shared" si="242"/>
        <v>0</v>
      </c>
      <c r="Z1771" s="20">
        <v>1</v>
      </c>
      <c r="AH1771" s="20">
        <f t="shared" si="235"/>
        <v>1</v>
      </c>
      <c r="AQ1771" s="1">
        <f t="shared" si="236"/>
        <v>0</v>
      </c>
      <c r="AR1771" s="1">
        <f t="shared" si="237"/>
        <v>1</v>
      </c>
    </row>
    <row r="1772" spans="1:44" ht="55.2" thickTop="1" thickBot="1">
      <c r="A1772" s="871" t="s">
        <v>370</v>
      </c>
      <c r="B1772" s="871" t="s">
        <v>381</v>
      </c>
      <c r="C1772" s="104" t="s">
        <v>385</v>
      </c>
      <c r="D1772" s="105"/>
      <c r="E1772" s="34" t="s">
        <v>179</v>
      </c>
      <c r="F1772" s="173">
        <f>I1772+J1772+K1772+L1772+M1772+N1772</f>
        <v>20000</v>
      </c>
      <c r="G1772" s="37">
        <v>20000</v>
      </c>
      <c r="H1772" s="175"/>
      <c r="I1772" s="49">
        <v>0</v>
      </c>
      <c r="J1772" s="176">
        <v>0</v>
      </c>
      <c r="K1772" s="176">
        <v>0</v>
      </c>
      <c r="L1772" s="173">
        <v>20000</v>
      </c>
      <c r="M1772" s="177"/>
      <c r="N1772" s="177"/>
      <c r="O1772" s="178"/>
      <c r="P1772" s="179"/>
      <c r="Q1772" s="174"/>
      <c r="R1772" s="186">
        <v>20000</v>
      </c>
      <c r="S1772" s="49">
        <f>F1772-(Q1772+R1772)</f>
        <v>0</v>
      </c>
      <c r="T1772" s="181"/>
      <c r="U1772" s="162"/>
      <c r="V1772" s="181"/>
      <c r="W1772" s="162"/>
      <c r="X1772" s="23">
        <f t="shared" si="241"/>
        <v>0</v>
      </c>
      <c r="Y1772" s="23">
        <f t="shared" si="242"/>
        <v>0</v>
      </c>
      <c r="Z1772" s="20">
        <v>1</v>
      </c>
      <c r="AH1772" s="20">
        <f t="shared" si="235"/>
        <v>1</v>
      </c>
      <c r="AQ1772" s="1">
        <f t="shared" si="236"/>
        <v>0</v>
      </c>
      <c r="AR1772" s="1">
        <f t="shared" si="237"/>
        <v>1</v>
      </c>
    </row>
    <row r="1773" spans="1:44" ht="28.2" thickTop="1" thickBot="1">
      <c r="A1773" s="871" t="s">
        <v>370</v>
      </c>
      <c r="B1773" s="871" t="s">
        <v>381</v>
      </c>
      <c r="C1773" s="104" t="s">
        <v>386</v>
      </c>
      <c r="D1773" s="105"/>
      <c r="E1773" s="34" t="s">
        <v>179</v>
      </c>
      <c r="F1773" s="173">
        <f>I1773+J1773+K1773+L1773+M1773+N1773</f>
        <v>160000</v>
      </c>
      <c r="G1773" s="37">
        <v>160000</v>
      </c>
      <c r="H1773" s="175"/>
      <c r="I1773" s="49">
        <v>0</v>
      </c>
      <c r="J1773" s="176">
        <v>0</v>
      </c>
      <c r="K1773" s="176">
        <v>0</v>
      </c>
      <c r="L1773" s="173">
        <v>160000</v>
      </c>
      <c r="M1773" s="177">
        <v>0</v>
      </c>
      <c r="N1773" s="177">
        <v>0</v>
      </c>
      <c r="O1773" s="178"/>
      <c r="P1773" s="179"/>
      <c r="Q1773" s="174"/>
      <c r="R1773" s="186">
        <v>160000</v>
      </c>
      <c r="S1773" s="49">
        <f>F1773-(Q1773+R1773)</f>
        <v>0</v>
      </c>
      <c r="T1773" s="181"/>
      <c r="U1773" s="162"/>
      <c r="V1773" s="181"/>
      <c r="W1773" s="162"/>
      <c r="X1773" s="23">
        <f t="shared" si="241"/>
        <v>0</v>
      </c>
      <c r="Y1773" s="23">
        <f t="shared" si="242"/>
        <v>0</v>
      </c>
      <c r="Z1773" s="20">
        <v>1</v>
      </c>
      <c r="AH1773" s="20">
        <f t="shared" si="235"/>
        <v>1</v>
      </c>
      <c r="AQ1773" s="1">
        <f t="shared" si="236"/>
        <v>0</v>
      </c>
      <c r="AR1773" s="1">
        <f t="shared" si="237"/>
        <v>1</v>
      </c>
    </row>
    <row r="1774" spans="1:44" ht="28.2" thickTop="1" thickBot="1">
      <c r="A1774" s="871" t="s">
        <v>370</v>
      </c>
      <c r="B1774" s="871" t="s">
        <v>381</v>
      </c>
      <c r="C1774" s="104" t="s">
        <v>387</v>
      </c>
      <c r="D1774" s="105"/>
      <c r="E1774" s="34" t="s">
        <v>10</v>
      </c>
      <c r="F1774" s="173">
        <v>210000</v>
      </c>
      <c r="G1774" s="37">
        <v>187264</v>
      </c>
      <c r="H1774" s="175"/>
      <c r="I1774" s="49">
        <v>0</v>
      </c>
      <c r="J1774" s="176">
        <v>32000</v>
      </c>
      <c r="K1774" s="176">
        <v>0</v>
      </c>
      <c r="L1774" s="195">
        <v>155264</v>
      </c>
      <c r="M1774" s="177">
        <v>0</v>
      </c>
      <c r="N1774" s="177">
        <v>0</v>
      </c>
      <c r="O1774" s="178"/>
      <c r="P1774" s="179"/>
      <c r="Q1774" s="196">
        <f>106571+40433+7482</f>
        <v>154486</v>
      </c>
      <c r="R1774" s="185">
        <v>15000</v>
      </c>
      <c r="S1774" s="185">
        <f t="shared" ref="S1774:S1779" si="244">G1774-(Q1774+R1774)</f>
        <v>17778</v>
      </c>
      <c r="T1774" s="181"/>
      <c r="U1774" s="162"/>
      <c r="V1774" s="181"/>
      <c r="W1774" s="162"/>
      <c r="X1774" s="23">
        <f t="shared" si="241"/>
        <v>0</v>
      </c>
      <c r="Y1774" s="23">
        <f t="shared" si="242"/>
        <v>0</v>
      </c>
      <c r="AH1774" s="20">
        <f t="shared" si="235"/>
        <v>0</v>
      </c>
      <c r="AI1774" s="20">
        <v>1</v>
      </c>
      <c r="AQ1774" s="1">
        <f t="shared" si="236"/>
        <v>1</v>
      </c>
      <c r="AR1774" s="1">
        <f t="shared" si="237"/>
        <v>1</v>
      </c>
    </row>
    <row r="1775" spans="1:44" ht="28.2" thickTop="1" thickBot="1">
      <c r="A1775" s="871" t="s">
        <v>370</v>
      </c>
      <c r="B1775" s="871" t="s">
        <v>381</v>
      </c>
      <c r="C1775" s="104" t="s">
        <v>388</v>
      </c>
      <c r="D1775" s="105"/>
      <c r="E1775" s="34" t="s">
        <v>53</v>
      </c>
      <c r="F1775" s="173">
        <v>78000</v>
      </c>
      <c r="G1775" s="37">
        <v>148000</v>
      </c>
      <c r="H1775" s="175"/>
      <c r="I1775" s="49">
        <v>70000</v>
      </c>
      <c r="J1775" s="176">
        <v>0</v>
      </c>
      <c r="K1775" s="176">
        <v>0</v>
      </c>
      <c r="L1775" s="195">
        <v>78000</v>
      </c>
      <c r="M1775" s="177">
        <v>0</v>
      </c>
      <c r="N1775" s="177">
        <v>0</v>
      </c>
      <c r="O1775" s="178"/>
      <c r="P1775" s="179"/>
      <c r="Q1775" s="197">
        <v>66690</v>
      </c>
      <c r="R1775" s="198">
        <f>148000-66690-14800</f>
        <v>66510</v>
      </c>
      <c r="S1775" s="185">
        <f t="shared" si="244"/>
        <v>14800</v>
      </c>
      <c r="T1775" s="181"/>
      <c r="U1775" s="162"/>
      <c r="V1775" s="181"/>
      <c r="W1775" s="162"/>
      <c r="X1775" s="23">
        <f t="shared" si="241"/>
        <v>0</v>
      </c>
      <c r="Y1775" s="23">
        <f t="shared" si="242"/>
        <v>0</v>
      </c>
      <c r="AH1775" s="20">
        <f t="shared" si="235"/>
        <v>0</v>
      </c>
      <c r="AI1775" s="20">
        <v>1</v>
      </c>
      <c r="AQ1775" s="1">
        <f t="shared" si="236"/>
        <v>1</v>
      </c>
      <c r="AR1775" s="1">
        <f t="shared" si="237"/>
        <v>1</v>
      </c>
    </row>
    <row r="1776" spans="1:44" ht="28.2" thickTop="1" thickBot="1">
      <c r="A1776" s="871" t="s">
        <v>370</v>
      </c>
      <c r="B1776" s="871" t="s">
        <v>381</v>
      </c>
      <c r="C1776" s="104" t="s">
        <v>389</v>
      </c>
      <c r="D1776" s="105"/>
      <c r="E1776" s="34" t="s">
        <v>145</v>
      </c>
      <c r="F1776" s="173">
        <v>40000</v>
      </c>
      <c r="G1776" s="37">
        <v>40000</v>
      </c>
      <c r="H1776" s="175"/>
      <c r="I1776" s="49"/>
      <c r="J1776" s="176">
        <v>0</v>
      </c>
      <c r="K1776" s="176">
        <v>0</v>
      </c>
      <c r="L1776" s="195">
        <v>40000</v>
      </c>
      <c r="M1776" s="177">
        <v>0</v>
      </c>
      <c r="N1776" s="177">
        <v>0</v>
      </c>
      <c r="O1776" s="178"/>
      <c r="P1776" s="179"/>
      <c r="Q1776" s="199">
        <v>0</v>
      </c>
      <c r="R1776" s="198">
        <v>36000</v>
      </c>
      <c r="S1776" s="185">
        <f t="shared" si="244"/>
        <v>4000</v>
      </c>
      <c r="T1776" s="181"/>
      <c r="U1776" s="162"/>
      <c r="V1776" s="181"/>
      <c r="W1776" s="162"/>
      <c r="X1776" s="23">
        <f t="shared" si="241"/>
        <v>0</v>
      </c>
      <c r="Y1776" s="23">
        <f t="shared" si="242"/>
        <v>0</v>
      </c>
      <c r="AH1776" s="20">
        <f t="shared" si="235"/>
        <v>0</v>
      </c>
      <c r="AI1776" s="20">
        <v>1</v>
      </c>
      <c r="AQ1776" s="1">
        <f t="shared" si="236"/>
        <v>1</v>
      </c>
      <c r="AR1776" s="1">
        <f t="shared" si="237"/>
        <v>1</v>
      </c>
    </row>
    <row r="1777" spans="1:44" ht="28.2" thickTop="1" thickBot="1">
      <c r="A1777" s="871" t="s">
        <v>370</v>
      </c>
      <c r="B1777" s="871" t="s">
        <v>381</v>
      </c>
      <c r="C1777" s="104" t="s">
        <v>390</v>
      </c>
      <c r="D1777" s="105"/>
      <c r="E1777" s="34" t="s">
        <v>145</v>
      </c>
      <c r="F1777" s="173">
        <v>50000</v>
      </c>
      <c r="G1777" s="37">
        <v>44741</v>
      </c>
      <c r="H1777" s="175"/>
      <c r="I1777" s="49">
        <v>0</v>
      </c>
      <c r="J1777" s="176">
        <v>0</v>
      </c>
      <c r="K1777" s="176">
        <v>0</v>
      </c>
      <c r="L1777" s="182">
        <v>44741</v>
      </c>
      <c r="M1777" s="177">
        <v>0</v>
      </c>
      <c r="N1777" s="177">
        <v>0</v>
      </c>
      <c r="O1777" s="178"/>
      <c r="P1777" s="179"/>
      <c r="Q1777" s="197">
        <v>0</v>
      </c>
      <c r="R1777" s="182">
        <v>44741</v>
      </c>
      <c r="S1777" s="185">
        <f t="shared" si="244"/>
        <v>0</v>
      </c>
      <c r="T1777" s="181"/>
      <c r="U1777" s="162"/>
      <c r="V1777" s="181"/>
      <c r="W1777" s="162"/>
      <c r="X1777" s="23">
        <f t="shared" si="241"/>
        <v>0</v>
      </c>
      <c r="Y1777" s="23">
        <f t="shared" si="242"/>
        <v>0</v>
      </c>
      <c r="AH1777" s="20">
        <f t="shared" si="235"/>
        <v>0</v>
      </c>
      <c r="AI1777" s="20">
        <v>1</v>
      </c>
      <c r="AQ1777" s="1">
        <f t="shared" si="236"/>
        <v>1</v>
      </c>
      <c r="AR1777" s="1">
        <f t="shared" si="237"/>
        <v>1</v>
      </c>
    </row>
    <row r="1778" spans="1:44" ht="28.2" thickTop="1" thickBot="1">
      <c r="A1778" s="871" t="s">
        <v>370</v>
      </c>
      <c r="B1778" s="871" t="s">
        <v>381</v>
      </c>
      <c r="C1778" s="104" t="s">
        <v>391</v>
      </c>
      <c r="D1778" s="105"/>
      <c r="E1778" s="34" t="s">
        <v>145</v>
      </c>
      <c r="F1778" s="173">
        <v>88000</v>
      </c>
      <c r="G1778" s="37">
        <v>85377</v>
      </c>
      <c r="H1778" s="175"/>
      <c r="I1778" s="49">
        <v>0</v>
      </c>
      <c r="J1778" s="176">
        <v>0</v>
      </c>
      <c r="K1778" s="176"/>
      <c r="L1778" s="200">
        <v>85377</v>
      </c>
      <c r="M1778" s="177"/>
      <c r="N1778" s="177"/>
      <c r="O1778" s="178"/>
      <c r="P1778" s="179"/>
      <c r="Q1778" s="197">
        <v>0</v>
      </c>
      <c r="R1778" s="182">
        <v>85377</v>
      </c>
      <c r="S1778" s="185">
        <f t="shared" si="244"/>
        <v>0</v>
      </c>
      <c r="T1778" s="181"/>
      <c r="U1778" s="162"/>
      <c r="V1778" s="181"/>
      <c r="W1778" s="162"/>
      <c r="X1778" s="23">
        <f t="shared" si="241"/>
        <v>0</v>
      </c>
      <c r="Y1778" s="23">
        <f t="shared" si="242"/>
        <v>0</v>
      </c>
      <c r="AH1778" s="20">
        <f t="shared" si="235"/>
        <v>0</v>
      </c>
      <c r="AI1778" s="20">
        <v>1</v>
      </c>
      <c r="AQ1778" s="1">
        <f t="shared" si="236"/>
        <v>1</v>
      </c>
      <c r="AR1778" s="1">
        <f t="shared" si="237"/>
        <v>1</v>
      </c>
    </row>
    <row r="1779" spans="1:44" ht="28.2" thickTop="1" thickBot="1">
      <c r="A1779" s="871" t="s">
        <v>370</v>
      </c>
      <c r="B1779" s="871" t="s">
        <v>381</v>
      </c>
      <c r="C1779" s="104" t="s">
        <v>392</v>
      </c>
      <c r="D1779" s="188"/>
      <c r="E1779" s="225" t="s">
        <v>53</v>
      </c>
      <c r="F1779" s="173">
        <v>850000</v>
      </c>
      <c r="G1779" s="37">
        <v>874822</v>
      </c>
      <c r="H1779" s="190"/>
      <c r="I1779" s="49">
        <v>0</v>
      </c>
      <c r="J1779" s="176">
        <v>0</v>
      </c>
      <c r="K1779" s="176">
        <v>0</v>
      </c>
      <c r="L1779" s="176">
        <v>0</v>
      </c>
      <c r="M1779" s="191">
        <f>850000+24822</f>
        <v>874822</v>
      </c>
      <c r="N1779" s="191">
        <v>0</v>
      </c>
      <c r="O1779" s="192"/>
      <c r="Q1779" s="193">
        <v>13485</v>
      </c>
      <c r="R1779" s="186">
        <v>775000</v>
      </c>
      <c r="S1779" s="49">
        <f t="shared" si="244"/>
        <v>86337</v>
      </c>
      <c r="T1779" s="111"/>
      <c r="U1779" s="112"/>
      <c r="V1779" s="111"/>
      <c r="W1779" s="112"/>
      <c r="X1779" s="23">
        <f t="shared" si="241"/>
        <v>0</v>
      </c>
      <c r="Y1779" s="23">
        <f t="shared" si="242"/>
        <v>0</v>
      </c>
      <c r="AH1779" s="20">
        <f t="shared" si="235"/>
        <v>0</v>
      </c>
      <c r="AO1779" s="20">
        <v>1</v>
      </c>
      <c r="AQ1779" s="1">
        <f t="shared" si="236"/>
        <v>1</v>
      </c>
      <c r="AR1779" s="1">
        <f t="shared" si="237"/>
        <v>1</v>
      </c>
    </row>
    <row r="1780" spans="1:44" ht="28.2" thickTop="1" thickBot="1">
      <c r="A1780" s="871" t="s">
        <v>370</v>
      </c>
      <c r="B1780" s="871" t="s">
        <v>393</v>
      </c>
      <c r="C1780" s="104" t="s">
        <v>394</v>
      </c>
      <c r="D1780" s="105"/>
      <c r="E1780" s="34" t="s">
        <v>179</v>
      </c>
      <c r="F1780" s="173">
        <f>I1780+J1780+K1780+L1780+M1780+N1780</f>
        <v>639000</v>
      </c>
      <c r="G1780" s="37">
        <v>639000</v>
      </c>
      <c r="H1780" s="175"/>
      <c r="I1780" s="49">
        <v>0</v>
      </c>
      <c r="J1780" s="176">
        <v>0</v>
      </c>
      <c r="K1780" s="176">
        <v>0</v>
      </c>
      <c r="L1780" s="176">
        <v>639000</v>
      </c>
      <c r="M1780" s="177">
        <v>0</v>
      </c>
      <c r="N1780" s="177">
        <v>0</v>
      </c>
      <c r="O1780" s="178"/>
      <c r="P1780" s="179"/>
      <c r="Q1780" s="174"/>
      <c r="R1780" s="186">
        <v>15000</v>
      </c>
      <c r="S1780" s="49">
        <f>F1780-(Q1780+R1780)</f>
        <v>624000</v>
      </c>
      <c r="T1780" s="181"/>
      <c r="U1780" s="162"/>
      <c r="V1780" s="181"/>
      <c r="W1780" s="162"/>
      <c r="X1780" s="23">
        <f t="shared" si="241"/>
        <v>0</v>
      </c>
      <c r="Y1780" s="23">
        <f t="shared" si="242"/>
        <v>0</v>
      </c>
      <c r="Z1780" s="20">
        <v>1</v>
      </c>
      <c r="AH1780" s="20">
        <f t="shared" si="235"/>
        <v>1</v>
      </c>
      <c r="AQ1780" s="1">
        <f t="shared" si="236"/>
        <v>0</v>
      </c>
      <c r="AR1780" s="1">
        <f t="shared" si="237"/>
        <v>1</v>
      </c>
    </row>
    <row r="1781" spans="1:44" ht="28.2" thickTop="1" thickBot="1">
      <c r="A1781" s="871" t="s">
        <v>370</v>
      </c>
      <c r="B1781" s="871" t="s">
        <v>393</v>
      </c>
      <c r="C1781" s="104" t="s">
        <v>395</v>
      </c>
      <c r="D1781" s="188"/>
      <c r="E1781" s="225" t="s">
        <v>179</v>
      </c>
      <c r="F1781" s="173">
        <f>I1781+J1781+K1781+L1781+M1781+N1781</f>
        <v>2820000</v>
      </c>
      <c r="G1781" s="37">
        <v>2820000</v>
      </c>
      <c r="H1781" s="190"/>
      <c r="I1781" s="49">
        <v>0</v>
      </c>
      <c r="J1781" s="176">
        <v>0</v>
      </c>
      <c r="K1781" s="176">
        <v>0</v>
      </c>
      <c r="L1781" s="176">
        <v>75000</v>
      </c>
      <c r="M1781" s="191">
        <v>2745000</v>
      </c>
      <c r="N1781" s="191">
        <v>0</v>
      </c>
      <c r="O1781" s="192"/>
      <c r="Q1781" s="201"/>
      <c r="R1781" s="186">
        <v>15000</v>
      </c>
      <c r="S1781" s="185">
        <f>F1781-(Q1781+R1781)</f>
        <v>2805000</v>
      </c>
      <c r="T1781" s="111"/>
      <c r="U1781" s="112"/>
      <c r="V1781" s="111"/>
      <c r="W1781" s="112"/>
      <c r="X1781" s="23">
        <f t="shared" si="241"/>
        <v>0</v>
      </c>
      <c r="Y1781" s="23">
        <f t="shared" si="242"/>
        <v>0</v>
      </c>
      <c r="AF1781" s="20">
        <v>1</v>
      </c>
      <c r="AH1781" s="20">
        <f t="shared" si="235"/>
        <v>1</v>
      </c>
      <c r="AQ1781" s="1">
        <f t="shared" si="236"/>
        <v>0</v>
      </c>
      <c r="AR1781" s="1">
        <f t="shared" si="237"/>
        <v>1</v>
      </c>
    </row>
    <row r="1782" spans="1:44" ht="28.2" thickTop="1" thickBot="1">
      <c r="A1782" s="871" t="s">
        <v>370</v>
      </c>
      <c r="B1782" s="871" t="s">
        <v>393</v>
      </c>
      <c r="C1782" s="104" t="s">
        <v>396</v>
      </c>
      <c r="D1782" s="105"/>
      <c r="E1782" s="34" t="s">
        <v>42</v>
      </c>
      <c r="F1782" s="173">
        <v>371823</v>
      </c>
      <c r="G1782" s="37">
        <v>371823</v>
      </c>
      <c r="H1782" s="175"/>
      <c r="I1782" s="49">
        <v>0</v>
      </c>
      <c r="J1782" s="176">
        <v>0</v>
      </c>
      <c r="K1782" s="176">
        <v>371823</v>
      </c>
      <c r="L1782" s="176">
        <v>0</v>
      </c>
      <c r="M1782" s="177">
        <v>0</v>
      </c>
      <c r="N1782" s="177">
        <v>0</v>
      </c>
      <c r="O1782" s="178"/>
      <c r="P1782" s="179"/>
      <c r="Q1782" s="183">
        <v>296428</v>
      </c>
      <c r="R1782" s="186">
        <v>37000</v>
      </c>
      <c r="S1782" s="185">
        <f t="shared" ref="S1782:S1787" si="245">G1782-(Q1782+R1782)</f>
        <v>38395</v>
      </c>
      <c r="T1782" s="181"/>
      <c r="U1782" s="162"/>
      <c r="V1782" s="181"/>
      <c r="W1782" s="162"/>
      <c r="X1782" s="23">
        <f t="shared" si="241"/>
        <v>0</v>
      </c>
      <c r="Y1782" s="23">
        <f t="shared" si="242"/>
        <v>0</v>
      </c>
      <c r="AH1782" s="20">
        <f t="shared" si="235"/>
        <v>0</v>
      </c>
      <c r="AI1782" s="20">
        <v>1</v>
      </c>
      <c r="AQ1782" s="1">
        <f t="shared" si="236"/>
        <v>1</v>
      </c>
      <c r="AR1782" s="1">
        <f t="shared" si="237"/>
        <v>1</v>
      </c>
    </row>
    <row r="1783" spans="1:44" ht="28.2" thickTop="1" thickBot="1">
      <c r="A1783" s="871" t="s">
        <v>370</v>
      </c>
      <c r="B1783" s="871" t="s">
        <v>393</v>
      </c>
      <c r="C1783" s="104" t="s">
        <v>396</v>
      </c>
      <c r="D1783" s="105"/>
      <c r="E1783" s="34" t="s">
        <v>42</v>
      </c>
      <c r="F1783" s="173">
        <v>145050</v>
      </c>
      <c r="G1783" s="37">
        <v>145050</v>
      </c>
      <c r="H1783" s="175"/>
      <c r="I1783" s="49">
        <v>0</v>
      </c>
      <c r="J1783" s="176">
        <v>0</v>
      </c>
      <c r="K1783" s="176">
        <v>145050</v>
      </c>
      <c r="L1783" s="176">
        <v>0</v>
      </c>
      <c r="M1783" s="177">
        <v>0</v>
      </c>
      <c r="N1783" s="177">
        <v>0</v>
      </c>
      <c r="O1783" s="178"/>
      <c r="P1783" s="179"/>
      <c r="Q1783" s="183">
        <v>105985</v>
      </c>
      <c r="R1783" s="186">
        <v>24000</v>
      </c>
      <c r="S1783" s="185">
        <f t="shared" si="245"/>
        <v>15065</v>
      </c>
      <c r="T1783" s="181"/>
      <c r="U1783" s="162"/>
      <c r="V1783" s="181"/>
      <c r="W1783" s="162"/>
      <c r="X1783" s="23">
        <f t="shared" si="241"/>
        <v>0</v>
      </c>
      <c r="Y1783" s="23">
        <f t="shared" si="242"/>
        <v>0</v>
      </c>
      <c r="AH1783" s="20">
        <f t="shared" si="235"/>
        <v>0</v>
      </c>
      <c r="AI1783" s="20">
        <v>1</v>
      </c>
      <c r="AQ1783" s="1">
        <f t="shared" si="236"/>
        <v>1</v>
      </c>
      <c r="AR1783" s="1">
        <f t="shared" si="237"/>
        <v>1</v>
      </c>
    </row>
    <row r="1784" spans="1:44" ht="28.2" thickTop="1" thickBot="1">
      <c r="A1784" s="871" t="s">
        <v>370</v>
      </c>
      <c r="B1784" s="871" t="s">
        <v>393</v>
      </c>
      <c r="C1784" s="104" t="s">
        <v>45</v>
      </c>
      <c r="D1784" s="105"/>
      <c r="E1784" s="34" t="s">
        <v>10</v>
      </c>
      <c r="F1784" s="173">
        <v>171000</v>
      </c>
      <c r="G1784" s="37">
        <v>185676</v>
      </c>
      <c r="H1784" s="175"/>
      <c r="I1784" s="49">
        <v>15171</v>
      </c>
      <c r="J1784" s="176">
        <v>0</v>
      </c>
      <c r="K1784" s="176">
        <v>0</v>
      </c>
      <c r="L1784" s="176">
        <v>170505</v>
      </c>
      <c r="M1784" s="177">
        <v>0</v>
      </c>
      <c r="N1784" s="177">
        <v>0</v>
      </c>
      <c r="O1784" s="178"/>
      <c r="P1784" s="179"/>
      <c r="Q1784" s="183">
        <v>167285</v>
      </c>
      <c r="R1784" s="186">
        <f>G1784-Q1784</f>
        <v>18391</v>
      </c>
      <c r="S1784" s="185">
        <f t="shared" si="245"/>
        <v>0</v>
      </c>
      <c r="T1784" s="181"/>
      <c r="U1784" s="162"/>
      <c r="V1784" s="181"/>
      <c r="W1784" s="162"/>
      <c r="X1784" s="23">
        <f t="shared" si="241"/>
        <v>0</v>
      </c>
      <c r="Y1784" s="23">
        <f t="shared" si="242"/>
        <v>0</v>
      </c>
      <c r="AH1784" s="20">
        <f t="shared" si="235"/>
        <v>0</v>
      </c>
      <c r="AI1784" s="20">
        <v>1</v>
      </c>
      <c r="AQ1784" s="1">
        <f t="shared" si="236"/>
        <v>1</v>
      </c>
      <c r="AR1784" s="1">
        <f t="shared" si="237"/>
        <v>1</v>
      </c>
    </row>
    <row r="1785" spans="1:44" ht="28.2" thickTop="1" thickBot="1">
      <c r="A1785" s="871" t="s">
        <v>370</v>
      </c>
      <c r="B1785" s="871" t="s">
        <v>393</v>
      </c>
      <c r="C1785" s="104" t="s">
        <v>397</v>
      </c>
      <c r="D1785" s="105"/>
      <c r="E1785" s="34" t="s">
        <v>53</v>
      </c>
      <c r="F1785" s="173">
        <v>171000</v>
      </c>
      <c r="G1785" s="37">
        <v>169359</v>
      </c>
      <c r="H1785" s="175"/>
      <c r="I1785" s="49">
        <v>0</v>
      </c>
      <c r="J1785" s="176">
        <v>0</v>
      </c>
      <c r="K1785" s="176">
        <v>0</v>
      </c>
      <c r="L1785" s="176">
        <v>169359</v>
      </c>
      <c r="M1785" s="177">
        <v>0</v>
      </c>
      <c r="N1785" s="177">
        <v>0</v>
      </c>
      <c r="O1785" s="178"/>
      <c r="P1785" s="179"/>
      <c r="Q1785" s="183">
        <v>18773</v>
      </c>
      <c r="R1785" s="186">
        <v>120000</v>
      </c>
      <c r="S1785" s="185">
        <f t="shared" si="245"/>
        <v>30586</v>
      </c>
      <c r="T1785" s="181"/>
      <c r="U1785" s="162"/>
      <c r="V1785" s="181"/>
      <c r="W1785" s="162"/>
      <c r="X1785" s="23">
        <f t="shared" si="241"/>
        <v>0</v>
      </c>
      <c r="Y1785" s="23">
        <f t="shared" si="242"/>
        <v>0</v>
      </c>
      <c r="AH1785" s="20">
        <f t="shared" si="235"/>
        <v>0</v>
      </c>
      <c r="AI1785" s="20">
        <v>1</v>
      </c>
      <c r="AQ1785" s="1">
        <f t="shared" si="236"/>
        <v>1</v>
      </c>
      <c r="AR1785" s="1">
        <f t="shared" si="237"/>
        <v>1</v>
      </c>
    </row>
    <row r="1786" spans="1:44" ht="28.2" thickTop="1" thickBot="1">
      <c r="A1786" s="871" t="s">
        <v>370</v>
      </c>
      <c r="B1786" s="871" t="s">
        <v>393</v>
      </c>
      <c r="C1786" s="104" t="s">
        <v>398</v>
      </c>
      <c r="D1786" s="105"/>
      <c r="E1786" s="34" t="s">
        <v>145</v>
      </c>
      <c r="F1786" s="173">
        <f>I1786+J1786+K1786+L1786+M1786+N1786</f>
        <v>120000</v>
      </c>
      <c r="G1786" s="37">
        <v>120000</v>
      </c>
      <c r="H1786" s="175"/>
      <c r="I1786" s="49">
        <v>0</v>
      </c>
      <c r="J1786" s="176">
        <v>0</v>
      </c>
      <c r="K1786" s="176">
        <v>0</v>
      </c>
      <c r="L1786" s="176">
        <v>120000</v>
      </c>
      <c r="M1786" s="177">
        <v>0</v>
      </c>
      <c r="N1786" s="177">
        <v>0</v>
      </c>
      <c r="O1786" s="178"/>
      <c r="P1786" s="179"/>
      <c r="Q1786" s="183">
        <v>0</v>
      </c>
      <c r="R1786" s="186">
        <v>108000</v>
      </c>
      <c r="S1786" s="185">
        <f t="shared" si="245"/>
        <v>12000</v>
      </c>
      <c r="T1786" s="181"/>
      <c r="U1786" s="162"/>
      <c r="V1786" s="181"/>
      <c r="W1786" s="162"/>
      <c r="X1786" s="23">
        <f t="shared" si="241"/>
        <v>0</v>
      </c>
      <c r="Y1786" s="23">
        <f t="shared" si="242"/>
        <v>0</v>
      </c>
      <c r="AH1786" s="20">
        <f t="shared" si="235"/>
        <v>0</v>
      </c>
      <c r="AI1786" s="20">
        <v>1</v>
      </c>
      <c r="AQ1786" s="1">
        <f t="shared" si="236"/>
        <v>1</v>
      </c>
      <c r="AR1786" s="1">
        <f t="shared" si="237"/>
        <v>1</v>
      </c>
    </row>
    <row r="1787" spans="1:44" ht="28.2" thickTop="1" thickBot="1">
      <c r="A1787" s="871" t="s">
        <v>370</v>
      </c>
      <c r="B1787" s="871" t="s">
        <v>393</v>
      </c>
      <c r="C1787" s="104" t="s">
        <v>229</v>
      </c>
      <c r="D1787" s="105"/>
      <c r="E1787" s="34" t="s">
        <v>145</v>
      </c>
      <c r="F1787" s="173">
        <f>I1787+J1787+K1787+L1787+M1787+N1787</f>
        <v>51000</v>
      </c>
      <c r="G1787" s="37">
        <v>51000</v>
      </c>
      <c r="H1787" s="175"/>
      <c r="I1787" s="49">
        <v>0</v>
      </c>
      <c r="J1787" s="176">
        <v>0</v>
      </c>
      <c r="K1787" s="176">
        <v>0</v>
      </c>
      <c r="L1787" s="176">
        <v>51000</v>
      </c>
      <c r="M1787" s="177">
        <v>0</v>
      </c>
      <c r="N1787" s="177">
        <v>0</v>
      </c>
      <c r="O1787" s="178"/>
      <c r="P1787" s="179"/>
      <c r="Q1787" s="183">
        <v>0</v>
      </c>
      <c r="R1787" s="186">
        <v>45000</v>
      </c>
      <c r="S1787" s="185">
        <f t="shared" si="245"/>
        <v>6000</v>
      </c>
      <c r="T1787" s="181"/>
      <c r="U1787" s="162"/>
      <c r="V1787" s="181"/>
      <c r="W1787" s="162"/>
      <c r="X1787" s="23">
        <f t="shared" si="241"/>
        <v>0</v>
      </c>
      <c r="Y1787" s="23">
        <f t="shared" si="242"/>
        <v>0</v>
      </c>
      <c r="AH1787" s="20">
        <f t="shared" si="235"/>
        <v>0</v>
      </c>
      <c r="AI1787" s="20">
        <v>1</v>
      </c>
      <c r="AQ1787" s="1">
        <f t="shared" si="236"/>
        <v>1</v>
      </c>
      <c r="AR1787" s="1">
        <f t="shared" si="237"/>
        <v>1</v>
      </c>
    </row>
    <row r="1788" spans="1:44" ht="28.2" thickTop="1" thickBot="1">
      <c r="A1788" s="871" t="s">
        <v>370</v>
      </c>
      <c r="B1788" s="871" t="s">
        <v>399</v>
      </c>
      <c r="C1788" s="104" t="s">
        <v>41</v>
      </c>
      <c r="D1788" s="105"/>
      <c r="E1788" s="34" t="s">
        <v>179</v>
      </c>
      <c r="F1788" s="173">
        <f>I1788+J1788+K1788+L1788+M1788+N1788</f>
        <v>150000</v>
      </c>
      <c r="G1788" s="37">
        <v>150000</v>
      </c>
      <c r="H1788" s="175"/>
      <c r="I1788" s="49">
        <v>0</v>
      </c>
      <c r="J1788" s="176">
        <v>0</v>
      </c>
      <c r="K1788" s="176">
        <v>0</v>
      </c>
      <c r="L1788" s="176">
        <v>150000</v>
      </c>
      <c r="M1788" s="177">
        <v>0</v>
      </c>
      <c r="N1788" s="177">
        <v>0</v>
      </c>
      <c r="O1788" s="178"/>
      <c r="P1788" s="179"/>
      <c r="Q1788" s="174"/>
      <c r="R1788" s="186">
        <v>50000</v>
      </c>
      <c r="S1788" s="49">
        <f>F1788-(Q1788+R1788)</f>
        <v>100000</v>
      </c>
      <c r="T1788" s="181"/>
      <c r="U1788" s="162"/>
      <c r="V1788" s="181"/>
      <c r="W1788" s="162"/>
      <c r="X1788" s="23">
        <f t="shared" si="241"/>
        <v>0</v>
      </c>
      <c r="Y1788" s="23">
        <f t="shared" si="242"/>
        <v>0</v>
      </c>
      <c r="Z1788" s="20">
        <v>1</v>
      </c>
      <c r="AH1788" s="20">
        <f t="shared" si="235"/>
        <v>1</v>
      </c>
      <c r="AQ1788" s="1">
        <f t="shared" si="236"/>
        <v>0</v>
      </c>
      <c r="AR1788" s="1">
        <f t="shared" si="237"/>
        <v>1</v>
      </c>
    </row>
    <row r="1789" spans="1:44" ht="28.2" thickTop="1" thickBot="1">
      <c r="A1789" s="871" t="s">
        <v>370</v>
      </c>
      <c r="B1789" s="871" t="s">
        <v>399</v>
      </c>
      <c r="C1789" s="104" t="s">
        <v>229</v>
      </c>
      <c r="D1789" s="105"/>
      <c r="E1789" s="34" t="s">
        <v>179</v>
      </c>
      <c r="F1789" s="173">
        <f>I1789+J1789+K1789+L1789+M1789+N1789</f>
        <v>229500</v>
      </c>
      <c r="G1789" s="37">
        <v>229500</v>
      </c>
      <c r="H1789" s="175"/>
      <c r="I1789" s="49">
        <v>0</v>
      </c>
      <c r="J1789" s="176">
        <v>0</v>
      </c>
      <c r="K1789" s="176">
        <v>0</v>
      </c>
      <c r="L1789" s="176">
        <v>229500</v>
      </c>
      <c r="M1789" s="177">
        <v>0</v>
      </c>
      <c r="N1789" s="177">
        <v>0</v>
      </c>
      <c r="O1789" s="178"/>
      <c r="P1789" s="179"/>
      <c r="Q1789" s="174"/>
      <c r="R1789" s="186">
        <v>120000</v>
      </c>
      <c r="S1789" s="49">
        <f>F1789-(Q1789+R1789)</f>
        <v>109500</v>
      </c>
      <c r="T1789" s="181"/>
      <c r="U1789" s="162"/>
      <c r="V1789" s="181"/>
      <c r="W1789" s="162"/>
      <c r="X1789" s="23">
        <f t="shared" si="241"/>
        <v>0</v>
      </c>
      <c r="Y1789" s="23">
        <f t="shared" si="242"/>
        <v>0</v>
      </c>
      <c r="Z1789" s="20">
        <v>1</v>
      </c>
      <c r="AH1789" s="20">
        <f t="shared" si="235"/>
        <v>1</v>
      </c>
      <c r="AQ1789" s="1">
        <f t="shared" si="236"/>
        <v>0</v>
      </c>
      <c r="AR1789" s="1">
        <f t="shared" si="237"/>
        <v>1</v>
      </c>
    </row>
    <row r="1790" spans="1:44" ht="28.2" thickTop="1" thickBot="1">
      <c r="A1790" s="871" t="s">
        <v>370</v>
      </c>
      <c r="B1790" s="871" t="s">
        <v>399</v>
      </c>
      <c r="C1790" s="104" t="s">
        <v>121</v>
      </c>
      <c r="D1790" s="105"/>
      <c r="E1790" s="34" t="s">
        <v>10</v>
      </c>
      <c r="F1790" s="173">
        <v>240000</v>
      </c>
      <c r="G1790" s="37">
        <v>262300</v>
      </c>
      <c r="H1790" s="175"/>
      <c r="I1790" s="49">
        <v>13300</v>
      </c>
      <c r="J1790" s="176">
        <v>0</v>
      </c>
      <c r="K1790" s="176">
        <v>0</v>
      </c>
      <c r="L1790" s="176">
        <v>249000</v>
      </c>
      <c r="M1790" s="177">
        <v>0</v>
      </c>
      <c r="N1790" s="177">
        <v>0</v>
      </c>
      <c r="O1790" s="178"/>
      <c r="P1790" s="179"/>
      <c r="Q1790" s="183">
        <v>4032</v>
      </c>
      <c r="R1790" s="186">
        <f>258000-27000</f>
        <v>231000</v>
      </c>
      <c r="S1790" s="185">
        <f t="shared" ref="S1790:S1795" si="246">G1790-(Q1790+R1790)</f>
        <v>27268</v>
      </c>
      <c r="T1790" s="181"/>
      <c r="U1790" s="162"/>
      <c r="V1790" s="181"/>
      <c r="W1790" s="162"/>
      <c r="X1790" s="23">
        <f t="shared" si="241"/>
        <v>0</v>
      </c>
      <c r="Y1790" s="23">
        <f t="shared" si="242"/>
        <v>0</v>
      </c>
      <c r="AH1790" s="20">
        <f t="shared" si="235"/>
        <v>0</v>
      </c>
      <c r="AI1790" s="20">
        <v>1</v>
      </c>
      <c r="AQ1790" s="1">
        <f t="shared" si="236"/>
        <v>1</v>
      </c>
      <c r="AR1790" s="1">
        <f t="shared" si="237"/>
        <v>1</v>
      </c>
    </row>
    <row r="1791" spans="1:44" ht="28.2" thickTop="1" thickBot="1">
      <c r="A1791" s="871" t="s">
        <v>370</v>
      </c>
      <c r="B1791" s="871" t="s">
        <v>399</v>
      </c>
      <c r="C1791" s="104" t="s">
        <v>400</v>
      </c>
      <c r="D1791" s="105"/>
      <c r="E1791" s="34" t="s">
        <v>53</v>
      </c>
      <c r="F1791" s="173">
        <v>120000</v>
      </c>
      <c r="G1791" s="37">
        <v>115000</v>
      </c>
      <c r="H1791" s="175"/>
      <c r="I1791" s="49"/>
      <c r="J1791" s="176"/>
      <c r="K1791" s="176"/>
      <c r="L1791" s="176">
        <v>115000</v>
      </c>
      <c r="M1791" s="177"/>
      <c r="N1791" s="177"/>
      <c r="O1791" s="178"/>
      <c r="P1791" s="179"/>
      <c r="Q1791" s="183">
        <v>0</v>
      </c>
      <c r="R1791" s="186">
        <v>103000</v>
      </c>
      <c r="S1791" s="185">
        <f t="shared" si="246"/>
        <v>12000</v>
      </c>
      <c r="T1791" s="181"/>
      <c r="U1791" s="162"/>
      <c r="V1791" s="181"/>
      <c r="W1791" s="162"/>
      <c r="X1791" s="23">
        <f t="shared" si="241"/>
        <v>0</v>
      </c>
      <c r="Y1791" s="23">
        <f t="shared" si="242"/>
        <v>0</v>
      </c>
      <c r="AH1791" s="20">
        <f t="shared" si="235"/>
        <v>0</v>
      </c>
      <c r="AI1791" s="20">
        <v>1</v>
      </c>
      <c r="AQ1791" s="1">
        <f t="shared" si="236"/>
        <v>1</v>
      </c>
      <c r="AR1791" s="1">
        <f t="shared" si="237"/>
        <v>1</v>
      </c>
    </row>
    <row r="1792" spans="1:44" ht="55.2" thickTop="1" thickBot="1">
      <c r="A1792" s="871" t="s">
        <v>370</v>
      </c>
      <c r="B1792" s="871" t="s">
        <v>399</v>
      </c>
      <c r="C1792" s="202" t="s">
        <v>401</v>
      </c>
      <c r="D1792" s="105"/>
      <c r="E1792" s="225" t="s">
        <v>53</v>
      </c>
      <c r="F1792" s="203">
        <v>120000</v>
      </c>
      <c r="G1792" s="37">
        <v>113423</v>
      </c>
      <c r="H1792" s="175"/>
      <c r="I1792" s="49"/>
      <c r="J1792" s="176"/>
      <c r="K1792" s="176"/>
      <c r="L1792" s="195">
        <v>113423</v>
      </c>
      <c r="M1792" s="177"/>
      <c r="N1792" s="177"/>
      <c r="O1792" s="178"/>
      <c r="P1792" s="179"/>
      <c r="Q1792" s="183">
        <f>113423-11342</f>
        <v>102081</v>
      </c>
      <c r="R1792" s="198">
        <v>11342</v>
      </c>
      <c r="S1792" s="185">
        <f t="shared" si="246"/>
        <v>0</v>
      </c>
      <c r="T1792" s="181"/>
      <c r="U1792" s="162"/>
      <c r="V1792" s="181"/>
      <c r="W1792" s="162"/>
      <c r="X1792" s="23">
        <f t="shared" si="241"/>
        <v>0</v>
      </c>
      <c r="Y1792" s="23">
        <f t="shared" si="242"/>
        <v>0</v>
      </c>
      <c r="AH1792" s="20">
        <f t="shared" si="235"/>
        <v>0</v>
      </c>
      <c r="AI1792" s="20">
        <v>1</v>
      </c>
      <c r="AQ1792" s="1">
        <f t="shared" si="236"/>
        <v>1</v>
      </c>
      <c r="AR1792" s="1">
        <f t="shared" si="237"/>
        <v>1</v>
      </c>
    </row>
    <row r="1793" spans="1:44" ht="28.2" thickTop="1" thickBot="1">
      <c r="A1793" s="871" t="s">
        <v>370</v>
      </c>
      <c r="B1793" s="871" t="s">
        <v>399</v>
      </c>
      <c r="C1793" s="104" t="s">
        <v>229</v>
      </c>
      <c r="D1793" s="105"/>
      <c r="E1793" s="34" t="s">
        <v>145</v>
      </c>
      <c r="F1793" s="203">
        <v>160000</v>
      </c>
      <c r="G1793" s="37">
        <v>160000</v>
      </c>
      <c r="H1793" s="175"/>
      <c r="I1793" s="49"/>
      <c r="J1793" s="176"/>
      <c r="K1793" s="176"/>
      <c r="L1793" s="195">
        <v>160000</v>
      </c>
      <c r="M1793" s="177"/>
      <c r="N1793" s="177"/>
      <c r="O1793" s="178"/>
      <c r="P1793" s="179"/>
      <c r="Q1793" s="183">
        <f>6000+56600</f>
        <v>62600</v>
      </c>
      <c r="R1793" s="198">
        <f>160000-15200-62600</f>
        <v>82200</v>
      </c>
      <c r="S1793" s="185">
        <f t="shared" si="246"/>
        <v>15200</v>
      </c>
      <c r="T1793" s="181"/>
      <c r="U1793" s="162"/>
      <c r="V1793" s="181"/>
      <c r="W1793" s="162"/>
      <c r="X1793" s="23">
        <f t="shared" si="241"/>
        <v>0</v>
      </c>
      <c r="Y1793" s="23">
        <f t="shared" si="242"/>
        <v>0</v>
      </c>
      <c r="AH1793" s="20">
        <f t="shared" si="235"/>
        <v>0</v>
      </c>
      <c r="AI1793" s="20">
        <v>1</v>
      </c>
      <c r="AQ1793" s="1">
        <f t="shared" si="236"/>
        <v>1</v>
      </c>
      <c r="AR1793" s="1">
        <f t="shared" si="237"/>
        <v>1</v>
      </c>
    </row>
    <row r="1794" spans="1:44" ht="28.2" thickTop="1" thickBot="1">
      <c r="A1794" s="871" t="s">
        <v>370</v>
      </c>
      <c r="B1794" s="871" t="s">
        <v>399</v>
      </c>
      <c r="C1794" s="104" t="s">
        <v>41</v>
      </c>
      <c r="D1794" s="105"/>
      <c r="E1794" s="34" t="s">
        <v>145</v>
      </c>
      <c r="F1794" s="203">
        <v>80000</v>
      </c>
      <c r="G1794" s="37">
        <v>80000</v>
      </c>
      <c r="H1794" s="175"/>
      <c r="I1794" s="49"/>
      <c r="J1794" s="176"/>
      <c r="K1794" s="176"/>
      <c r="L1794" s="195">
        <v>80000</v>
      </c>
      <c r="M1794" s="177"/>
      <c r="N1794" s="177"/>
      <c r="O1794" s="178"/>
      <c r="P1794" s="179"/>
      <c r="Q1794" s="183">
        <v>0</v>
      </c>
      <c r="R1794" s="198">
        <v>72000</v>
      </c>
      <c r="S1794" s="185">
        <f t="shared" si="246"/>
        <v>8000</v>
      </c>
      <c r="T1794" s="181"/>
      <c r="U1794" s="162"/>
      <c r="V1794" s="181"/>
      <c r="W1794" s="162"/>
      <c r="X1794" s="23">
        <f t="shared" si="241"/>
        <v>0</v>
      </c>
      <c r="Y1794" s="23">
        <f t="shared" si="242"/>
        <v>0</v>
      </c>
      <c r="AH1794" s="20">
        <f t="shared" si="235"/>
        <v>0</v>
      </c>
      <c r="AI1794" s="20">
        <v>1</v>
      </c>
      <c r="AQ1794" s="1">
        <f t="shared" si="236"/>
        <v>1</v>
      </c>
      <c r="AR1794" s="1">
        <f t="shared" si="237"/>
        <v>1</v>
      </c>
    </row>
    <row r="1795" spans="1:44" ht="28.2" thickTop="1" thickBot="1">
      <c r="A1795" s="871" t="s">
        <v>370</v>
      </c>
      <c r="B1795" s="871" t="s">
        <v>399</v>
      </c>
      <c r="C1795" s="187" t="s">
        <v>402</v>
      </c>
      <c r="D1795" s="188"/>
      <c r="E1795" s="225" t="s">
        <v>10</v>
      </c>
      <c r="F1795" s="173">
        <v>2000000</v>
      </c>
      <c r="G1795" s="37">
        <v>2524000</v>
      </c>
      <c r="H1795" s="190"/>
      <c r="I1795" s="49">
        <v>0</v>
      </c>
      <c r="J1795" s="176">
        <v>0</v>
      </c>
      <c r="K1795" s="176">
        <v>0</v>
      </c>
      <c r="L1795" s="176">
        <v>0</v>
      </c>
      <c r="M1795" s="191">
        <f>2246000+278000</f>
        <v>2524000</v>
      </c>
      <c r="N1795" s="191">
        <v>0</v>
      </c>
      <c r="O1795" s="192"/>
      <c r="Q1795" s="204">
        <f>19750+4480+3898+195939+1611247</f>
        <v>1835314</v>
      </c>
      <c r="R1795" s="186">
        <f>229000+210000</f>
        <v>439000</v>
      </c>
      <c r="S1795" s="49">
        <f t="shared" si="246"/>
        <v>249686</v>
      </c>
      <c r="T1795" s="111"/>
      <c r="U1795" s="112"/>
      <c r="V1795" s="111"/>
      <c r="W1795" s="112"/>
      <c r="X1795" s="23">
        <f t="shared" si="241"/>
        <v>0</v>
      </c>
      <c r="Y1795" s="23">
        <f t="shared" si="242"/>
        <v>0</v>
      </c>
      <c r="AH1795" s="20">
        <f t="shared" si="235"/>
        <v>0</v>
      </c>
      <c r="AO1795" s="20">
        <v>1</v>
      </c>
      <c r="AQ1795" s="1">
        <f t="shared" si="236"/>
        <v>1</v>
      </c>
      <c r="AR1795" s="1">
        <f t="shared" si="237"/>
        <v>1</v>
      </c>
    </row>
    <row r="1796" spans="1:44" ht="28.2" thickTop="1" thickBot="1">
      <c r="A1796" s="871" t="s">
        <v>370</v>
      </c>
      <c r="B1796" s="880" t="s">
        <v>403</v>
      </c>
      <c r="C1796" s="104" t="s">
        <v>404</v>
      </c>
      <c r="D1796" s="188"/>
      <c r="E1796" s="225" t="s">
        <v>179</v>
      </c>
      <c r="F1796" s="173">
        <f t="shared" ref="F1796:F1802" si="247">N1796+M1796+L1796+K1796+J1796+I1796</f>
        <v>150000</v>
      </c>
      <c r="G1796" s="37">
        <v>150000</v>
      </c>
      <c r="H1796" s="190"/>
      <c r="I1796" s="49">
        <v>0</v>
      </c>
      <c r="J1796" s="176">
        <v>0</v>
      </c>
      <c r="K1796" s="176">
        <v>0</v>
      </c>
      <c r="L1796" s="173">
        <v>150000</v>
      </c>
      <c r="M1796" s="191">
        <v>0</v>
      </c>
      <c r="N1796" s="191">
        <v>0</v>
      </c>
      <c r="O1796" s="192"/>
      <c r="Q1796" s="201"/>
      <c r="R1796" s="186">
        <v>0</v>
      </c>
      <c r="S1796" s="49">
        <f t="shared" ref="S1796:S1801" si="248">F1796-R1796</f>
        <v>150000</v>
      </c>
      <c r="T1796" s="111"/>
      <c r="U1796" s="112"/>
      <c r="V1796" s="111"/>
      <c r="W1796" s="112"/>
      <c r="X1796" s="23">
        <f t="shared" si="241"/>
        <v>0</v>
      </c>
      <c r="Y1796" s="23">
        <f t="shared" si="242"/>
        <v>0</v>
      </c>
      <c r="Z1796" s="20">
        <v>1</v>
      </c>
      <c r="AH1796" s="20">
        <f t="shared" si="235"/>
        <v>1</v>
      </c>
      <c r="AQ1796" s="1">
        <f t="shared" si="236"/>
        <v>0</v>
      </c>
      <c r="AR1796" s="1">
        <f t="shared" si="237"/>
        <v>1</v>
      </c>
    </row>
    <row r="1797" spans="1:44" ht="28.2" thickTop="1" thickBot="1">
      <c r="A1797" s="871" t="s">
        <v>370</v>
      </c>
      <c r="B1797" s="880" t="s">
        <v>403</v>
      </c>
      <c r="C1797" s="104" t="s">
        <v>323</v>
      </c>
      <c r="D1797" s="188"/>
      <c r="E1797" s="225" t="s">
        <v>179</v>
      </c>
      <c r="F1797" s="173">
        <f t="shared" si="247"/>
        <v>350000</v>
      </c>
      <c r="G1797" s="37">
        <v>350000</v>
      </c>
      <c r="H1797" s="190"/>
      <c r="I1797" s="49">
        <v>0</v>
      </c>
      <c r="J1797" s="176">
        <v>0</v>
      </c>
      <c r="K1797" s="176">
        <v>0</v>
      </c>
      <c r="L1797" s="173">
        <v>350000</v>
      </c>
      <c r="M1797" s="191">
        <v>0</v>
      </c>
      <c r="N1797" s="191">
        <v>0</v>
      </c>
      <c r="O1797" s="192"/>
      <c r="Q1797" s="201"/>
      <c r="R1797" s="186">
        <f>F1797*0.4</f>
        <v>140000</v>
      </c>
      <c r="S1797" s="49">
        <f t="shared" si="248"/>
        <v>210000</v>
      </c>
      <c r="T1797" s="111"/>
      <c r="U1797" s="112"/>
      <c r="V1797" s="111"/>
      <c r="W1797" s="112"/>
      <c r="X1797" s="23">
        <f t="shared" si="241"/>
        <v>0</v>
      </c>
      <c r="Y1797" s="23">
        <f t="shared" si="242"/>
        <v>0</v>
      </c>
      <c r="Z1797" s="20">
        <v>1</v>
      </c>
      <c r="AH1797" s="20">
        <f t="shared" si="235"/>
        <v>1</v>
      </c>
      <c r="AQ1797" s="1">
        <f t="shared" si="236"/>
        <v>0</v>
      </c>
      <c r="AR1797" s="1">
        <f t="shared" si="237"/>
        <v>1</v>
      </c>
    </row>
    <row r="1798" spans="1:44" ht="28.2" thickTop="1" thickBot="1">
      <c r="A1798" s="871" t="s">
        <v>370</v>
      </c>
      <c r="B1798" s="880" t="s">
        <v>403</v>
      </c>
      <c r="C1798" s="104" t="s">
        <v>405</v>
      </c>
      <c r="D1798" s="188"/>
      <c r="E1798" s="225" t="s">
        <v>179</v>
      </c>
      <c r="F1798" s="173">
        <f t="shared" si="247"/>
        <v>23000</v>
      </c>
      <c r="G1798" s="37">
        <v>23000</v>
      </c>
      <c r="H1798" s="190"/>
      <c r="I1798" s="49">
        <v>0</v>
      </c>
      <c r="J1798" s="176">
        <v>0</v>
      </c>
      <c r="K1798" s="176">
        <v>0</v>
      </c>
      <c r="L1798" s="205">
        <v>23000</v>
      </c>
      <c r="M1798" s="191">
        <v>0</v>
      </c>
      <c r="N1798" s="191">
        <v>0</v>
      </c>
      <c r="O1798" s="192"/>
      <c r="Q1798" s="201"/>
      <c r="R1798" s="186">
        <v>23000</v>
      </c>
      <c r="S1798" s="49">
        <f t="shared" si="248"/>
        <v>0</v>
      </c>
      <c r="T1798" s="111"/>
      <c r="U1798" s="112"/>
      <c r="V1798" s="111"/>
      <c r="W1798" s="112"/>
      <c r="X1798" s="23">
        <f t="shared" si="241"/>
        <v>0</v>
      </c>
      <c r="Y1798" s="23">
        <f t="shared" si="242"/>
        <v>0</v>
      </c>
      <c r="Z1798" s="20">
        <v>1</v>
      </c>
      <c r="AH1798" s="20">
        <f t="shared" si="235"/>
        <v>1</v>
      </c>
      <c r="AQ1798" s="1">
        <f t="shared" si="236"/>
        <v>0</v>
      </c>
      <c r="AR1798" s="1">
        <f t="shared" si="237"/>
        <v>1</v>
      </c>
    </row>
    <row r="1799" spans="1:44" ht="28.2" thickTop="1" thickBot="1">
      <c r="A1799" s="871" t="s">
        <v>370</v>
      </c>
      <c r="B1799" s="880" t="s">
        <v>403</v>
      </c>
      <c r="C1799" s="206" t="s">
        <v>36</v>
      </c>
      <c r="D1799" s="188"/>
      <c r="E1799" s="225" t="s">
        <v>179</v>
      </c>
      <c r="F1799" s="173">
        <f t="shared" si="247"/>
        <v>5500</v>
      </c>
      <c r="G1799" s="37">
        <v>5500</v>
      </c>
      <c r="H1799" s="190"/>
      <c r="I1799" s="49">
        <v>0</v>
      </c>
      <c r="J1799" s="176">
        <v>0</v>
      </c>
      <c r="K1799" s="176">
        <v>0</v>
      </c>
      <c r="L1799" s="205">
        <v>5500</v>
      </c>
      <c r="M1799" s="191">
        <v>0</v>
      </c>
      <c r="N1799" s="191">
        <v>0</v>
      </c>
      <c r="O1799" s="192"/>
      <c r="Q1799" s="201"/>
      <c r="R1799" s="186">
        <v>5500</v>
      </c>
      <c r="S1799" s="49">
        <f t="shared" si="248"/>
        <v>0</v>
      </c>
      <c r="T1799" s="111"/>
      <c r="U1799" s="112"/>
      <c r="V1799" s="111"/>
      <c r="W1799" s="112"/>
      <c r="X1799" s="23">
        <f t="shared" si="241"/>
        <v>0</v>
      </c>
      <c r="Y1799" s="23">
        <f t="shared" si="242"/>
        <v>0</v>
      </c>
      <c r="Z1799" s="20">
        <v>1</v>
      </c>
      <c r="AH1799" s="20">
        <f t="shared" si="235"/>
        <v>1</v>
      </c>
      <c r="AQ1799" s="1">
        <f t="shared" si="236"/>
        <v>0</v>
      </c>
      <c r="AR1799" s="1">
        <f t="shared" si="237"/>
        <v>1</v>
      </c>
    </row>
    <row r="1800" spans="1:44" ht="28.2" thickTop="1" thickBot="1">
      <c r="A1800" s="871" t="s">
        <v>370</v>
      </c>
      <c r="B1800" s="880" t="s">
        <v>403</v>
      </c>
      <c r="C1800" s="206" t="s">
        <v>406</v>
      </c>
      <c r="D1800" s="188"/>
      <c r="E1800" s="225" t="s">
        <v>179</v>
      </c>
      <c r="F1800" s="173">
        <f t="shared" si="247"/>
        <v>50000</v>
      </c>
      <c r="G1800" s="37">
        <v>50000</v>
      </c>
      <c r="H1800" s="190"/>
      <c r="I1800" s="49">
        <v>0</v>
      </c>
      <c r="J1800" s="176">
        <v>0</v>
      </c>
      <c r="K1800" s="176">
        <v>0</v>
      </c>
      <c r="L1800" s="205">
        <v>50000</v>
      </c>
      <c r="M1800" s="191">
        <v>0</v>
      </c>
      <c r="N1800" s="191">
        <v>0</v>
      </c>
      <c r="O1800" s="192"/>
      <c r="Q1800" s="201"/>
      <c r="R1800" s="186">
        <v>45000</v>
      </c>
      <c r="S1800" s="49">
        <f t="shared" si="248"/>
        <v>5000</v>
      </c>
      <c r="T1800" s="111"/>
      <c r="U1800" s="112"/>
      <c r="V1800" s="111"/>
      <c r="W1800" s="112"/>
      <c r="X1800" s="23">
        <f t="shared" si="241"/>
        <v>0</v>
      </c>
      <c r="Y1800" s="23">
        <f t="shared" si="242"/>
        <v>0</v>
      </c>
      <c r="Z1800" s="20">
        <v>1</v>
      </c>
      <c r="AH1800" s="20">
        <f t="shared" si="235"/>
        <v>1</v>
      </c>
      <c r="AQ1800" s="1">
        <f t="shared" si="236"/>
        <v>0</v>
      </c>
      <c r="AR1800" s="1">
        <f t="shared" si="237"/>
        <v>1</v>
      </c>
    </row>
    <row r="1801" spans="1:44" ht="28.2" thickTop="1" thickBot="1">
      <c r="A1801" s="871" t="s">
        <v>370</v>
      </c>
      <c r="B1801" s="880" t="s">
        <v>403</v>
      </c>
      <c r="C1801" s="206" t="s">
        <v>407</v>
      </c>
      <c r="D1801" s="188"/>
      <c r="E1801" s="225" t="s">
        <v>179</v>
      </c>
      <c r="F1801" s="173">
        <f t="shared" si="247"/>
        <v>94500</v>
      </c>
      <c r="G1801" s="37">
        <v>94500</v>
      </c>
      <c r="H1801" s="190"/>
      <c r="I1801" s="49">
        <v>0</v>
      </c>
      <c r="J1801" s="176">
        <v>0</v>
      </c>
      <c r="K1801" s="176">
        <v>0</v>
      </c>
      <c r="L1801" s="205">
        <v>94500</v>
      </c>
      <c r="M1801" s="191">
        <v>0</v>
      </c>
      <c r="N1801" s="191">
        <v>0</v>
      </c>
      <c r="O1801" s="192"/>
      <c r="Q1801" s="201"/>
      <c r="R1801" s="186">
        <v>85000</v>
      </c>
      <c r="S1801" s="49">
        <f t="shared" si="248"/>
        <v>9500</v>
      </c>
      <c r="T1801" s="111"/>
      <c r="U1801" s="112"/>
      <c r="V1801" s="111"/>
      <c r="W1801" s="112"/>
      <c r="X1801" s="23">
        <f t="shared" si="241"/>
        <v>0</v>
      </c>
      <c r="Y1801" s="23">
        <f t="shared" si="242"/>
        <v>0</v>
      </c>
      <c r="Z1801" s="20">
        <v>1</v>
      </c>
      <c r="AH1801" s="20">
        <f t="shared" si="235"/>
        <v>1</v>
      </c>
      <c r="AQ1801" s="1">
        <f t="shared" si="236"/>
        <v>0</v>
      </c>
      <c r="AR1801" s="1">
        <f t="shared" si="237"/>
        <v>1</v>
      </c>
    </row>
    <row r="1802" spans="1:44" ht="28.2" thickTop="1" thickBot="1">
      <c r="A1802" s="871" t="s">
        <v>370</v>
      </c>
      <c r="B1802" s="880" t="s">
        <v>403</v>
      </c>
      <c r="C1802" s="187" t="s">
        <v>408</v>
      </c>
      <c r="D1802" s="188"/>
      <c r="E1802" s="225" t="s">
        <v>179</v>
      </c>
      <c r="F1802" s="173">
        <f t="shared" si="247"/>
        <v>3000000</v>
      </c>
      <c r="G1802" s="37">
        <v>3000000</v>
      </c>
      <c r="H1802" s="190"/>
      <c r="I1802" s="49">
        <v>0</v>
      </c>
      <c r="J1802" s="176">
        <v>0</v>
      </c>
      <c r="K1802" s="176">
        <v>0</v>
      </c>
      <c r="L1802" s="176">
        <v>80000</v>
      </c>
      <c r="M1802" s="191">
        <v>2920000</v>
      </c>
      <c r="N1802" s="191">
        <v>0</v>
      </c>
      <c r="O1802" s="192"/>
      <c r="Q1802" s="201"/>
      <c r="R1802" s="186">
        <v>15000</v>
      </c>
      <c r="S1802" s="49">
        <f>F1802-R1802</f>
        <v>2985000</v>
      </c>
      <c r="T1802" s="111"/>
      <c r="U1802" s="112"/>
      <c r="V1802" s="111"/>
      <c r="W1802" s="112"/>
      <c r="X1802" s="23">
        <f t="shared" si="241"/>
        <v>0</v>
      </c>
      <c r="Y1802" s="23">
        <f t="shared" si="242"/>
        <v>0</v>
      </c>
      <c r="AF1802" s="20">
        <v>1</v>
      </c>
      <c r="AH1802" s="20">
        <f t="shared" ref="AH1802:AH1865" si="249">SUM(Z1802:AG1802)</f>
        <v>1</v>
      </c>
      <c r="AQ1802" s="1">
        <f t="shared" ref="AQ1802:AQ1865" si="250">SUM(AI1802:AP1802)</f>
        <v>0</v>
      </c>
      <c r="AR1802" s="1">
        <f t="shared" ref="AR1802:AR1865" si="251">AQ1802+AH1802</f>
        <v>1</v>
      </c>
    </row>
    <row r="1803" spans="1:44" ht="28.2" thickTop="1" thickBot="1">
      <c r="A1803" s="871" t="s">
        <v>370</v>
      </c>
      <c r="B1803" s="880" t="s">
        <v>403</v>
      </c>
      <c r="C1803" s="187" t="s">
        <v>41</v>
      </c>
      <c r="D1803" s="188"/>
      <c r="E1803" s="225" t="s">
        <v>12</v>
      </c>
      <c r="F1803" s="173">
        <v>700250</v>
      </c>
      <c r="G1803" s="37">
        <v>700250</v>
      </c>
      <c r="H1803" s="190"/>
      <c r="I1803" s="49">
        <v>0</v>
      </c>
      <c r="J1803" s="176">
        <v>0</v>
      </c>
      <c r="K1803" s="176">
        <v>700250</v>
      </c>
      <c r="L1803" s="176">
        <v>0</v>
      </c>
      <c r="M1803" s="191">
        <v>0</v>
      </c>
      <c r="N1803" s="191">
        <v>0</v>
      </c>
      <c r="O1803" s="192"/>
      <c r="P1803" s="15"/>
      <c r="Q1803" s="193">
        <v>582973</v>
      </c>
      <c r="R1803" s="186">
        <f>G1803*0.9-Q1803</f>
        <v>47252</v>
      </c>
      <c r="S1803" s="49">
        <f t="shared" ref="S1803:S1808" si="252">G1803-(R1803+Q1803)</f>
        <v>70025</v>
      </c>
      <c r="T1803" s="111"/>
      <c r="U1803" s="112"/>
      <c r="V1803" s="111"/>
      <c r="W1803" s="112"/>
      <c r="X1803" s="23">
        <f t="shared" si="241"/>
        <v>0</v>
      </c>
      <c r="Y1803" s="23">
        <f t="shared" si="242"/>
        <v>0</v>
      </c>
      <c r="AH1803" s="20">
        <f t="shared" si="249"/>
        <v>0</v>
      </c>
      <c r="AI1803" s="20">
        <v>1</v>
      </c>
      <c r="AQ1803" s="1">
        <f t="shared" si="250"/>
        <v>1</v>
      </c>
      <c r="AR1803" s="1">
        <f t="shared" si="251"/>
        <v>1</v>
      </c>
    </row>
    <row r="1804" spans="1:44" ht="28.2" thickTop="1" thickBot="1">
      <c r="A1804" s="871" t="s">
        <v>370</v>
      </c>
      <c r="B1804" s="880" t="s">
        <v>403</v>
      </c>
      <c r="C1804" s="187" t="s">
        <v>229</v>
      </c>
      <c r="D1804" s="188"/>
      <c r="E1804" s="225" t="s">
        <v>12</v>
      </c>
      <c r="F1804" s="173">
        <v>57973</v>
      </c>
      <c r="G1804" s="37">
        <v>42954</v>
      </c>
      <c r="H1804" s="190"/>
      <c r="I1804" s="49">
        <v>0</v>
      </c>
      <c r="J1804" s="176">
        <v>0</v>
      </c>
      <c r="K1804" s="176">
        <v>42954</v>
      </c>
      <c r="L1804" s="176">
        <v>0</v>
      </c>
      <c r="M1804" s="191">
        <v>0</v>
      </c>
      <c r="N1804" s="191">
        <v>0</v>
      </c>
      <c r="O1804" s="192"/>
      <c r="P1804" s="15"/>
      <c r="Q1804" s="207">
        <v>12366</v>
      </c>
      <c r="R1804" s="186">
        <f>30588-4295</f>
        <v>26293</v>
      </c>
      <c r="S1804" s="49">
        <f t="shared" si="252"/>
        <v>4295</v>
      </c>
      <c r="T1804" s="111"/>
      <c r="U1804" s="112"/>
      <c r="V1804" s="111"/>
      <c r="W1804" s="112"/>
      <c r="X1804" s="23">
        <f t="shared" si="241"/>
        <v>0</v>
      </c>
      <c r="Y1804" s="23">
        <f t="shared" si="242"/>
        <v>0</v>
      </c>
      <c r="AH1804" s="20">
        <f t="shared" si="249"/>
        <v>0</v>
      </c>
      <c r="AI1804" s="20">
        <v>1</v>
      </c>
      <c r="AQ1804" s="1">
        <f t="shared" si="250"/>
        <v>1</v>
      </c>
      <c r="AR1804" s="1">
        <f t="shared" si="251"/>
        <v>1</v>
      </c>
    </row>
    <row r="1805" spans="1:44" ht="28.2" thickTop="1" thickBot="1">
      <c r="A1805" s="871" t="s">
        <v>370</v>
      </c>
      <c r="B1805" s="880" t="s">
        <v>403</v>
      </c>
      <c r="C1805" s="187" t="s">
        <v>45</v>
      </c>
      <c r="D1805" s="188"/>
      <c r="E1805" s="225" t="s">
        <v>53</v>
      </c>
      <c r="F1805" s="173">
        <v>145000</v>
      </c>
      <c r="G1805" s="37">
        <v>132000</v>
      </c>
      <c r="H1805" s="190"/>
      <c r="I1805" s="49">
        <v>0</v>
      </c>
      <c r="J1805" s="176">
        <v>0</v>
      </c>
      <c r="K1805" s="176">
        <v>0</v>
      </c>
      <c r="L1805" s="176">
        <v>132000</v>
      </c>
      <c r="M1805" s="191"/>
      <c r="N1805" s="191"/>
      <c r="O1805" s="192"/>
      <c r="P1805" s="15"/>
      <c r="Q1805" s="193">
        <f>69339+23615</f>
        <v>92954</v>
      </c>
      <c r="R1805" s="186">
        <f>39046-13200</f>
        <v>25846</v>
      </c>
      <c r="S1805" s="49">
        <f t="shared" si="252"/>
        <v>13200</v>
      </c>
      <c r="T1805" s="111"/>
      <c r="U1805" s="112"/>
      <c r="V1805" s="111"/>
      <c r="W1805" s="112"/>
      <c r="X1805" s="23">
        <f t="shared" si="241"/>
        <v>0</v>
      </c>
      <c r="Y1805" s="23">
        <f t="shared" si="242"/>
        <v>0</v>
      </c>
      <c r="AH1805" s="20">
        <f t="shared" si="249"/>
        <v>0</v>
      </c>
      <c r="AI1805" s="20">
        <v>1</v>
      </c>
      <c r="AQ1805" s="1">
        <f t="shared" si="250"/>
        <v>1</v>
      </c>
      <c r="AR1805" s="1">
        <f t="shared" si="251"/>
        <v>1</v>
      </c>
    </row>
    <row r="1806" spans="1:44" ht="28.2" thickTop="1" thickBot="1">
      <c r="A1806" s="871" t="s">
        <v>370</v>
      </c>
      <c r="B1806" s="880" t="s">
        <v>403</v>
      </c>
      <c r="C1806" s="104" t="s">
        <v>409</v>
      </c>
      <c r="D1806" s="188"/>
      <c r="E1806" s="225" t="s">
        <v>145</v>
      </c>
      <c r="F1806" s="173">
        <v>81000</v>
      </c>
      <c r="G1806" s="37">
        <v>81000</v>
      </c>
      <c r="H1806" s="190"/>
      <c r="I1806" s="49">
        <v>0</v>
      </c>
      <c r="J1806" s="176">
        <v>0</v>
      </c>
      <c r="K1806" s="176">
        <v>0</v>
      </c>
      <c r="L1806" s="176">
        <v>81000</v>
      </c>
      <c r="M1806" s="191">
        <v>0</v>
      </c>
      <c r="N1806" s="191">
        <v>0</v>
      </c>
      <c r="O1806" s="192"/>
      <c r="P1806" s="15"/>
      <c r="Q1806" s="193">
        <v>0</v>
      </c>
      <c r="R1806" s="186">
        <v>15000</v>
      </c>
      <c r="S1806" s="49">
        <f t="shared" si="252"/>
        <v>66000</v>
      </c>
      <c r="T1806" s="111"/>
      <c r="U1806" s="112"/>
      <c r="V1806" s="111"/>
      <c r="W1806" s="112"/>
      <c r="X1806" s="23">
        <f t="shared" si="241"/>
        <v>0</v>
      </c>
      <c r="Y1806" s="23">
        <f t="shared" si="242"/>
        <v>0</v>
      </c>
      <c r="AH1806" s="20">
        <f t="shared" si="249"/>
        <v>0</v>
      </c>
      <c r="AI1806" s="20">
        <v>1</v>
      </c>
      <c r="AQ1806" s="1">
        <f t="shared" si="250"/>
        <v>1</v>
      </c>
      <c r="AR1806" s="1">
        <f t="shared" si="251"/>
        <v>1</v>
      </c>
    </row>
    <row r="1807" spans="1:44" ht="28.2" thickTop="1" thickBot="1">
      <c r="A1807" s="871" t="s">
        <v>370</v>
      </c>
      <c r="B1807" s="880" t="s">
        <v>403</v>
      </c>
      <c r="C1807" s="104" t="s">
        <v>410</v>
      </c>
      <c r="D1807" s="188"/>
      <c r="E1807" s="225" t="s">
        <v>145</v>
      </c>
      <c r="F1807" s="173">
        <v>100000</v>
      </c>
      <c r="G1807" s="37">
        <v>110000</v>
      </c>
      <c r="H1807" s="190"/>
      <c r="I1807" s="49">
        <v>0</v>
      </c>
      <c r="J1807" s="176">
        <v>0</v>
      </c>
      <c r="K1807" s="176">
        <v>0</v>
      </c>
      <c r="L1807" s="176">
        <v>110000</v>
      </c>
      <c r="M1807" s="191">
        <v>0</v>
      </c>
      <c r="N1807" s="191">
        <v>0</v>
      </c>
      <c r="O1807" s="192"/>
      <c r="P1807" s="15"/>
      <c r="Q1807" s="193">
        <v>0</v>
      </c>
      <c r="R1807" s="186">
        <v>89000</v>
      </c>
      <c r="S1807" s="49">
        <f t="shared" si="252"/>
        <v>21000</v>
      </c>
      <c r="T1807" s="111"/>
      <c r="U1807" s="112"/>
      <c r="V1807" s="111"/>
      <c r="W1807" s="112"/>
      <c r="X1807" s="23">
        <f t="shared" si="241"/>
        <v>0</v>
      </c>
      <c r="Y1807" s="23">
        <f t="shared" si="242"/>
        <v>0</v>
      </c>
      <c r="AH1807" s="20">
        <f t="shared" si="249"/>
        <v>0</v>
      </c>
      <c r="AI1807" s="20">
        <v>1</v>
      </c>
      <c r="AQ1807" s="1">
        <f t="shared" si="250"/>
        <v>1</v>
      </c>
      <c r="AR1807" s="1">
        <f t="shared" si="251"/>
        <v>1</v>
      </c>
    </row>
    <row r="1808" spans="1:44" ht="55.2" thickTop="1" thickBot="1">
      <c r="A1808" s="871" t="s">
        <v>370</v>
      </c>
      <c r="B1808" s="880" t="s">
        <v>403</v>
      </c>
      <c r="C1808" s="104" t="s">
        <v>411</v>
      </c>
      <c r="D1808" s="188"/>
      <c r="E1808" s="225" t="s">
        <v>145</v>
      </c>
      <c r="F1808" s="173">
        <v>50473</v>
      </c>
      <c r="G1808" s="37">
        <v>50473</v>
      </c>
      <c r="H1808" s="190"/>
      <c r="I1808" s="49">
        <v>4473</v>
      </c>
      <c r="J1808" s="176">
        <v>0</v>
      </c>
      <c r="K1808" s="176">
        <v>46000</v>
      </c>
      <c r="L1808" s="176"/>
      <c r="M1808" s="191">
        <v>0</v>
      </c>
      <c r="N1808" s="191">
        <v>0</v>
      </c>
      <c r="O1808" s="192"/>
      <c r="P1808" s="15"/>
      <c r="Q1808" s="193">
        <v>0</v>
      </c>
      <c r="R1808" s="186">
        <v>45000</v>
      </c>
      <c r="S1808" s="49">
        <f t="shared" si="252"/>
        <v>5473</v>
      </c>
      <c r="T1808" s="111"/>
      <c r="U1808" s="112"/>
      <c r="V1808" s="111"/>
      <c r="W1808" s="112"/>
      <c r="X1808" s="23">
        <f t="shared" si="241"/>
        <v>0</v>
      </c>
      <c r="Y1808" s="23">
        <f t="shared" si="242"/>
        <v>0</v>
      </c>
      <c r="AH1808" s="20">
        <f t="shared" si="249"/>
        <v>0</v>
      </c>
      <c r="AI1808" s="20">
        <v>1</v>
      </c>
      <c r="AQ1808" s="1">
        <f t="shared" si="250"/>
        <v>1</v>
      </c>
      <c r="AR1808" s="1">
        <f t="shared" si="251"/>
        <v>1</v>
      </c>
    </row>
    <row r="1809" spans="1:44" ht="28.2" thickTop="1" thickBot="1">
      <c r="A1809" s="871" t="s">
        <v>370</v>
      </c>
      <c r="B1809" s="871" t="s">
        <v>412</v>
      </c>
      <c r="C1809" s="104" t="s">
        <v>413</v>
      </c>
      <c r="D1809" s="105"/>
      <c r="E1809" s="34" t="s">
        <v>179</v>
      </c>
      <c r="F1809" s="173">
        <f>I1809+J1809+K1809+L1809+M1809+N1809</f>
        <v>300000</v>
      </c>
      <c r="G1809" s="37">
        <v>300000</v>
      </c>
      <c r="H1809" s="175"/>
      <c r="I1809" s="49">
        <v>0</v>
      </c>
      <c r="J1809" s="176">
        <v>0</v>
      </c>
      <c r="K1809" s="176">
        <v>0</v>
      </c>
      <c r="L1809" s="176">
        <v>300000</v>
      </c>
      <c r="M1809" s="185">
        <v>0</v>
      </c>
      <c r="N1809" s="185">
        <v>0</v>
      </c>
      <c r="O1809" s="178"/>
      <c r="P1809" s="179"/>
      <c r="Q1809" s="201"/>
      <c r="R1809" s="186">
        <v>10000</v>
      </c>
      <c r="S1809" s="49">
        <f>F1809-(Q1809+R1809)</f>
        <v>290000</v>
      </c>
      <c r="T1809" s="181"/>
      <c r="U1809" s="162"/>
      <c r="V1809" s="181"/>
      <c r="W1809" s="162"/>
      <c r="X1809" s="23">
        <f t="shared" si="241"/>
        <v>0</v>
      </c>
      <c r="Y1809" s="23">
        <f t="shared" si="242"/>
        <v>0</v>
      </c>
      <c r="Z1809" s="20">
        <v>1</v>
      </c>
      <c r="AH1809" s="20">
        <f t="shared" si="249"/>
        <v>1</v>
      </c>
      <c r="AQ1809" s="1">
        <f t="shared" si="250"/>
        <v>0</v>
      </c>
      <c r="AR1809" s="1">
        <f t="shared" si="251"/>
        <v>1</v>
      </c>
    </row>
    <row r="1810" spans="1:44" ht="28.2" thickTop="1" thickBot="1">
      <c r="A1810" s="871" t="s">
        <v>370</v>
      </c>
      <c r="B1810" s="871" t="s">
        <v>412</v>
      </c>
      <c r="C1810" s="104" t="s">
        <v>205</v>
      </c>
      <c r="D1810" s="105"/>
      <c r="E1810" s="34" t="s">
        <v>179</v>
      </c>
      <c r="F1810" s="173">
        <f t="shared" ref="F1810:F1815" si="253">I1810+J1810+K1810+L1810+M1810+N1810</f>
        <v>70000</v>
      </c>
      <c r="G1810" s="37">
        <v>70000</v>
      </c>
      <c r="H1810" s="175"/>
      <c r="I1810" s="49">
        <v>0</v>
      </c>
      <c r="J1810" s="176">
        <v>0</v>
      </c>
      <c r="K1810" s="176">
        <v>0</v>
      </c>
      <c r="L1810" s="176">
        <v>70000</v>
      </c>
      <c r="M1810" s="185">
        <v>0</v>
      </c>
      <c r="N1810" s="185">
        <v>0</v>
      </c>
      <c r="O1810" s="178"/>
      <c r="P1810" s="179"/>
      <c r="Q1810" s="201"/>
      <c r="R1810" s="186">
        <v>63000</v>
      </c>
      <c r="S1810" s="49">
        <f t="shared" ref="S1810:S1815" si="254">F1810-(Q1810+R1810)</f>
        <v>7000</v>
      </c>
      <c r="T1810" s="181"/>
      <c r="U1810" s="162"/>
      <c r="V1810" s="181"/>
      <c r="W1810" s="162"/>
      <c r="X1810" s="23">
        <f t="shared" si="241"/>
        <v>0</v>
      </c>
      <c r="Y1810" s="23">
        <f t="shared" si="242"/>
        <v>0</v>
      </c>
      <c r="Z1810" s="20">
        <v>1</v>
      </c>
      <c r="AH1810" s="20">
        <f t="shared" si="249"/>
        <v>1</v>
      </c>
      <c r="AQ1810" s="1">
        <f t="shared" si="250"/>
        <v>0</v>
      </c>
      <c r="AR1810" s="1">
        <f t="shared" si="251"/>
        <v>1</v>
      </c>
    </row>
    <row r="1811" spans="1:44" ht="28.2" thickTop="1" thickBot="1">
      <c r="A1811" s="871" t="s">
        <v>370</v>
      </c>
      <c r="B1811" s="871" t="s">
        <v>412</v>
      </c>
      <c r="C1811" s="104" t="s">
        <v>259</v>
      </c>
      <c r="D1811" s="105"/>
      <c r="E1811" s="34" t="s">
        <v>179</v>
      </c>
      <c r="F1811" s="173">
        <f t="shared" si="253"/>
        <v>50000</v>
      </c>
      <c r="G1811" s="37">
        <v>50000</v>
      </c>
      <c r="H1811" s="175"/>
      <c r="I1811" s="49">
        <v>0</v>
      </c>
      <c r="J1811" s="176">
        <v>0</v>
      </c>
      <c r="K1811" s="176">
        <v>0</v>
      </c>
      <c r="L1811" s="176">
        <v>50000</v>
      </c>
      <c r="M1811" s="185">
        <v>0</v>
      </c>
      <c r="N1811" s="185">
        <v>0</v>
      </c>
      <c r="O1811" s="178"/>
      <c r="P1811" s="179"/>
      <c r="Q1811" s="201"/>
      <c r="R1811" s="186">
        <v>20000</v>
      </c>
      <c r="S1811" s="49">
        <f t="shared" si="254"/>
        <v>30000</v>
      </c>
      <c r="T1811" s="181"/>
      <c r="U1811" s="162"/>
      <c r="V1811" s="181"/>
      <c r="W1811" s="162"/>
      <c r="X1811" s="23">
        <f t="shared" si="241"/>
        <v>0</v>
      </c>
      <c r="Y1811" s="23">
        <f t="shared" si="242"/>
        <v>0</v>
      </c>
      <c r="Z1811" s="20">
        <v>1</v>
      </c>
      <c r="AH1811" s="20">
        <f t="shared" si="249"/>
        <v>1</v>
      </c>
      <c r="AQ1811" s="1">
        <f t="shared" si="250"/>
        <v>0</v>
      </c>
      <c r="AR1811" s="1">
        <f t="shared" si="251"/>
        <v>1</v>
      </c>
    </row>
    <row r="1812" spans="1:44" ht="28.2" thickTop="1" thickBot="1">
      <c r="A1812" s="871" t="s">
        <v>370</v>
      </c>
      <c r="B1812" s="871" t="s">
        <v>412</v>
      </c>
      <c r="C1812" s="104" t="s">
        <v>414</v>
      </c>
      <c r="D1812" s="105"/>
      <c r="E1812" s="34" t="s">
        <v>179</v>
      </c>
      <c r="F1812" s="173">
        <f t="shared" si="253"/>
        <v>100000</v>
      </c>
      <c r="G1812" s="37">
        <v>100000</v>
      </c>
      <c r="H1812" s="175"/>
      <c r="I1812" s="49">
        <v>0</v>
      </c>
      <c r="J1812" s="176">
        <v>0</v>
      </c>
      <c r="K1812" s="176">
        <v>0</v>
      </c>
      <c r="L1812" s="176">
        <v>100000</v>
      </c>
      <c r="M1812" s="185">
        <v>0</v>
      </c>
      <c r="N1812" s="185">
        <v>0</v>
      </c>
      <c r="O1812" s="178"/>
      <c r="P1812" s="179"/>
      <c r="Q1812" s="201"/>
      <c r="R1812" s="186">
        <v>20000</v>
      </c>
      <c r="S1812" s="49">
        <f t="shared" si="254"/>
        <v>80000</v>
      </c>
      <c r="T1812" s="181"/>
      <c r="U1812" s="162"/>
      <c r="V1812" s="181"/>
      <c r="W1812" s="162"/>
      <c r="X1812" s="23">
        <f t="shared" si="241"/>
        <v>0</v>
      </c>
      <c r="Y1812" s="23">
        <f t="shared" si="242"/>
        <v>0</v>
      </c>
      <c r="Z1812" s="20">
        <v>1</v>
      </c>
      <c r="AH1812" s="20">
        <f t="shared" si="249"/>
        <v>1</v>
      </c>
      <c r="AQ1812" s="1">
        <f t="shared" si="250"/>
        <v>0</v>
      </c>
      <c r="AR1812" s="1">
        <f t="shared" si="251"/>
        <v>1</v>
      </c>
    </row>
    <row r="1813" spans="1:44" ht="28.2" thickTop="1" thickBot="1">
      <c r="A1813" s="871" t="s">
        <v>370</v>
      </c>
      <c r="B1813" s="871" t="s">
        <v>412</v>
      </c>
      <c r="C1813" s="104" t="s">
        <v>48</v>
      </c>
      <c r="D1813" s="105"/>
      <c r="E1813" s="34" t="s">
        <v>179</v>
      </c>
      <c r="F1813" s="173">
        <f t="shared" si="253"/>
        <v>50000</v>
      </c>
      <c r="G1813" s="37">
        <v>50000</v>
      </c>
      <c r="H1813" s="175"/>
      <c r="I1813" s="49">
        <v>0</v>
      </c>
      <c r="J1813" s="176">
        <v>0</v>
      </c>
      <c r="K1813" s="176">
        <v>0</v>
      </c>
      <c r="L1813" s="176">
        <v>50000</v>
      </c>
      <c r="M1813" s="185">
        <v>0</v>
      </c>
      <c r="N1813" s="185">
        <v>0</v>
      </c>
      <c r="O1813" s="178"/>
      <c r="P1813" s="179"/>
      <c r="Q1813" s="201"/>
      <c r="R1813" s="186">
        <v>30000</v>
      </c>
      <c r="S1813" s="49">
        <f t="shared" si="254"/>
        <v>20000</v>
      </c>
      <c r="T1813" s="181"/>
      <c r="U1813" s="162"/>
      <c r="V1813" s="181"/>
      <c r="W1813" s="162"/>
      <c r="X1813" s="23">
        <f t="shared" si="241"/>
        <v>0</v>
      </c>
      <c r="Y1813" s="23">
        <f t="shared" si="242"/>
        <v>0</v>
      </c>
      <c r="Z1813" s="20">
        <v>1</v>
      </c>
      <c r="AH1813" s="20">
        <f t="shared" si="249"/>
        <v>1</v>
      </c>
      <c r="AQ1813" s="1">
        <f t="shared" si="250"/>
        <v>0</v>
      </c>
      <c r="AR1813" s="1">
        <f t="shared" si="251"/>
        <v>1</v>
      </c>
    </row>
    <row r="1814" spans="1:44" ht="28.2" thickTop="1" thickBot="1">
      <c r="A1814" s="871" t="s">
        <v>370</v>
      </c>
      <c r="B1814" s="871" t="s">
        <v>412</v>
      </c>
      <c r="C1814" s="104" t="s">
        <v>415</v>
      </c>
      <c r="D1814" s="105"/>
      <c r="E1814" s="34" t="s">
        <v>179</v>
      </c>
      <c r="F1814" s="173">
        <f t="shared" si="253"/>
        <v>70000</v>
      </c>
      <c r="G1814" s="37">
        <v>70000</v>
      </c>
      <c r="H1814" s="175"/>
      <c r="I1814" s="49">
        <v>0</v>
      </c>
      <c r="J1814" s="176">
        <v>0</v>
      </c>
      <c r="K1814" s="176">
        <v>0</v>
      </c>
      <c r="L1814" s="176">
        <v>70000</v>
      </c>
      <c r="M1814" s="185">
        <v>0</v>
      </c>
      <c r="N1814" s="185">
        <v>0</v>
      </c>
      <c r="O1814" s="178"/>
      <c r="P1814" s="179"/>
      <c r="Q1814" s="201"/>
      <c r="R1814" s="186">
        <v>20000</v>
      </c>
      <c r="S1814" s="49">
        <f t="shared" si="254"/>
        <v>50000</v>
      </c>
      <c r="T1814" s="181"/>
      <c r="U1814" s="162"/>
      <c r="V1814" s="181"/>
      <c r="W1814" s="162"/>
      <c r="X1814" s="23">
        <f t="shared" si="241"/>
        <v>0</v>
      </c>
      <c r="Y1814" s="23">
        <f t="shared" si="242"/>
        <v>0</v>
      </c>
      <c r="Z1814" s="20">
        <v>1</v>
      </c>
      <c r="AH1814" s="20">
        <f t="shared" si="249"/>
        <v>1</v>
      </c>
      <c r="AQ1814" s="1">
        <f t="shared" si="250"/>
        <v>0</v>
      </c>
      <c r="AR1814" s="1">
        <f t="shared" si="251"/>
        <v>1</v>
      </c>
    </row>
    <row r="1815" spans="1:44" ht="28.2" thickTop="1" thickBot="1">
      <c r="A1815" s="871" t="s">
        <v>370</v>
      </c>
      <c r="B1815" s="871" t="s">
        <v>412</v>
      </c>
      <c r="C1815" s="104" t="s">
        <v>416</v>
      </c>
      <c r="D1815" s="105"/>
      <c r="E1815" s="34" t="s">
        <v>179</v>
      </c>
      <c r="F1815" s="173">
        <f t="shared" si="253"/>
        <v>30000</v>
      </c>
      <c r="G1815" s="37">
        <v>30000</v>
      </c>
      <c r="H1815" s="175"/>
      <c r="I1815" s="49">
        <v>0</v>
      </c>
      <c r="J1815" s="176">
        <v>0</v>
      </c>
      <c r="K1815" s="176">
        <v>0</v>
      </c>
      <c r="L1815" s="176">
        <v>30000</v>
      </c>
      <c r="M1815" s="185">
        <v>0</v>
      </c>
      <c r="N1815" s="185">
        <v>0</v>
      </c>
      <c r="O1815" s="178"/>
      <c r="P1815" s="179"/>
      <c r="Q1815" s="201"/>
      <c r="R1815" s="186">
        <v>30000</v>
      </c>
      <c r="S1815" s="49">
        <f t="shared" si="254"/>
        <v>0</v>
      </c>
      <c r="T1815" s="181"/>
      <c r="U1815" s="162"/>
      <c r="V1815" s="181"/>
      <c r="W1815" s="162"/>
      <c r="X1815" s="23">
        <f t="shared" si="241"/>
        <v>0</v>
      </c>
      <c r="Y1815" s="23">
        <f t="shared" si="242"/>
        <v>0</v>
      </c>
      <c r="Z1815" s="20">
        <v>1</v>
      </c>
      <c r="AH1815" s="20">
        <f t="shared" si="249"/>
        <v>1</v>
      </c>
      <c r="AQ1815" s="1">
        <f t="shared" si="250"/>
        <v>0</v>
      </c>
      <c r="AR1815" s="1">
        <f t="shared" si="251"/>
        <v>1</v>
      </c>
    </row>
    <row r="1816" spans="1:44" ht="28.2" thickTop="1" thickBot="1">
      <c r="A1816" s="871" t="s">
        <v>370</v>
      </c>
      <c r="B1816" s="871" t="s">
        <v>412</v>
      </c>
      <c r="C1816" s="104" t="s">
        <v>417</v>
      </c>
      <c r="D1816" s="188"/>
      <c r="E1816" s="225" t="s">
        <v>179</v>
      </c>
      <c r="F1816" s="173">
        <f>I1816+J1816+K1816+L1816+M1816+N1816</f>
        <v>3000000</v>
      </c>
      <c r="G1816" s="37">
        <v>3000000</v>
      </c>
      <c r="H1816" s="190"/>
      <c r="I1816" s="49">
        <v>0</v>
      </c>
      <c r="J1816" s="176">
        <v>0</v>
      </c>
      <c r="K1816" s="176">
        <v>0</v>
      </c>
      <c r="L1816" s="176">
        <v>75000</v>
      </c>
      <c r="M1816" s="191">
        <v>2925000</v>
      </c>
      <c r="N1816" s="191">
        <v>0</v>
      </c>
      <c r="O1816" s="192"/>
      <c r="Q1816" s="201"/>
      <c r="R1816" s="186">
        <v>15000</v>
      </c>
      <c r="S1816" s="185">
        <f>F1816-(Q1816+R1816)</f>
        <v>2985000</v>
      </c>
      <c r="T1816" s="111"/>
      <c r="U1816" s="112"/>
      <c r="V1816" s="111"/>
      <c r="W1816" s="112"/>
      <c r="X1816" s="23">
        <f t="shared" si="241"/>
        <v>0</v>
      </c>
      <c r="Y1816" s="23">
        <f t="shared" si="242"/>
        <v>0</v>
      </c>
      <c r="AF1816" s="20">
        <v>1</v>
      </c>
      <c r="AH1816" s="20">
        <f t="shared" si="249"/>
        <v>1</v>
      </c>
      <c r="AQ1816" s="1">
        <f t="shared" si="250"/>
        <v>0</v>
      </c>
      <c r="AR1816" s="1">
        <f t="shared" si="251"/>
        <v>1</v>
      </c>
    </row>
    <row r="1817" spans="1:44" ht="28.2" thickTop="1" thickBot="1">
      <c r="A1817" s="871" t="s">
        <v>370</v>
      </c>
      <c r="B1817" s="871" t="s">
        <v>412</v>
      </c>
      <c r="C1817" s="104" t="s">
        <v>418</v>
      </c>
      <c r="D1817" s="105"/>
      <c r="E1817" s="34" t="s">
        <v>145</v>
      </c>
      <c r="F1817" s="173">
        <f>I1817+J1817+K1817+L1817+M1817+N1817</f>
        <v>179000</v>
      </c>
      <c r="G1817" s="37">
        <v>179000</v>
      </c>
      <c r="H1817" s="175"/>
      <c r="I1817" s="49">
        <v>0</v>
      </c>
      <c r="J1817" s="176">
        <v>0</v>
      </c>
      <c r="K1817" s="176">
        <v>0</v>
      </c>
      <c r="L1817" s="176">
        <v>179000</v>
      </c>
      <c r="M1817" s="185">
        <v>0</v>
      </c>
      <c r="N1817" s="185">
        <v>0</v>
      </c>
      <c r="O1817" s="178"/>
      <c r="P1817" s="179"/>
      <c r="Q1817" s="183">
        <v>0</v>
      </c>
      <c r="R1817" s="186">
        <v>160000</v>
      </c>
      <c r="S1817" s="49">
        <f>F1817-(Q1817+R1817)</f>
        <v>19000</v>
      </c>
      <c r="T1817" s="181"/>
      <c r="U1817" s="162"/>
      <c r="V1817" s="181"/>
      <c r="W1817" s="162"/>
      <c r="X1817" s="23">
        <f t="shared" si="241"/>
        <v>0</v>
      </c>
      <c r="Y1817" s="23">
        <f t="shared" si="242"/>
        <v>0</v>
      </c>
      <c r="AH1817" s="20">
        <f t="shared" si="249"/>
        <v>0</v>
      </c>
      <c r="AI1817" s="20">
        <v>1</v>
      </c>
      <c r="AQ1817" s="1">
        <f t="shared" si="250"/>
        <v>1</v>
      </c>
      <c r="AR1817" s="1">
        <f t="shared" si="251"/>
        <v>1</v>
      </c>
    </row>
    <row r="1818" spans="1:44" ht="28.2" thickTop="1" thickBot="1">
      <c r="A1818" s="871" t="s">
        <v>370</v>
      </c>
      <c r="B1818" s="871" t="s">
        <v>412</v>
      </c>
      <c r="C1818" s="104" t="s">
        <v>419</v>
      </c>
      <c r="D1818" s="105"/>
      <c r="E1818" s="34" t="s">
        <v>53</v>
      </c>
      <c r="F1818" s="173">
        <v>179000</v>
      </c>
      <c r="G1818" s="37">
        <v>168000</v>
      </c>
      <c r="H1818" s="175"/>
      <c r="I1818" s="49">
        <v>0</v>
      </c>
      <c r="J1818" s="176">
        <v>0</v>
      </c>
      <c r="K1818" s="176">
        <v>0</v>
      </c>
      <c r="L1818" s="176">
        <v>168000</v>
      </c>
      <c r="M1818" s="185">
        <v>0</v>
      </c>
      <c r="N1818" s="185">
        <v>0</v>
      </c>
      <c r="O1818" s="178"/>
      <c r="P1818" s="179"/>
      <c r="Q1818" s="183">
        <v>0</v>
      </c>
      <c r="R1818" s="186">
        <v>50000</v>
      </c>
      <c r="S1818" s="185">
        <f t="shared" ref="S1818:S1823" si="255">G1818-(Q1818+R1818)</f>
        <v>118000</v>
      </c>
      <c r="T1818" s="181"/>
      <c r="U1818" s="162"/>
      <c r="V1818" s="181"/>
      <c r="W1818" s="162"/>
      <c r="X1818" s="23">
        <f t="shared" si="241"/>
        <v>0</v>
      </c>
      <c r="Y1818" s="23">
        <f t="shared" si="242"/>
        <v>0</v>
      </c>
      <c r="AH1818" s="20">
        <f t="shared" si="249"/>
        <v>0</v>
      </c>
      <c r="AI1818" s="20">
        <v>1</v>
      </c>
      <c r="AQ1818" s="1">
        <f t="shared" si="250"/>
        <v>1</v>
      </c>
      <c r="AR1818" s="1">
        <f t="shared" si="251"/>
        <v>1</v>
      </c>
    </row>
    <row r="1819" spans="1:44" ht="28.2" thickTop="1" thickBot="1">
      <c r="A1819" s="871" t="s">
        <v>370</v>
      </c>
      <c r="B1819" s="871" t="s">
        <v>412</v>
      </c>
      <c r="C1819" s="104" t="s">
        <v>407</v>
      </c>
      <c r="D1819" s="105"/>
      <c r="E1819" s="34" t="s">
        <v>10</v>
      </c>
      <c r="F1819" s="173">
        <v>36000</v>
      </c>
      <c r="G1819" s="37">
        <v>36000</v>
      </c>
      <c r="H1819" s="175"/>
      <c r="I1819" s="49">
        <v>0</v>
      </c>
      <c r="J1819" s="176">
        <v>0</v>
      </c>
      <c r="K1819" s="176">
        <v>0</v>
      </c>
      <c r="L1819" s="176">
        <v>36000</v>
      </c>
      <c r="M1819" s="185">
        <v>0</v>
      </c>
      <c r="N1819" s="185">
        <v>0</v>
      </c>
      <c r="O1819" s="178"/>
      <c r="P1819" s="179"/>
      <c r="Q1819" s="183">
        <v>0</v>
      </c>
      <c r="R1819" s="186">
        <v>36000</v>
      </c>
      <c r="S1819" s="185">
        <f t="shared" si="255"/>
        <v>0</v>
      </c>
      <c r="T1819" s="181"/>
      <c r="U1819" s="162"/>
      <c r="V1819" s="181"/>
      <c r="W1819" s="162"/>
      <c r="X1819" s="23">
        <f t="shared" si="241"/>
        <v>0</v>
      </c>
      <c r="Y1819" s="23">
        <f t="shared" si="242"/>
        <v>0</v>
      </c>
      <c r="AH1819" s="20">
        <f t="shared" si="249"/>
        <v>0</v>
      </c>
      <c r="AI1819" s="20">
        <v>1</v>
      </c>
      <c r="AQ1819" s="1">
        <f t="shared" si="250"/>
        <v>1</v>
      </c>
      <c r="AR1819" s="1">
        <f t="shared" si="251"/>
        <v>1</v>
      </c>
    </row>
    <row r="1820" spans="1:44" ht="28.2" thickTop="1" thickBot="1">
      <c r="A1820" s="871" t="s">
        <v>370</v>
      </c>
      <c r="B1820" s="871" t="s">
        <v>412</v>
      </c>
      <c r="C1820" s="104" t="s">
        <v>38</v>
      </c>
      <c r="D1820" s="105"/>
      <c r="E1820" s="34" t="s">
        <v>10</v>
      </c>
      <c r="F1820" s="208">
        <v>130000</v>
      </c>
      <c r="G1820" s="37">
        <v>141000</v>
      </c>
      <c r="H1820" s="175"/>
      <c r="I1820" s="49">
        <v>0</v>
      </c>
      <c r="J1820" s="176">
        <v>0</v>
      </c>
      <c r="K1820" s="176">
        <v>0</v>
      </c>
      <c r="L1820" s="176">
        <v>141000</v>
      </c>
      <c r="M1820" s="185">
        <v>0</v>
      </c>
      <c r="N1820" s="185">
        <v>0</v>
      </c>
      <c r="O1820" s="178"/>
      <c r="P1820" s="179"/>
      <c r="Q1820" s="183">
        <v>0</v>
      </c>
      <c r="R1820" s="186">
        <v>126000</v>
      </c>
      <c r="S1820" s="185">
        <f t="shared" si="255"/>
        <v>15000</v>
      </c>
      <c r="T1820" s="181"/>
      <c r="U1820" s="162"/>
      <c r="V1820" s="181"/>
      <c r="W1820" s="162"/>
      <c r="X1820" s="23">
        <f t="shared" si="241"/>
        <v>0</v>
      </c>
      <c r="Y1820" s="23">
        <f t="shared" si="242"/>
        <v>0</v>
      </c>
      <c r="AH1820" s="20">
        <f t="shared" si="249"/>
        <v>0</v>
      </c>
      <c r="AI1820" s="20">
        <v>1</v>
      </c>
      <c r="AQ1820" s="1">
        <f t="shared" si="250"/>
        <v>1</v>
      </c>
      <c r="AR1820" s="1">
        <f t="shared" si="251"/>
        <v>1</v>
      </c>
    </row>
    <row r="1821" spans="1:44" ht="28.2" thickTop="1" thickBot="1">
      <c r="A1821" s="871" t="s">
        <v>370</v>
      </c>
      <c r="B1821" s="871" t="s">
        <v>412</v>
      </c>
      <c r="C1821" s="104" t="s">
        <v>36</v>
      </c>
      <c r="D1821" s="105"/>
      <c r="E1821" s="225" t="s">
        <v>10</v>
      </c>
      <c r="F1821" s="209">
        <v>13000</v>
      </c>
      <c r="G1821" s="37">
        <v>13000</v>
      </c>
      <c r="H1821" s="175"/>
      <c r="I1821" s="49">
        <v>0</v>
      </c>
      <c r="J1821" s="176">
        <v>0</v>
      </c>
      <c r="K1821" s="176">
        <v>0</v>
      </c>
      <c r="L1821" s="195">
        <v>13000</v>
      </c>
      <c r="M1821" s="185">
        <v>0</v>
      </c>
      <c r="N1821" s="185">
        <v>0</v>
      </c>
      <c r="O1821" s="178"/>
      <c r="P1821" s="179"/>
      <c r="Q1821" s="183">
        <v>7931</v>
      </c>
      <c r="R1821" s="186">
        <v>5069</v>
      </c>
      <c r="S1821" s="185">
        <f t="shared" si="255"/>
        <v>0</v>
      </c>
      <c r="T1821" s="181"/>
      <c r="U1821" s="162"/>
      <c r="V1821" s="181"/>
      <c r="W1821" s="162"/>
      <c r="X1821" s="23">
        <f t="shared" ref="X1821:X1884" si="256">G1821-I1821-J1821-K1821-L1821-M1821-N1821</f>
        <v>0</v>
      </c>
      <c r="Y1821" s="23">
        <f t="shared" ref="Y1821:Y1884" si="257">G1821-Q1821-R1821-S1821</f>
        <v>0</v>
      </c>
      <c r="AH1821" s="20">
        <f t="shared" si="249"/>
        <v>0</v>
      </c>
      <c r="AI1821" s="20">
        <v>1</v>
      </c>
      <c r="AQ1821" s="1">
        <f t="shared" si="250"/>
        <v>1</v>
      </c>
      <c r="AR1821" s="1">
        <f t="shared" si="251"/>
        <v>1</v>
      </c>
    </row>
    <row r="1822" spans="1:44" ht="28.2" thickTop="1" thickBot="1">
      <c r="A1822" s="871" t="s">
        <v>370</v>
      </c>
      <c r="B1822" s="871" t="s">
        <v>412</v>
      </c>
      <c r="C1822" s="104" t="s">
        <v>420</v>
      </c>
      <c r="D1822" s="105"/>
      <c r="E1822" s="225" t="s">
        <v>12</v>
      </c>
      <c r="F1822" s="209">
        <v>12770</v>
      </c>
      <c r="G1822" s="37">
        <v>11405</v>
      </c>
      <c r="H1822" s="175"/>
      <c r="I1822" s="49">
        <v>0</v>
      </c>
      <c r="J1822" s="176">
        <v>0</v>
      </c>
      <c r="K1822" s="176">
        <v>11405</v>
      </c>
      <c r="L1822" s="195">
        <v>0</v>
      </c>
      <c r="M1822" s="185">
        <v>0</v>
      </c>
      <c r="N1822" s="185">
        <v>0</v>
      </c>
      <c r="O1822" s="178"/>
      <c r="P1822" s="179"/>
      <c r="Q1822" s="183">
        <v>0</v>
      </c>
      <c r="R1822" s="186">
        <v>11405</v>
      </c>
      <c r="S1822" s="185">
        <f t="shared" si="255"/>
        <v>0</v>
      </c>
      <c r="T1822" s="181"/>
      <c r="U1822" s="162"/>
      <c r="V1822" s="181"/>
      <c r="W1822" s="162"/>
      <c r="X1822" s="23">
        <f t="shared" si="256"/>
        <v>0</v>
      </c>
      <c r="Y1822" s="23">
        <f t="shared" si="257"/>
        <v>0</v>
      </c>
      <c r="AH1822" s="20">
        <f t="shared" si="249"/>
        <v>0</v>
      </c>
      <c r="AI1822" s="20">
        <v>1</v>
      </c>
      <c r="AQ1822" s="1">
        <f t="shared" si="250"/>
        <v>1</v>
      </c>
      <c r="AR1822" s="1">
        <f t="shared" si="251"/>
        <v>1</v>
      </c>
    </row>
    <row r="1823" spans="1:44" ht="28.2" thickTop="1" thickBot="1">
      <c r="A1823" s="871" t="s">
        <v>370</v>
      </c>
      <c r="B1823" s="871" t="s">
        <v>412</v>
      </c>
      <c r="C1823" s="104" t="s">
        <v>421</v>
      </c>
      <c r="D1823" s="105"/>
      <c r="E1823" s="225" t="s">
        <v>11</v>
      </c>
      <c r="F1823" s="209">
        <v>122230</v>
      </c>
      <c r="G1823" s="37">
        <v>122230</v>
      </c>
      <c r="H1823" s="175"/>
      <c r="I1823" s="49">
        <v>0</v>
      </c>
      <c r="J1823" s="176">
        <v>0</v>
      </c>
      <c r="K1823" s="176">
        <v>122230</v>
      </c>
      <c r="L1823" s="195">
        <v>0</v>
      </c>
      <c r="M1823" s="185">
        <v>0</v>
      </c>
      <c r="N1823" s="185">
        <v>0</v>
      </c>
      <c r="O1823" s="178"/>
      <c r="P1823" s="179"/>
      <c r="Q1823" s="183">
        <v>0</v>
      </c>
      <c r="R1823" s="198">
        <v>122230</v>
      </c>
      <c r="S1823" s="185">
        <f t="shared" si="255"/>
        <v>0</v>
      </c>
      <c r="T1823" s="181"/>
      <c r="U1823" s="162"/>
      <c r="V1823" s="181"/>
      <c r="W1823" s="162"/>
      <c r="X1823" s="23">
        <f t="shared" si="256"/>
        <v>0</v>
      </c>
      <c r="Y1823" s="23">
        <f t="shared" si="257"/>
        <v>0</v>
      </c>
      <c r="AH1823" s="20">
        <f t="shared" si="249"/>
        <v>0</v>
      </c>
      <c r="AI1823" s="20">
        <v>1</v>
      </c>
      <c r="AQ1823" s="1">
        <f t="shared" si="250"/>
        <v>1</v>
      </c>
      <c r="AR1823" s="1">
        <f t="shared" si="251"/>
        <v>1</v>
      </c>
    </row>
    <row r="1824" spans="1:44" ht="28.2" thickTop="1" thickBot="1">
      <c r="A1824" s="871" t="s">
        <v>370</v>
      </c>
      <c r="B1824" s="871" t="s">
        <v>422</v>
      </c>
      <c r="C1824" s="104" t="s">
        <v>423</v>
      </c>
      <c r="D1824" s="105"/>
      <c r="E1824" s="34" t="s">
        <v>179</v>
      </c>
      <c r="F1824" s="173">
        <f>N1824+M1824+L1824+K1824+J1824+I1824</f>
        <v>550000</v>
      </c>
      <c r="G1824" s="37">
        <v>550000</v>
      </c>
      <c r="H1824" s="175"/>
      <c r="I1824" s="49">
        <v>0</v>
      </c>
      <c r="J1824" s="176">
        <v>0</v>
      </c>
      <c r="K1824" s="176">
        <v>0</v>
      </c>
      <c r="L1824" s="176">
        <v>550000</v>
      </c>
      <c r="M1824" s="185">
        <v>0</v>
      </c>
      <c r="N1824" s="185">
        <v>0</v>
      </c>
      <c r="O1824" s="178"/>
      <c r="P1824" s="179"/>
      <c r="Q1824" s="174"/>
      <c r="R1824" s="186">
        <v>0</v>
      </c>
      <c r="S1824" s="49">
        <f>F1824-(Q1824+R1824)</f>
        <v>550000</v>
      </c>
      <c r="T1824" s="181"/>
      <c r="U1824" s="162"/>
      <c r="V1824" s="181"/>
      <c r="W1824" s="162"/>
      <c r="X1824" s="23">
        <f t="shared" si="256"/>
        <v>0</v>
      </c>
      <c r="Y1824" s="23">
        <f t="shared" si="257"/>
        <v>0</v>
      </c>
      <c r="Z1824" s="20">
        <v>1</v>
      </c>
      <c r="AH1824" s="20">
        <f t="shared" si="249"/>
        <v>1</v>
      </c>
      <c r="AQ1824" s="1">
        <f t="shared" si="250"/>
        <v>0</v>
      </c>
      <c r="AR1824" s="1">
        <f t="shared" si="251"/>
        <v>1</v>
      </c>
    </row>
    <row r="1825" spans="1:44" ht="28.2" thickTop="1" thickBot="1">
      <c r="A1825" s="871" t="s">
        <v>370</v>
      </c>
      <c r="B1825" s="871" t="s">
        <v>422</v>
      </c>
      <c r="C1825" s="104" t="s">
        <v>424</v>
      </c>
      <c r="D1825" s="105"/>
      <c r="E1825" s="34" t="s">
        <v>179</v>
      </c>
      <c r="F1825" s="173">
        <f>N1825+M1825+L1825+K1825+J1825+I1825</f>
        <v>100000</v>
      </c>
      <c r="G1825" s="37">
        <v>100000</v>
      </c>
      <c r="H1825" s="175"/>
      <c r="I1825" s="49">
        <v>0</v>
      </c>
      <c r="J1825" s="176">
        <v>0</v>
      </c>
      <c r="K1825" s="176">
        <v>0</v>
      </c>
      <c r="L1825" s="176">
        <v>0</v>
      </c>
      <c r="M1825" s="185">
        <v>0</v>
      </c>
      <c r="N1825" s="185">
        <v>100000</v>
      </c>
      <c r="O1825" s="178" t="s">
        <v>425</v>
      </c>
      <c r="P1825" s="179"/>
      <c r="Q1825" s="174"/>
      <c r="R1825" s="186">
        <v>50000</v>
      </c>
      <c r="S1825" s="49">
        <f>F1825-(Q1825+R1825)</f>
        <v>50000</v>
      </c>
      <c r="T1825" s="181"/>
      <c r="U1825" s="162"/>
      <c r="V1825" s="181"/>
      <c r="W1825" s="162"/>
      <c r="X1825" s="23">
        <f t="shared" si="256"/>
        <v>0</v>
      </c>
      <c r="Y1825" s="23">
        <f t="shared" si="257"/>
        <v>0</v>
      </c>
      <c r="Z1825" s="20">
        <v>1</v>
      </c>
      <c r="AH1825" s="20">
        <f t="shared" si="249"/>
        <v>1</v>
      </c>
      <c r="AQ1825" s="1">
        <f t="shared" si="250"/>
        <v>0</v>
      </c>
      <c r="AR1825" s="1">
        <f t="shared" si="251"/>
        <v>1</v>
      </c>
    </row>
    <row r="1826" spans="1:44" ht="28.2" thickTop="1" thickBot="1">
      <c r="A1826" s="871" t="s">
        <v>370</v>
      </c>
      <c r="B1826" s="881" t="s">
        <v>422</v>
      </c>
      <c r="C1826" s="55" t="s">
        <v>426</v>
      </c>
      <c r="D1826" s="105"/>
      <c r="E1826" s="34" t="s">
        <v>179</v>
      </c>
      <c r="F1826" s="173">
        <f>N1826+M1826+L1826+K1826+J1826+I1826</f>
        <v>80000</v>
      </c>
      <c r="G1826" s="37">
        <v>80000</v>
      </c>
      <c r="H1826" s="175"/>
      <c r="I1826" s="49">
        <v>0</v>
      </c>
      <c r="J1826" s="176">
        <v>0</v>
      </c>
      <c r="K1826" s="176">
        <v>80000</v>
      </c>
      <c r="L1826" s="176">
        <v>0</v>
      </c>
      <c r="M1826" s="185">
        <v>0</v>
      </c>
      <c r="N1826" s="185">
        <v>0</v>
      </c>
      <c r="O1826" s="178"/>
      <c r="P1826" s="179"/>
      <c r="Q1826" s="174"/>
      <c r="R1826" s="186">
        <v>0</v>
      </c>
      <c r="S1826" s="49">
        <f>F1826-(Q1826+R1826)</f>
        <v>80000</v>
      </c>
      <c r="T1826" s="181"/>
      <c r="U1826" s="162"/>
      <c r="V1826" s="181"/>
      <c r="W1826" s="162"/>
      <c r="X1826" s="23">
        <f t="shared" si="256"/>
        <v>0</v>
      </c>
      <c r="Y1826" s="23">
        <f t="shared" si="257"/>
        <v>0</v>
      </c>
      <c r="Z1826" s="20">
        <v>1</v>
      </c>
      <c r="AH1826" s="20">
        <f t="shared" si="249"/>
        <v>1</v>
      </c>
      <c r="AQ1826" s="1">
        <f t="shared" si="250"/>
        <v>0</v>
      </c>
      <c r="AR1826" s="1">
        <f t="shared" si="251"/>
        <v>1</v>
      </c>
    </row>
    <row r="1827" spans="1:44" ht="28.2" thickTop="1" thickBot="1">
      <c r="A1827" s="871" t="s">
        <v>370</v>
      </c>
      <c r="B1827" s="871" t="s">
        <v>422</v>
      </c>
      <c r="C1827" s="104" t="s">
        <v>427</v>
      </c>
      <c r="D1827" s="105"/>
      <c r="E1827" s="34" t="s">
        <v>145</v>
      </c>
      <c r="F1827" s="173">
        <f>N1827+M1827+L1827+K1827+J1827+I1827</f>
        <v>146000</v>
      </c>
      <c r="G1827" s="37">
        <v>146000</v>
      </c>
      <c r="H1827" s="175"/>
      <c r="I1827" s="49">
        <v>0</v>
      </c>
      <c r="J1827" s="176">
        <v>0</v>
      </c>
      <c r="K1827" s="176">
        <v>0</v>
      </c>
      <c r="L1827" s="176">
        <v>146000</v>
      </c>
      <c r="M1827" s="177">
        <v>0</v>
      </c>
      <c r="N1827" s="177">
        <v>0</v>
      </c>
      <c r="O1827" s="178"/>
      <c r="P1827" s="179"/>
      <c r="Q1827" s="186">
        <v>0</v>
      </c>
      <c r="R1827" s="186">
        <v>46000</v>
      </c>
      <c r="S1827" s="49">
        <f>G1827-Q1827-R1827</f>
        <v>100000</v>
      </c>
      <c r="T1827" s="181"/>
      <c r="U1827" s="162"/>
      <c r="V1827" s="181"/>
      <c r="W1827" s="162"/>
      <c r="X1827" s="23">
        <f t="shared" si="256"/>
        <v>0</v>
      </c>
      <c r="Y1827" s="23">
        <f t="shared" si="257"/>
        <v>0</v>
      </c>
      <c r="AH1827" s="20">
        <f t="shared" si="249"/>
        <v>0</v>
      </c>
      <c r="AI1827" s="20">
        <v>1</v>
      </c>
      <c r="AQ1827" s="1">
        <f t="shared" si="250"/>
        <v>1</v>
      </c>
      <c r="AR1827" s="1">
        <f t="shared" si="251"/>
        <v>1</v>
      </c>
    </row>
    <row r="1828" spans="1:44" ht="28.2" thickTop="1" thickBot="1">
      <c r="A1828" s="871" t="s">
        <v>370</v>
      </c>
      <c r="B1828" s="871" t="s">
        <v>422</v>
      </c>
      <c r="C1828" s="104" t="s">
        <v>428</v>
      </c>
      <c r="D1828" s="105"/>
      <c r="E1828" s="34" t="s">
        <v>145</v>
      </c>
      <c r="F1828" s="173">
        <f>N1828+M1828+L1828+K1828+J1828+I1828</f>
        <v>200000</v>
      </c>
      <c r="G1828" s="37">
        <v>200000</v>
      </c>
      <c r="H1828" s="175"/>
      <c r="I1828" s="49">
        <v>0</v>
      </c>
      <c r="J1828" s="176">
        <v>0</v>
      </c>
      <c r="K1828" s="176">
        <v>0</v>
      </c>
      <c r="L1828" s="176">
        <v>200000</v>
      </c>
      <c r="M1828" s="177">
        <v>0</v>
      </c>
      <c r="N1828" s="177">
        <v>0</v>
      </c>
      <c r="O1828" s="178"/>
      <c r="P1828" s="179"/>
      <c r="Q1828" s="186">
        <v>0</v>
      </c>
      <c r="R1828" s="186">
        <v>150000</v>
      </c>
      <c r="S1828" s="49">
        <f>G1828-Q1828-R1828</f>
        <v>50000</v>
      </c>
      <c r="T1828" s="181"/>
      <c r="U1828" s="162"/>
      <c r="V1828" s="181"/>
      <c r="W1828" s="162"/>
      <c r="X1828" s="23">
        <f t="shared" si="256"/>
        <v>0</v>
      </c>
      <c r="Y1828" s="23">
        <f t="shared" si="257"/>
        <v>0</v>
      </c>
      <c r="AH1828" s="20">
        <f t="shared" si="249"/>
        <v>0</v>
      </c>
      <c r="AI1828" s="20">
        <v>1</v>
      </c>
      <c r="AQ1828" s="1">
        <f t="shared" si="250"/>
        <v>1</v>
      </c>
      <c r="AR1828" s="1">
        <f t="shared" si="251"/>
        <v>1</v>
      </c>
    </row>
    <row r="1829" spans="1:44" ht="28.2" thickTop="1" thickBot="1">
      <c r="A1829" s="871" t="s">
        <v>370</v>
      </c>
      <c r="B1829" s="871" t="s">
        <v>422</v>
      </c>
      <c r="C1829" s="104" t="s">
        <v>429</v>
      </c>
      <c r="D1829" s="105"/>
      <c r="E1829" s="34" t="s">
        <v>53</v>
      </c>
      <c r="F1829" s="173">
        <v>173000</v>
      </c>
      <c r="G1829" s="37">
        <v>149562</v>
      </c>
      <c r="H1829" s="175"/>
      <c r="I1829" s="49">
        <v>0</v>
      </c>
      <c r="J1829" s="176">
        <v>0</v>
      </c>
      <c r="K1829" s="176">
        <v>0</v>
      </c>
      <c r="L1829" s="176">
        <v>149562</v>
      </c>
      <c r="M1829" s="177">
        <v>0</v>
      </c>
      <c r="N1829" s="177">
        <v>0</v>
      </c>
      <c r="O1829" s="178"/>
      <c r="P1829" s="179"/>
      <c r="Q1829" s="186">
        <v>0</v>
      </c>
      <c r="R1829" s="186">
        <v>135000</v>
      </c>
      <c r="S1829" s="49">
        <f>G1829-Q1829-R1829</f>
        <v>14562</v>
      </c>
      <c r="T1829" s="181"/>
      <c r="U1829" s="162"/>
      <c r="V1829" s="181"/>
      <c r="W1829" s="162"/>
      <c r="X1829" s="23">
        <f t="shared" si="256"/>
        <v>0</v>
      </c>
      <c r="Y1829" s="23">
        <f t="shared" si="257"/>
        <v>0</v>
      </c>
      <c r="AH1829" s="20">
        <f t="shared" si="249"/>
        <v>0</v>
      </c>
      <c r="AI1829" s="20">
        <v>1</v>
      </c>
      <c r="AQ1829" s="1">
        <f t="shared" si="250"/>
        <v>1</v>
      </c>
      <c r="AR1829" s="1">
        <f t="shared" si="251"/>
        <v>1</v>
      </c>
    </row>
    <row r="1830" spans="1:44" ht="28.2" thickTop="1" thickBot="1">
      <c r="A1830" s="871" t="s">
        <v>370</v>
      </c>
      <c r="B1830" s="871" t="s">
        <v>422</v>
      </c>
      <c r="C1830" s="104" t="s">
        <v>430</v>
      </c>
      <c r="D1830" s="105"/>
      <c r="E1830" s="34" t="s">
        <v>10</v>
      </c>
      <c r="F1830" s="173">
        <v>200000</v>
      </c>
      <c r="G1830" s="37">
        <v>184100</v>
      </c>
      <c r="H1830" s="175"/>
      <c r="I1830" s="49"/>
      <c r="J1830" s="176"/>
      <c r="K1830" s="176">
        <v>184100</v>
      </c>
      <c r="L1830" s="176"/>
      <c r="M1830" s="177"/>
      <c r="N1830" s="177"/>
      <c r="O1830" s="178"/>
      <c r="P1830" s="179"/>
      <c r="Q1830" s="186">
        <v>173536</v>
      </c>
      <c r="R1830" s="186">
        <v>10564</v>
      </c>
      <c r="S1830" s="49">
        <f>G1830-Q1830-R1830</f>
        <v>0</v>
      </c>
      <c r="T1830" s="181"/>
      <c r="U1830" s="162"/>
      <c r="V1830" s="181"/>
      <c r="W1830" s="162"/>
      <c r="X1830" s="23">
        <f t="shared" si="256"/>
        <v>0</v>
      </c>
      <c r="Y1830" s="23">
        <f t="shared" si="257"/>
        <v>0</v>
      </c>
      <c r="AH1830" s="20">
        <f t="shared" si="249"/>
        <v>0</v>
      </c>
      <c r="AI1830" s="20">
        <v>1</v>
      </c>
      <c r="AQ1830" s="1">
        <f t="shared" si="250"/>
        <v>1</v>
      </c>
      <c r="AR1830" s="1">
        <f t="shared" si="251"/>
        <v>1</v>
      </c>
    </row>
    <row r="1831" spans="1:44" ht="28.2" thickTop="1" thickBot="1">
      <c r="A1831" s="871" t="s">
        <v>370</v>
      </c>
      <c r="B1831" s="871" t="s">
        <v>422</v>
      </c>
      <c r="C1831" s="104" t="s">
        <v>431</v>
      </c>
      <c r="D1831" s="105"/>
      <c r="E1831" s="225" t="s">
        <v>10</v>
      </c>
      <c r="F1831" s="173">
        <v>210000</v>
      </c>
      <c r="G1831" s="37">
        <v>225900</v>
      </c>
      <c r="H1831" s="175"/>
      <c r="I1831" s="49"/>
      <c r="J1831" s="176">
        <v>37000</v>
      </c>
      <c r="K1831" s="176">
        <v>15900</v>
      </c>
      <c r="L1831" s="195">
        <v>173000</v>
      </c>
      <c r="M1831" s="177"/>
      <c r="N1831" s="177"/>
      <c r="O1831" s="178"/>
      <c r="P1831" s="179"/>
      <c r="Q1831" s="198">
        <v>174046</v>
      </c>
      <c r="R1831" s="186">
        <v>20000</v>
      </c>
      <c r="S1831" s="49">
        <f>G1831-Q1831-R1831</f>
        <v>31854</v>
      </c>
      <c r="T1831" s="181"/>
      <c r="U1831" s="162"/>
      <c r="V1831" s="181"/>
      <c r="W1831" s="162"/>
      <c r="X1831" s="23">
        <f t="shared" si="256"/>
        <v>0</v>
      </c>
      <c r="Y1831" s="23">
        <f t="shared" si="257"/>
        <v>0</v>
      </c>
      <c r="AH1831" s="20">
        <f t="shared" si="249"/>
        <v>0</v>
      </c>
      <c r="AI1831" s="20">
        <v>1</v>
      </c>
      <c r="AQ1831" s="1">
        <f t="shared" si="250"/>
        <v>1</v>
      </c>
      <c r="AR1831" s="1">
        <f t="shared" si="251"/>
        <v>1</v>
      </c>
    </row>
    <row r="1832" spans="1:44" ht="28.2" thickTop="1" thickBot="1">
      <c r="A1832" s="871" t="s">
        <v>370</v>
      </c>
      <c r="B1832" s="871" t="s">
        <v>422</v>
      </c>
      <c r="C1832" s="187" t="s">
        <v>432</v>
      </c>
      <c r="D1832" s="188"/>
      <c r="E1832" s="225" t="s">
        <v>10</v>
      </c>
      <c r="F1832" s="173">
        <v>508000</v>
      </c>
      <c r="G1832" s="37">
        <v>369600</v>
      </c>
      <c r="H1832" s="190"/>
      <c r="I1832" s="49"/>
      <c r="J1832" s="176"/>
      <c r="K1832" s="176"/>
      <c r="L1832" s="176"/>
      <c r="M1832" s="191"/>
      <c r="N1832" s="191">
        <v>369600</v>
      </c>
      <c r="O1832" s="192" t="s">
        <v>250</v>
      </c>
      <c r="Q1832" s="193">
        <v>227757</v>
      </c>
      <c r="R1832" s="186">
        <v>104883</v>
      </c>
      <c r="S1832" s="49">
        <f>G1832-(Q1832+R1832)</f>
        <v>36960</v>
      </c>
      <c r="T1832" s="111"/>
      <c r="U1832" s="112"/>
      <c r="V1832" s="111"/>
      <c r="W1832" s="112"/>
      <c r="X1832" s="23">
        <f t="shared" si="256"/>
        <v>0</v>
      </c>
      <c r="Y1832" s="23">
        <f t="shared" si="257"/>
        <v>0</v>
      </c>
      <c r="AH1832" s="20">
        <f t="shared" si="249"/>
        <v>0</v>
      </c>
      <c r="AL1832" s="20">
        <v>1</v>
      </c>
      <c r="AQ1832" s="1">
        <f t="shared" si="250"/>
        <v>1</v>
      </c>
      <c r="AR1832" s="1">
        <f t="shared" si="251"/>
        <v>1</v>
      </c>
    </row>
    <row r="1833" spans="1:44" ht="28.2" thickTop="1" thickBot="1">
      <c r="A1833" s="871" t="s">
        <v>370</v>
      </c>
      <c r="B1833" s="871" t="s">
        <v>433</v>
      </c>
      <c r="C1833" s="104" t="s">
        <v>434</v>
      </c>
      <c r="D1833" s="105"/>
      <c r="E1833" s="34" t="s">
        <v>179</v>
      </c>
      <c r="F1833" s="173">
        <f>I1833+J1833+K1833+L1833+M1833+N1833</f>
        <v>240250</v>
      </c>
      <c r="G1833" s="37">
        <v>240250</v>
      </c>
      <c r="H1833" s="175"/>
      <c r="I1833" s="49">
        <v>0</v>
      </c>
      <c r="J1833" s="176">
        <v>0</v>
      </c>
      <c r="K1833" s="176">
        <v>0</v>
      </c>
      <c r="L1833" s="176">
        <v>240250</v>
      </c>
      <c r="M1833" s="177">
        <v>0</v>
      </c>
      <c r="N1833" s="177">
        <v>0</v>
      </c>
      <c r="O1833" s="178"/>
      <c r="P1833" s="179"/>
      <c r="Q1833" s="183">
        <v>0</v>
      </c>
      <c r="R1833" s="210">
        <v>216000</v>
      </c>
      <c r="S1833" s="49">
        <f>F1833-(Q1833+R1833)</f>
        <v>24250</v>
      </c>
      <c r="T1833" s="181"/>
      <c r="U1833" s="162"/>
      <c r="V1833" s="181"/>
      <c r="W1833" s="162"/>
      <c r="X1833" s="23">
        <f t="shared" si="256"/>
        <v>0</v>
      </c>
      <c r="Y1833" s="23">
        <f t="shared" si="257"/>
        <v>0</v>
      </c>
      <c r="Z1833" s="20">
        <v>1</v>
      </c>
      <c r="AH1833" s="20">
        <f t="shared" si="249"/>
        <v>1</v>
      </c>
      <c r="AQ1833" s="1">
        <f t="shared" si="250"/>
        <v>0</v>
      </c>
      <c r="AR1833" s="1">
        <f t="shared" si="251"/>
        <v>1</v>
      </c>
    </row>
    <row r="1834" spans="1:44" ht="28.2" thickTop="1" thickBot="1">
      <c r="A1834" s="871" t="s">
        <v>370</v>
      </c>
      <c r="B1834" s="871" t="s">
        <v>433</v>
      </c>
      <c r="C1834" s="104" t="s">
        <v>37</v>
      </c>
      <c r="D1834" s="105"/>
      <c r="E1834" s="34" t="s">
        <v>145</v>
      </c>
      <c r="F1834" s="173">
        <f>I1834+J1834+K1834+L1834+M1834+N1834</f>
        <v>111500</v>
      </c>
      <c r="G1834" s="37">
        <v>111500</v>
      </c>
      <c r="H1834" s="175"/>
      <c r="I1834" s="49">
        <v>0</v>
      </c>
      <c r="J1834" s="176">
        <v>0</v>
      </c>
      <c r="K1834" s="176">
        <v>0</v>
      </c>
      <c r="L1834" s="176">
        <v>111500</v>
      </c>
      <c r="M1834" s="177">
        <v>0</v>
      </c>
      <c r="N1834" s="177">
        <v>0</v>
      </c>
      <c r="O1834" s="178"/>
      <c r="P1834" s="179"/>
      <c r="Q1834" s="183">
        <v>0</v>
      </c>
      <c r="R1834" s="210">
        <v>20000</v>
      </c>
      <c r="S1834" s="185">
        <f t="shared" ref="S1834:S1840" si="258">G1834-(Q1834+R1834)</f>
        <v>91500</v>
      </c>
      <c r="T1834" s="181"/>
      <c r="U1834" s="162"/>
      <c r="V1834" s="181"/>
      <c r="W1834" s="162"/>
      <c r="X1834" s="23">
        <f t="shared" si="256"/>
        <v>0</v>
      </c>
      <c r="Y1834" s="23">
        <f t="shared" si="257"/>
        <v>0</v>
      </c>
      <c r="AH1834" s="20">
        <f t="shared" si="249"/>
        <v>0</v>
      </c>
      <c r="AI1834" s="20">
        <v>1</v>
      </c>
      <c r="AQ1834" s="1">
        <f t="shared" si="250"/>
        <v>1</v>
      </c>
      <c r="AR1834" s="1">
        <f t="shared" si="251"/>
        <v>1</v>
      </c>
    </row>
    <row r="1835" spans="1:44" ht="28.2" thickTop="1" thickBot="1">
      <c r="A1835" s="871" t="s">
        <v>370</v>
      </c>
      <c r="B1835" s="871" t="s">
        <v>433</v>
      </c>
      <c r="C1835" s="104" t="s">
        <v>435</v>
      </c>
      <c r="D1835" s="105"/>
      <c r="E1835" s="34" t="s">
        <v>145</v>
      </c>
      <c r="F1835" s="173">
        <f>I1835+J1835+K1835+L1835+M1835+N1835</f>
        <v>40000</v>
      </c>
      <c r="G1835" s="37">
        <v>40000</v>
      </c>
      <c r="H1835" s="175"/>
      <c r="I1835" s="49"/>
      <c r="J1835" s="176"/>
      <c r="K1835" s="176"/>
      <c r="L1835" s="176">
        <v>40000</v>
      </c>
      <c r="M1835" s="177"/>
      <c r="N1835" s="177"/>
      <c r="O1835" s="178"/>
      <c r="P1835" s="179"/>
      <c r="Q1835" s="183">
        <v>0</v>
      </c>
      <c r="R1835" s="210">
        <v>40000</v>
      </c>
      <c r="S1835" s="185">
        <f t="shared" si="258"/>
        <v>0</v>
      </c>
      <c r="T1835" s="181"/>
      <c r="U1835" s="162"/>
      <c r="V1835" s="181"/>
      <c r="W1835" s="162"/>
      <c r="X1835" s="23">
        <f t="shared" si="256"/>
        <v>0</v>
      </c>
      <c r="Y1835" s="23">
        <f t="shared" si="257"/>
        <v>0</v>
      </c>
      <c r="AH1835" s="20">
        <f t="shared" si="249"/>
        <v>0</v>
      </c>
      <c r="AI1835" s="20">
        <v>1</v>
      </c>
      <c r="AQ1835" s="1">
        <f t="shared" si="250"/>
        <v>1</v>
      </c>
      <c r="AR1835" s="1">
        <f t="shared" si="251"/>
        <v>1</v>
      </c>
    </row>
    <row r="1836" spans="1:44" ht="28.2" thickTop="1" thickBot="1">
      <c r="A1836" s="871" t="s">
        <v>370</v>
      </c>
      <c r="B1836" s="871" t="s">
        <v>433</v>
      </c>
      <c r="C1836" s="104" t="s">
        <v>436</v>
      </c>
      <c r="D1836" s="105"/>
      <c r="E1836" s="34" t="s">
        <v>11</v>
      </c>
      <c r="F1836" s="173">
        <v>600000</v>
      </c>
      <c r="G1836" s="37">
        <v>599794</v>
      </c>
      <c r="H1836" s="175"/>
      <c r="I1836" s="49"/>
      <c r="J1836" s="176"/>
      <c r="K1836" s="176">
        <v>599794</v>
      </c>
      <c r="L1836" s="176"/>
      <c r="M1836" s="177"/>
      <c r="N1836" s="177"/>
      <c r="O1836" s="178"/>
      <c r="P1836" s="179"/>
      <c r="Q1836" s="183">
        <f>291552.512+225619</f>
        <v>517171.51199999999</v>
      </c>
      <c r="R1836" s="210">
        <v>22622</v>
      </c>
      <c r="S1836" s="185">
        <f t="shared" si="258"/>
        <v>60000.488000000012</v>
      </c>
      <c r="T1836" s="181"/>
      <c r="U1836" s="162"/>
      <c r="V1836" s="181"/>
      <c r="W1836" s="162"/>
      <c r="X1836" s="23">
        <f t="shared" si="256"/>
        <v>0</v>
      </c>
      <c r="Y1836" s="23">
        <f t="shared" si="257"/>
        <v>0</v>
      </c>
      <c r="AH1836" s="20">
        <f t="shared" si="249"/>
        <v>0</v>
      </c>
      <c r="AI1836" s="20">
        <v>1</v>
      </c>
      <c r="AQ1836" s="1">
        <f t="shared" si="250"/>
        <v>1</v>
      </c>
      <c r="AR1836" s="1">
        <f t="shared" si="251"/>
        <v>1</v>
      </c>
    </row>
    <row r="1837" spans="1:44" ht="28.2" thickTop="1" thickBot="1">
      <c r="A1837" s="871" t="s">
        <v>370</v>
      </c>
      <c r="B1837" s="871" t="s">
        <v>433</v>
      </c>
      <c r="C1837" s="104" t="s">
        <v>437</v>
      </c>
      <c r="D1837" s="105"/>
      <c r="E1837" s="34" t="s">
        <v>12</v>
      </c>
      <c r="F1837" s="173">
        <v>14370</v>
      </c>
      <c r="G1837" s="37">
        <v>14576</v>
      </c>
      <c r="H1837" s="175"/>
      <c r="I1837" s="49"/>
      <c r="J1837" s="176"/>
      <c r="K1837" s="176">
        <v>14576</v>
      </c>
      <c r="L1837" s="176"/>
      <c r="M1837" s="177"/>
      <c r="N1837" s="177"/>
      <c r="O1837" s="178"/>
      <c r="P1837" s="179"/>
      <c r="Q1837" s="183">
        <v>0</v>
      </c>
      <c r="R1837" s="210">
        <v>13076</v>
      </c>
      <c r="S1837" s="185">
        <f t="shared" si="258"/>
        <v>1500</v>
      </c>
      <c r="T1837" s="181"/>
      <c r="U1837" s="162"/>
      <c r="V1837" s="181"/>
      <c r="W1837" s="162"/>
      <c r="X1837" s="23">
        <f t="shared" si="256"/>
        <v>0</v>
      </c>
      <c r="Y1837" s="23">
        <f t="shared" si="257"/>
        <v>0</v>
      </c>
      <c r="AH1837" s="20">
        <f t="shared" si="249"/>
        <v>0</v>
      </c>
      <c r="AI1837" s="20">
        <v>1</v>
      </c>
      <c r="AQ1837" s="1">
        <f t="shared" si="250"/>
        <v>1</v>
      </c>
      <c r="AR1837" s="1">
        <f t="shared" si="251"/>
        <v>1</v>
      </c>
    </row>
    <row r="1838" spans="1:44" ht="28.2" thickTop="1" thickBot="1">
      <c r="A1838" s="871" t="s">
        <v>370</v>
      </c>
      <c r="B1838" s="871" t="s">
        <v>433</v>
      </c>
      <c r="C1838" s="202" t="s">
        <v>438</v>
      </c>
      <c r="D1838" s="105"/>
      <c r="E1838" s="34" t="s">
        <v>53</v>
      </c>
      <c r="F1838" s="203">
        <v>172000</v>
      </c>
      <c r="G1838" s="37">
        <v>172000</v>
      </c>
      <c r="H1838" s="175"/>
      <c r="I1838" s="49">
        <v>0</v>
      </c>
      <c r="J1838" s="176">
        <v>0</v>
      </c>
      <c r="K1838" s="176">
        <v>0</v>
      </c>
      <c r="L1838" s="176">
        <v>172000</v>
      </c>
      <c r="M1838" s="177">
        <v>0</v>
      </c>
      <c r="N1838" s="177">
        <v>0</v>
      </c>
      <c r="O1838" s="178"/>
      <c r="P1838" s="179"/>
      <c r="Q1838" s="183">
        <v>0</v>
      </c>
      <c r="R1838" s="210">
        <v>150000</v>
      </c>
      <c r="S1838" s="185">
        <f t="shared" si="258"/>
        <v>22000</v>
      </c>
      <c r="T1838" s="181"/>
      <c r="U1838" s="162"/>
      <c r="V1838" s="181"/>
      <c r="W1838" s="162"/>
      <c r="X1838" s="23">
        <f t="shared" si="256"/>
        <v>0</v>
      </c>
      <c r="Y1838" s="23">
        <f t="shared" si="257"/>
        <v>0</v>
      </c>
      <c r="AH1838" s="20">
        <f t="shared" si="249"/>
        <v>0</v>
      </c>
      <c r="AI1838" s="20">
        <v>1</v>
      </c>
      <c r="AQ1838" s="1">
        <f t="shared" si="250"/>
        <v>1</v>
      </c>
      <c r="AR1838" s="1">
        <f t="shared" si="251"/>
        <v>1</v>
      </c>
    </row>
    <row r="1839" spans="1:44" ht="28.2" thickTop="1" thickBot="1">
      <c r="A1839" s="871" t="s">
        <v>370</v>
      </c>
      <c r="B1839" s="871" t="s">
        <v>433</v>
      </c>
      <c r="C1839" s="104" t="s">
        <v>44</v>
      </c>
      <c r="D1839" s="105"/>
      <c r="E1839" s="34" t="s">
        <v>53</v>
      </c>
      <c r="F1839" s="173">
        <v>20000</v>
      </c>
      <c r="G1839" s="37">
        <v>20000</v>
      </c>
      <c r="H1839" s="175"/>
      <c r="I1839" s="49">
        <v>0</v>
      </c>
      <c r="J1839" s="176">
        <v>0</v>
      </c>
      <c r="K1839" s="176">
        <v>0</v>
      </c>
      <c r="L1839" s="176">
        <v>20000</v>
      </c>
      <c r="M1839" s="177">
        <v>0</v>
      </c>
      <c r="N1839" s="177">
        <v>0</v>
      </c>
      <c r="O1839" s="178"/>
      <c r="P1839" s="179"/>
      <c r="Q1839" s="183">
        <v>17903</v>
      </c>
      <c r="R1839" s="210">
        <v>2097</v>
      </c>
      <c r="S1839" s="185">
        <f t="shared" si="258"/>
        <v>0</v>
      </c>
      <c r="T1839" s="181"/>
      <c r="U1839" s="162"/>
      <c r="V1839" s="181"/>
      <c r="W1839" s="162"/>
      <c r="X1839" s="23">
        <f t="shared" si="256"/>
        <v>0</v>
      </c>
      <c r="Y1839" s="23">
        <f t="shared" si="257"/>
        <v>0</v>
      </c>
      <c r="AH1839" s="20">
        <f t="shared" si="249"/>
        <v>0</v>
      </c>
      <c r="AI1839" s="20">
        <v>1</v>
      </c>
      <c r="AQ1839" s="1">
        <f t="shared" si="250"/>
        <v>1</v>
      </c>
      <c r="AR1839" s="1">
        <f t="shared" si="251"/>
        <v>1</v>
      </c>
    </row>
    <row r="1840" spans="1:44" ht="28.2" thickTop="1" thickBot="1">
      <c r="A1840" s="871" t="s">
        <v>370</v>
      </c>
      <c r="B1840" s="871" t="s">
        <v>433</v>
      </c>
      <c r="C1840" s="104" t="s">
        <v>434</v>
      </c>
      <c r="D1840" s="105"/>
      <c r="E1840" s="34" t="s">
        <v>53</v>
      </c>
      <c r="F1840" s="173">
        <v>15000</v>
      </c>
      <c r="G1840" s="37">
        <v>15000</v>
      </c>
      <c r="H1840" s="175"/>
      <c r="I1840" s="49">
        <v>0</v>
      </c>
      <c r="J1840" s="176">
        <v>0</v>
      </c>
      <c r="K1840" s="176">
        <v>0</v>
      </c>
      <c r="L1840" s="176">
        <v>15000</v>
      </c>
      <c r="M1840" s="177">
        <v>0</v>
      </c>
      <c r="N1840" s="177">
        <v>0</v>
      </c>
      <c r="O1840" s="178"/>
      <c r="P1840" s="179"/>
      <c r="Q1840" s="183">
        <v>13029</v>
      </c>
      <c r="R1840" s="210">
        <v>1971</v>
      </c>
      <c r="S1840" s="185">
        <f t="shared" si="258"/>
        <v>0</v>
      </c>
      <c r="T1840" s="181"/>
      <c r="U1840" s="162"/>
      <c r="V1840" s="181"/>
      <c r="W1840" s="162"/>
      <c r="X1840" s="23">
        <f t="shared" si="256"/>
        <v>0</v>
      </c>
      <c r="Y1840" s="23">
        <f t="shared" si="257"/>
        <v>0</v>
      </c>
      <c r="AH1840" s="20">
        <f t="shared" si="249"/>
        <v>0</v>
      </c>
      <c r="AI1840" s="20">
        <v>1</v>
      </c>
      <c r="AQ1840" s="1">
        <f t="shared" si="250"/>
        <v>1</v>
      </c>
      <c r="AR1840" s="1">
        <f t="shared" si="251"/>
        <v>1</v>
      </c>
    </row>
    <row r="1841" spans="1:44" ht="28.2" thickTop="1" thickBot="1">
      <c r="A1841" s="871" t="s">
        <v>370</v>
      </c>
      <c r="B1841" s="871" t="s">
        <v>433</v>
      </c>
      <c r="C1841" s="187" t="s">
        <v>439</v>
      </c>
      <c r="D1841" s="188"/>
      <c r="E1841" s="225" t="s">
        <v>10</v>
      </c>
      <c r="F1841" s="173">
        <v>2000000</v>
      </c>
      <c r="G1841" s="37">
        <v>2000000</v>
      </c>
      <c r="H1841" s="190"/>
      <c r="I1841" s="49">
        <v>0</v>
      </c>
      <c r="J1841" s="176">
        <v>0</v>
      </c>
      <c r="K1841" s="176">
        <v>0</v>
      </c>
      <c r="L1841" s="176">
        <v>0</v>
      </c>
      <c r="M1841" s="191">
        <v>2000000</v>
      </c>
      <c r="N1841" s="191">
        <v>0</v>
      </c>
      <c r="O1841" s="192"/>
      <c r="Q1841" s="193">
        <f>6000+5040+1388018</f>
        <v>1399058</v>
      </c>
      <c r="R1841" s="210">
        <v>400000</v>
      </c>
      <c r="S1841" s="49">
        <f>G1841-(Q1841+R1841)</f>
        <v>200942</v>
      </c>
      <c r="T1841" s="111"/>
      <c r="U1841" s="112"/>
      <c r="V1841" s="111"/>
      <c r="W1841" s="112"/>
      <c r="X1841" s="23">
        <f t="shared" si="256"/>
        <v>0</v>
      </c>
      <c r="Y1841" s="23">
        <f t="shared" si="257"/>
        <v>0</v>
      </c>
      <c r="AH1841" s="20">
        <f t="shared" si="249"/>
        <v>0</v>
      </c>
      <c r="AO1841" s="20">
        <v>1</v>
      </c>
      <c r="AQ1841" s="1">
        <f t="shared" si="250"/>
        <v>1</v>
      </c>
      <c r="AR1841" s="1">
        <f t="shared" si="251"/>
        <v>1</v>
      </c>
    </row>
    <row r="1842" spans="1:44" ht="28.2" thickTop="1" thickBot="1">
      <c r="A1842" s="871" t="s">
        <v>440</v>
      </c>
      <c r="B1842" s="871" t="s">
        <v>440</v>
      </c>
      <c r="C1842" s="104" t="s">
        <v>41</v>
      </c>
      <c r="D1842" s="105"/>
      <c r="E1842" s="34" t="s">
        <v>179</v>
      </c>
      <c r="F1842" s="208">
        <f>I1842+J1842+K1842+L1842+M1842+N1842</f>
        <v>250000</v>
      </c>
      <c r="G1842" s="37">
        <v>250000</v>
      </c>
      <c r="H1842" s="175"/>
      <c r="I1842" s="49">
        <v>0</v>
      </c>
      <c r="J1842" s="176"/>
      <c r="K1842" s="176"/>
      <c r="L1842" s="176">
        <v>250000</v>
      </c>
      <c r="M1842" s="177"/>
      <c r="N1842" s="177"/>
      <c r="O1842" s="178"/>
      <c r="P1842" s="179"/>
      <c r="Q1842" s="174"/>
      <c r="R1842" s="180">
        <v>125000</v>
      </c>
      <c r="S1842" s="49">
        <f>F1842-(Q1842+R1842)</f>
        <v>125000</v>
      </c>
      <c r="T1842" s="181"/>
      <c r="U1842" s="162"/>
      <c r="V1842" s="181"/>
      <c r="W1842" s="162"/>
      <c r="X1842" s="23">
        <f t="shared" si="256"/>
        <v>0</v>
      </c>
      <c r="Y1842" s="23">
        <f t="shared" si="257"/>
        <v>0</v>
      </c>
      <c r="Z1842" s="20">
        <v>1</v>
      </c>
      <c r="AH1842" s="20">
        <f t="shared" si="249"/>
        <v>1</v>
      </c>
      <c r="AQ1842" s="1">
        <f t="shared" si="250"/>
        <v>0</v>
      </c>
      <c r="AR1842" s="1">
        <f t="shared" si="251"/>
        <v>1</v>
      </c>
    </row>
    <row r="1843" spans="1:44" ht="28.2" thickTop="1" thickBot="1">
      <c r="A1843" s="871" t="s">
        <v>440</v>
      </c>
      <c r="B1843" s="871" t="s">
        <v>440</v>
      </c>
      <c r="C1843" s="104" t="s">
        <v>305</v>
      </c>
      <c r="D1843" s="105"/>
      <c r="E1843" s="34" t="s">
        <v>179</v>
      </c>
      <c r="F1843" s="208">
        <f t="shared" ref="F1843:F1856" si="259">I1843+J1843+K1843+L1843+M1843+N1843</f>
        <v>350000</v>
      </c>
      <c r="G1843" s="37">
        <v>350000</v>
      </c>
      <c r="H1843" s="175"/>
      <c r="I1843" s="49">
        <v>0</v>
      </c>
      <c r="J1843" s="176"/>
      <c r="K1843" s="176"/>
      <c r="L1843" s="176">
        <v>350000</v>
      </c>
      <c r="M1843" s="177"/>
      <c r="N1843" s="177"/>
      <c r="O1843" s="178"/>
      <c r="P1843" s="179"/>
      <c r="Q1843" s="174"/>
      <c r="R1843" s="180">
        <v>175000</v>
      </c>
      <c r="S1843" s="49">
        <f t="shared" ref="S1843:S1856" si="260">F1843-(Q1843+R1843)</f>
        <v>175000</v>
      </c>
      <c r="T1843" s="181"/>
      <c r="U1843" s="162"/>
      <c r="V1843" s="181"/>
      <c r="W1843" s="162"/>
      <c r="X1843" s="23">
        <f t="shared" si="256"/>
        <v>0</v>
      </c>
      <c r="Y1843" s="23">
        <f t="shared" si="257"/>
        <v>0</v>
      </c>
      <c r="Z1843" s="20">
        <v>1</v>
      </c>
      <c r="AH1843" s="20">
        <f t="shared" si="249"/>
        <v>1</v>
      </c>
      <c r="AQ1843" s="1">
        <f t="shared" si="250"/>
        <v>0</v>
      </c>
      <c r="AR1843" s="1">
        <f t="shared" si="251"/>
        <v>1</v>
      </c>
    </row>
    <row r="1844" spans="1:44" ht="28.2" thickTop="1" thickBot="1">
      <c r="A1844" s="871" t="s">
        <v>440</v>
      </c>
      <c r="B1844" s="871" t="s">
        <v>440</v>
      </c>
      <c r="C1844" s="104" t="s">
        <v>323</v>
      </c>
      <c r="D1844" s="105"/>
      <c r="E1844" s="34" t="s">
        <v>179</v>
      </c>
      <c r="F1844" s="208">
        <f t="shared" si="259"/>
        <v>94000</v>
      </c>
      <c r="G1844" s="37">
        <v>94000</v>
      </c>
      <c r="H1844" s="175"/>
      <c r="I1844" s="49">
        <v>0</v>
      </c>
      <c r="J1844" s="176"/>
      <c r="K1844" s="176">
        <v>0</v>
      </c>
      <c r="L1844" s="176">
        <v>94000</v>
      </c>
      <c r="M1844" s="177"/>
      <c r="N1844" s="177">
        <v>0</v>
      </c>
      <c r="O1844" s="178"/>
      <c r="P1844" s="179"/>
      <c r="Q1844" s="174"/>
      <c r="R1844" s="180">
        <v>50000</v>
      </c>
      <c r="S1844" s="49">
        <f t="shared" si="260"/>
        <v>44000</v>
      </c>
      <c r="T1844" s="181"/>
      <c r="U1844" s="162"/>
      <c r="V1844" s="181"/>
      <c r="W1844" s="162"/>
      <c r="X1844" s="23">
        <f t="shared" si="256"/>
        <v>0</v>
      </c>
      <c r="Y1844" s="23">
        <f t="shared" si="257"/>
        <v>0</v>
      </c>
      <c r="Z1844" s="20">
        <v>1</v>
      </c>
      <c r="AH1844" s="20">
        <f t="shared" si="249"/>
        <v>1</v>
      </c>
      <c r="AQ1844" s="1">
        <f t="shared" si="250"/>
        <v>0</v>
      </c>
      <c r="AR1844" s="1">
        <f t="shared" si="251"/>
        <v>1</v>
      </c>
    </row>
    <row r="1845" spans="1:44" ht="55.2" thickTop="1" thickBot="1">
      <c r="A1845" s="871" t="s">
        <v>440</v>
      </c>
      <c r="B1845" s="871" t="s">
        <v>440</v>
      </c>
      <c r="C1845" s="104" t="s">
        <v>441</v>
      </c>
      <c r="D1845" s="105"/>
      <c r="E1845" s="34" t="s">
        <v>179</v>
      </c>
      <c r="F1845" s="208">
        <f t="shared" si="259"/>
        <v>100000</v>
      </c>
      <c r="G1845" s="37">
        <v>100000</v>
      </c>
      <c r="H1845" s="175"/>
      <c r="I1845" s="49">
        <v>0</v>
      </c>
      <c r="J1845" s="176"/>
      <c r="K1845" s="176"/>
      <c r="L1845" s="176">
        <v>100000</v>
      </c>
      <c r="M1845" s="177"/>
      <c r="N1845" s="177">
        <v>0</v>
      </c>
      <c r="O1845" s="178"/>
      <c r="P1845" s="179"/>
      <c r="Q1845" s="174"/>
      <c r="R1845" s="180">
        <v>50000</v>
      </c>
      <c r="S1845" s="49">
        <f t="shared" si="260"/>
        <v>50000</v>
      </c>
      <c r="T1845" s="181"/>
      <c r="U1845" s="162"/>
      <c r="V1845" s="181"/>
      <c r="W1845" s="162"/>
      <c r="X1845" s="23">
        <f t="shared" si="256"/>
        <v>0</v>
      </c>
      <c r="Y1845" s="23">
        <f t="shared" si="257"/>
        <v>0</v>
      </c>
      <c r="Z1845" s="20">
        <v>1</v>
      </c>
      <c r="AH1845" s="20">
        <f t="shared" si="249"/>
        <v>1</v>
      </c>
      <c r="AQ1845" s="1">
        <f t="shared" si="250"/>
        <v>0</v>
      </c>
      <c r="AR1845" s="1">
        <f t="shared" si="251"/>
        <v>1</v>
      </c>
    </row>
    <row r="1846" spans="1:44" ht="28.2" thickTop="1" thickBot="1">
      <c r="A1846" s="871" t="s">
        <v>440</v>
      </c>
      <c r="B1846" s="871" t="s">
        <v>440</v>
      </c>
      <c r="C1846" s="104" t="s">
        <v>442</v>
      </c>
      <c r="D1846" s="105"/>
      <c r="E1846" s="34" t="s">
        <v>179</v>
      </c>
      <c r="F1846" s="208">
        <f t="shared" si="259"/>
        <v>50000</v>
      </c>
      <c r="G1846" s="37">
        <v>50000</v>
      </c>
      <c r="H1846" s="175"/>
      <c r="I1846" s="49">
        <v>0</v>
      </c>
      <c r="J1846" s="176"/>
      <c r="K1846" s="176"/>
      <c r="L1846" s="176"/>
      <c r="M1846" s="177"/>
      <c r="N1846" s="177">
        <v>50000</v>
      </c>
      <c r="O1846" s="178" t="s">
        <v>443</v>
      </c>
      <c r="P1846" s="179"/>
      <c r="Q1846" s="174"/>
      <c r="R1846" s="180">
        <v>20000</v>
      </c>
      <c r="S1846" s="49">
        <f t="shared" si="260"/>
        <v>30000</v>
      </c>
      <c r="T1846" s="181"/>
      <c r="U1846" s="162"/>
      <c r="V1846" s="181"/>
      <c r="W1846" s="162"/>
      <c r="X1846" s="23">
        <f t="shared" si="256"/>
        <v>0</v>
      </c>
      <c r="Y1846" s="23">
        <f t="shared" si="257"/>
        <v>0</v>
      </c>
      <c r="Z1846" s="20">
        <v>1</v>
      </c>
      <c r="AH1846" s="20">
        <f t="shared" si="249"/>
        <v>1</v>
      </c>
      <c r="AQ1846" s="1">
        <f t="shared" si="250"/>
        <v>0</v>
      </c>
      <c r="AR1846" s="1">
        <f t="shared" si="251"/>
        <v>1</v>
      </c>
    </row>
    <row r="1847" spans="1:44" ht="28.2" thickTop="1" thickBot="1">
      <c r="A1847" s="871" t="s">
        <v>440</v>
      </c>
      <c r="B1847" s="871" t="s">
        <v>440</v>
      </c>
      <c r="C1847" s="104" t="s">
        <v>61</v>
      </c>
      <c r="D1847" s="105"/>
      <c r="E1847" s="34" t="s">
        <v>179</v>
      </c>
      <c r="F1847" s="208">
        <f t="shared" si="259"/>
        <v>150000</v>
      </c>
      <c r="G1847" s="37">
        <v>150000</v>
      </c>
      <c r="H1847" s="175"/>
      <c r="I1847" s="49">
        <v>50000</v>
      </c>
      <c r="J1847" s="176"/>
      <c r="K1847" s="176"/>
      <c r="L1847" s="176">
        <v>100000</v>
      </c>
      <c r="M1847" s="177"/>
      <c r="N1847" s="177">
        <v>0</v>
      </c>
      <c r="O1847" s="178"/>
      <c r="P1847" s="179"/>
      <c r="Q1847" s="174"/>
      <c r="R1847" s="180">
        <v>75000</v>
      </c>
      <c r="S1847" s="49">
        <f t="shared" si="260"/>
        <v>75000</v>
      </c>
      <c r="T1847" s="181"/>
      <c r="U1847" s="162"/>
      <c r="V1847" s="181"/>
      <c r="W1847" s="162"/>
      <c r="X1847" s="23">
        <f t="shared" si="256"/>
        <v>0</v>
      </c>
      <c r="Y1847" s="23">
        <f t="shared" si="257"/>
        <v>0</v>
      </c>
      <c r="Z1847" s="20">
        <v>1</v>
      </c>
      <c r="AH1847" s="20">
        <f t="shared" si="249"/>
        <v>1</v>
      </c>
      <c r="AQ1847" s="1">
        <f t="shared" si="250"/>
        <v>0</v>
      </c>
      <c r="AR1847" s="1">
        <f t="shared" si="251"/>
        <v>1</v>
      </c>
    </row>
    <row r="1848" spans="1:44" ht="28.2" thickTop="1" thickBot="1">
      <c r="A1848" s="871" t="s">
        <v>440</v>
      </c>
      <c r="B1848" s="871" t="s">
        <v>440</v>
      </c>
      <c r="C1848" s="104" t="s">
        <v>434</v>
      </c>
      <c r="D1848" s="105"/>
      <c r="E1848" s="34" t="s">
        <v>179</v>
      </c>
      <c r="F1848" s="208">
        <f t="shared" si="259"/>
        <v>250000</v>
      </c>
      <c r="G1848" s="37">
        <v>250000</v>
      </c>
      <c r="H1848" s="175"/>
      <c r="I1848" s="49">
        <v>0</v>
      </c>
      <c r="J1848" s="176"/>
      <c r="K1848" s="176"/>
      <c r="L1848" s="176">
        <v>250000</v>
      </c>
      <c r="M1848" s="177"/>
      <c r="N1848" s="177">
        <v>0</v>
      </c>
      <c r="O1848" s="178"/>
      <c r="P1848" s="179"/>
      <c r="Q1848" s="174"/>
      <c r="R1848" s="180">
        <v>125000</v>
      </c>
      <c r="S1848" s="49">
        <f t="shared" si="260"/>
        <v>125000</v>
      </c>
      <c r="T1848" s="181"/>
      <c r="U1848" s="162"/>
      <c r="V1848" s="181"/>
      <c r="W1848" s="162"/>
      <c r="X1848" s="23">
        <f t="shared" si="256"/>
        <v>0</v>
      </c>
      <c r="Y1848" s="23">
        <f t="shared" si="257"/>
        <v>0</v>
      </c>
      <c r="Z1848" s="20">
        <v>1</v>
      </c>
      <c r="AH1848" s="20">
        <f t="shared" si="249"/>
        <v>1</v>
      </c>
      <c r="AQ1848" s="1">
        <f t="shared" si="250"/>
        <v>0</v>
      </c>
      <c r="AR1848" s="1">
        <f t="shared" si="251"/>
        <v>1</v>
      </c>
    </row>
    <row r="1849" spans="1:44" ht="28.2" thickTop="1" thickBot="1">
      <c r="A1849" s="871" t="s">
        <v>440</v>
      </c>
      <c r="B1849" s="871" t="s">
        <v>440</v>
      </c>
      <c r="C1849" s="104" t="s">
        <v>444</v>
      </c>
      <c r="D1849" s="105"/>
      <c r="E1849" s="34" t="s">
        <v>179</v>
      </c>
      <c r="F1849" s="208">
        <f t="shared" si="259"/>
        <v>70000</v>
      </c>
      <c r="G1849" s="37">
        <v>70000</v>
      </c>
      <c r="H1849" s="175"/>
      <c r="I1849" s="49">
        <v>0</v>
      </c>
      <c r="J1849" s="176"/>
      <c r="K1849" s="176"/>
      <c r="L1849" s="176"/>
      <c r="M1849" s="177"/>
      <c r="N1849" s="177">
        <v>70000</v>
      </c>
      <c r="O1849" s="178" t="s">
        <v>443</v>
      </c>
      <c r="P1849" s="179"/>
      <c r="Q1849" s="174"/>
      <c r="R1849" s="180">
        <v>50000</v>
      </c>
      <c r="S1849" s="49">
        <f t="shared" si="260"/>
        <v>20000</v>
      </c>
      <c r="T1849" s="181"/>
      <c r="U1849" s="162"/>
      <c r="V1849" s="181"/>
      <c r="W1849" s="162"/>
      <c r="X1849" s="23">
        <f t="shared" si="256"/>
        <v>0</v>
      </c>
      <c r="Y1849" s="23">
        <f t="shared" si="257"/>
        <v>0</v>
      </c>
      <c r="Z1849" s="20">
        <v>1</v>
      </c>
      <c r="AH1849" s="20">
        <f t="shared" si="249"/>
        <v>1</v>
      </c>
      <c r="AQ1849" s="1">
        <f t="shared" si="250"/>
        <v>0</v>
      </c>
      <c r="AR1849" s="1">
        <f t="shared" si="251"/>
        <v>1</v>
      </c>
    </row>
    <row r="1850" spans="1:44" ht="28.2" thickTop="1" thickBot="1">
      <c r="A1850" s="871" t="s">
        <v>440</v>
      </c>
      <c r="B1850" s="871" t="s">
        <v>440</v>
      </c>
      <c r="C1850" s="104" t="s">
        <v>445</v>
      </c>
      <c r="D1850" s="105"/>
      <c r="E1850" s="34" t="s">
        <v>179</v>
      </c>
      <c r="F1850" s="208">
        <f t="shared" si="259"/>
        <v>30000</v>
      </c>
      <c r="G1850" s="37">
        <v>30000</v>
      </c>
      <c r="H1850" s="175"/>
      <c r="I1850" s="49">
        <v>0</v>
      </c>
      <c r="J1850" s="176"/>
      <c r="K1850" s="176"/>
      <c r="L1850" s="176"/>
      <c r="M1850" s="177"/>
      <c r="N1850" s="177">
        <v>30000</v>
      </c>
      <c r="O1850" s="178" t="s">
        <v>443</v>
      </c>
      <c r="P1850" s="179"/>
      <c r="Q1850" s="174"/>
      <c r="R1850" s="180">
        <v>20000</v>
      </c>
      <c r="S1850" s="49">
        <f t="shared" si="260"/>
        <v>10000</v>
      </c>
      <c r="T1850" s="181"/>
      <c r="U1850" s="162"/>
      <c r="V1850" s="181"/>
      <c r="W1850" s="162"/>
      <c r="X1850" s="23">
        <f t="shared" si="256"/>
        <v>0</v>
      </c>
      <c r="Y1850" s="23">
        <f t="shared" si="257"/>
        <v>0</v>
      </c>
      <c r="Z1850" s="20">
        <v>1</v>
      </c>
      <c r="AH1850" s="20">
        <f t="shared" si="249"/>
        <v>1</v>
      </c>
      <c r="AQ1850" s="1">
        <f t="shared" si="250"/>
        <v>0</v>
      </c>
      <c r="AR1850" s="1">
        <f t="shared" si="251"/>
        <v>1</v>
      </c>
    </row>
    <row r="1851" spans="1:44" ht="28.2" thickTop="1" thickBot="1">
      <c r="A1851" s="871" t="s">
        <v>440</v>
      </c>
      <c r="B1851" s="871" t="s">
        <v>440</v>
      </c>
      <c r="C1851" s="104" t="s">
        <v>446</v>
      </c>
      <c r="D1851" s="105"/>
      <c r="E1851" s="34" t="s">
        <v>179</v>
      </c>
      <c r="F1851" s="208">
        <f t="shared" si="259"/>
        <v>35000</v>
      </c>
      <c r="G1851" s="37">
        <v>35000</v>
      </c>
      <c r="H1851" s="175"/>
      <c r="I1851" s="49">
        <v>0</v>
      </c>
      <c r="J1851" s="176"/>
      <c r="K1851" s="176"/>
      <c r="L1851" s="176"/>
      <c r="M1851" s="177"/>
      <c r="N1851" s="177">
        <v>35000</v>
      </c>
      <c r="O1851" s="178" t="s">
        <v>443</v>
      </c>
      <c r="P1851" s="179"/>
      <c r="Q1851" s="174"/>
      <c r="R1851" s="180">
        <v>30000</v>
      </c>
      <c r="S1851" s="49">
        <f t="shared" si="260"/>
        <v>5000</v>
      </c>
      <c r="T1851" s="181"/>
      <c r="U1851" s="162"/>
      <c r="V1851" s="181"/>
      <c r="W1851" s="162"/>
      <c r="X1851" s="23">
        <f t="shared" si="256"/>
        <v>0</v>
      </c>
      <c r="Y1851" s="23">
        <f t="shared" si="257"/>
        <v>0</v>
      </c>
      <c r="Z1851" s="20">
        <v>1</v>
      </c>
      <c r="AH1851" s="20">
        <f t="shared" si="249"/>
        <v>1</v>
      </c>
      <c r="AQ1851" s="1">
        <f t="shared" si="250"/>
        <v>0</v>
      </c>
      <c r="AR1851" s="1">
        <f t="shared" si="251"/>
        <v>1</v>
      </c>
    </row>
    <row r="1852" spans="1:44" ht="28.2" thickTop="1" thickBot="1">
      <c r="A1852" s="871" t="s">
        <v>440</v>
      </c>
      <c r="B1852" s="871" t="s">
        <v>440</v>
      </c>
      <c r="C1852" s="104" t="s">
        <v>447</v>
      </c>
      <c r="D1852" s="105"/>
      <c r="E1852" s="34" t="s">
        <v>179</v>
      </c>
      <c r="F1852" s="208">
        <f t="shared" si="259"/>
        <v>50000</v>
      </c>
      <c r="G1852" s="37">
        <v>50000</v>
      </c>
      <c r="H1852" s="175"/>
      <c r="I1852" s="49">
        <v>0</v>
      </c>
      <c r="J1852" s="176"/>
      <c r="K1852" s="176"/>
      <c r="L1852" s="176"/>
      <c r="M1852" s="177"/>
      <c r="N1852" s="177">
        <v>50000</v>
      </c>
      <c r="O1852" s="178" t="s">
        <v>443</v>
      </c>
      <c r="P1852" s="179"/>
      <c r="Q1852" s="174"/>
      <c r="R1852" s="180">
        <v>30000</v>
      </c>
      <c r="S1852" s="49">
        <f t="shared" si="260"/>
        <v>20000</v>
      </c>
      <c r="T1852" s="181"/>
      <c r="U1852" s="162"/>
      <c r="V1852" s="181"/>
      <c r="W1852" s="162"/>
      <c r="X1852" s="23">
        <f t="shared" si="256"/>
        <v>0</v>
      </c>
      <c r="Y1852" s="23">
        <f t="shared" si="257"/>
        <v>0</v>
      </c>
      <c r="Z1852" s="20">
        <v>1</v>
      </c>
      <c r="AH1852" s="20">
        <f t="shared" si="249"/>
        <v>1</v>
      </c>
      <c r="AQ1852" s="1">
        <f t="shared" si="250"/>
        <v>0</v>
      </c>
      <c r="AR1852" s="1">
        <f t="shared" si="251"/>
        <v>1</v>
      </c>
    </row>
    <row r="1853" spans="1:44" ht="28.2" thickTop="1" thickBot="1">
      <c r="A1853" s="871" t="s">
        <v>440</v>
      </c>
      <c r="B1853" s="871" t="s">
        <v>440</v>
      </c>
      <c r="C1853" s="104" t="s">
        <v>448</v>
      </c>
      <c r="D1853" s="105"/>
      <c r="E1853" s="34" t="s">
        <v>179</v>
      </c>
      <c r="F1853" s="208">
        <f t="shared" si="259"/>
        <v>20000</v>
      </c>
      <c r="G1853" s="37">
        <v>20000</v>
      </c>
      <c r="H1853" s="175"/>
      <c r="I1853" s="49"/>
      <c r="J1853" s="176"/>
      <c r="K1853" s="176"/>
      <c r="L1853" s="176"/>
      <c r="M1853" s="177"/>
      <c r="N1853" s="177">
        <v>20000</v>
      </c>
      <c r="O1853" s="178" t="s">
        <v>443</v>
      </c>
      <c r="P1853" s="179"/>
      <c r="Q1853" s="174"/>
      <c r="R1853" s="180">
        <v>10000</v>
      </c>
      <c r="S1853" s="49">
        <f t="shared" si="260"/>
        <v>10000</v>
      </c>
      <c r="T1853" s="181"/>
      <c r="U1853" s="162"/>
      <c r="V1853" s="181"/>
      <c r="W1853" s="162"/>
      <c r="X1853" s="23">
        <f t="shared" si="256"/>
        <v>0</v>
      </c>
      <c r="Y1853" s="23">
        <f t="shared" si="257"/>
        <v>0</v>
      </c>
      <c r="Z1853" s="20">
        <v>1</v>
      </c>
      <c r="AH1853" s="20">
        <f t="shared" si="249"/>
        <v>1</v>
      </c>
      <c r="AQ1853" s="1">
        <f t="shared" si="250"/>
        <v>0</v>
      </c>
      <c r="AR1853" s="1">
        <f t="shared" si="251"/>
        <v>1</v>
      </c>
    </row>
    <row r="1854" spans="1:44" ht="28.2" thickTop="1" thickBot="1">
      <c r="A1854" s="871" t="s">
        <v>440</v>
      </c>
      <c r="B1854" s="871" t="s">
        <v>440</v>
      </c>
      <c r="C1854" s="104" t="s">
        <v>449</v>
      </c>
      <c r="D1854" s="105"/>
      <c r="E1854" s="34" t="s">
        <v>179</v>
      </c>
      <c r="F1854" s="208">
        <f t="shared" si="259"/>
        <v>50000</v>
      </c>
      <c r="G1854" s="37">
        <v>50000</v>
      </c>
      <c r="H1854" s="175"/>
      <c r="I1854" s="49"/>
      <c r="J1854" s="176"/>
      <c r="K1854" s="176"/>
      <c r="L1854" s="176">
        <v>50000</v>
      </c>
      <c r="M1854" s="177"/>
      <c r="N1854" s="177"/>
      <c r="O1854" s="178"/>
      <c r="P1854" s="179"/>
      <c r="Q1854" s="174"/>
      <c r="R1854" s="180">
        <v>25000</v>
      </c>
      <c r="S1854" s="49">
        <f t="shared" si="260"/>
        <v>25000</v>
      </c>
      <c r="T1854" s="111"/>
      <c r="U1854" s="112"/>
      <c r="V1854" s="111"/>
      <c r="W1854" s="112"/>
      <c r="X1854" s="23">
        <f t="shared" si="256"/>
        <v>0</v>
      </c>
      <c r="Y1854" s="23">
        <f t="shared" si="257"/>
        <v>0</v>
      </c>
      <c r="Z1854" s="20">
        <v>1</v>
      </c>
      <c r="AH1854" s="20">
        <f t="shared" si="249"/>
        <v>1</v>
      </c>
      <c r="AQ1854" s="1">
        <f t="shared" si="250"/>
        <v>0</v>
      </c>
      <c r="AR1854" s="1">
        <f t="shared" si="251"/>
        <v>1</v>
      </c>
    </row>
    <row r="1855" spans="1:44" ht="28.2" thickTop="1" thickBot="1">
      <c r="A1855" s="871" t="s">
        <v>440</v>
      </c>
      <c r="B1855" s="871" t="s">
        <v>440</v>
      </c>
      <c r="C1855" s="104" t="s">
        <v>450</v>
      </c>
      <c r="D1855" s="105"/>
      <c r="E1855" s="34" t="s">
        <v>179</v>
      </c>
      <c r="F1855" s="208">
        <f t="shared" si="259"/>
        <v>20000</v>
      </c>
      <c r="G1855" s="37">
        <v>20000</v>
      </c>
      <c r="H1855" s="175"/>
      <c r="I1855" s="49">
        <v>20000</v>
      </c>
      <c r="J1855" s="176"/>
      <c r="K1855" s="176"/>
      <c r="L1855" s="176"/>
      <c r="M1855" s="177"/>
      <c r="N1855" s="177"/>
      <c r="O1855" s="178"/>
      <c r="P1855" s="179"/>
      <c r="Q1855" s="174"/>
      <c r="R1855" s="180">
        <v>20000</v>
      </c>
      <c r="S1855" s="49">
        <f t="shared" si="260"/>
        <v>0</v>
      </c>
      <c r="T1855" s="181"/>
      <c r="U1855" s="162"/>
      <c r="V1855" s="181"/>
      <c r="W1855" s="162"/>
      <c r="X1855" s="23">
        <f t="shared" si="256"/>
        <v>0</v>
      </c>
      <c r="Y1855" s="23">
        <f t="shared" si="257"/>
        <v>0</v>
      </c>
      <c r="Z1855" s="20">
        <v>1</v>
      </c>
      <c r="AH1855" s="20">
        <f t="shared" si="249"/>
        <v>1</v>
      </c>
      <c r="AQ1855" s="1">
        <f t="shared" si="250"/>
        <v>0</v>
      </c>
      <c r="AR1855" s="1">
        <f t="shared" si="251"/>
        <v>1</v>
      </c>
    </row>
    <row r="1856" spans="1:44" ht="28.2" thickTop="1" thickBot="1">
      <c r="A1856" s="871" t="s">
        <v>440</v>
      </c>
      <c r="B1856" s="871" t="s">
        <v>440</v>
      </c>
      <c r="C1856" s="104" t="s">
        <v>451</v>
      </c>
      <c r="D1856" s="105"/>
      <c r="E1856" s="34" t="s">
        <v>179</v>
      </c>
      <c r="F1856" s="208">
        <f t="shared" si="259"/>
        <v>20000</v>
      </c>
      <c r="G1856" s="37">
        <v>20000</v>
      </c>
      <c r="H1856" s="175"/>
      <c r="I1856" s="49">
        <v>20000</v>
      </c>
      <c r="J1856" s="176"/>
      <c r="K1856" s="176"/>
      <c r="L1856" s="176"/>
      <c r="M1856" s="177"/>
      <c r="N1856" s="177"/>
      <c r="O1856" s="178"/>
      <c r="P1856" s="179"/>
      <c r="Q1856" s="174"/>
      <c r="R1856" s="180">
        <v>20000</v>
      </c>
      <c r="S1856" s="49">
        <f t="shared" si="260"/>
        <v>0</v>
      </c>
      <c r="T1856" s="181"/>
      <c r="U1856" s="162"/>
      <c r="V1856" s="181"/>
      <c r="W1856" s="162"/>
      <c r="X1856" s="23">
        <f t="shared" si="256"/>
        <v>0</v>
      </c>
      <c r="Y1856" s="23">
        <f t="shared" si="257"/>
        <v>0</v>
      </c>
      <c r="Z1856" s="20">
        <v>1</v>
      </c>
      <c r="AH1856" s="20">
        <f t="shared" si="249"/>
        <v>1</v>
      </c>
      <c r="AQ1856" s="1">
        <f t="shared" si="250"/>
        <v>0</v>
      </c>
      <c r="AR1856" s="1">
        <f t="shared" si="251"/>
        <v>1</v>
      </c>
    </row>
    <row r="1857" spans="1:44" ht="28.2" thickTop="1" thickBot="1">
      <c r="A1857" s="871" t="s">
        <v>440</v>
      </c>
      <c r="B1857" s="871" t="s">
        <v>440</v>
      </c>
      <c r="C1857" s="104" t="s">
        <v>400</v>
      </c>
      <c r="D1857" s="188"/>
      <c r="E1857" s="34" t="s">
        <v>53</v>
      </c>
      <c r="F1857" s="173">
        <v>650000</v>
      </c>
      <c r="G1857" s="37">
        <v>650000</v>
      </c>
      <c r="H1857" s="211"/>
      <c r="I1857" s="49">
        <v>274000</v>
      </c>
      <c r="J1857" s="176"/>
      <c r="K1857" s="176"/>
      <c r="L1857" s="176">
        <v>376000</v>
      </c>
      <c r="M1857" s="177"/>
      <c r="N1857" s="177"/>
      <c r="O1857" s="178"/>
      <c r="P1857" s="179"/>
      <c r="Q1857" s="183">
        <v>414785</v>
      </c>
      <c r="R1857" s="186">
        <v>170215</v>
      </c>
      <c r="S1857" s="185">
        <f>G1857-(R1857+Q1857)</f>
        <v>65000</v>
      </c>
      <c r="T1857" s="181"/>
      <c r="U1857" s="162"/>
      <c r="V1857" s="181"/>
      <c r="W1857" s="162"/>
      <c r="X1857" s="23">
        <f t="shared" si="256"/>
        <v>0</v>
      </c>
      <c r="Y1857" s="23">
        <f t="shared" si="257"/>
        <v>0</v>
      </c>
      <c r="AH1857" s="20">
        <f t="shared" si="249"/>
        <v>0</v>
      </c>
      <c r="AI1857" s="20">
        <v>1</v>
      </c>
      <c r="AQ1857" s="1">
        <f t="shared" si="250"/>
        <v>1</v>
      </c>
      <c r="AR1857" s="1">
        <f t="shared" si="251"/>
        <v>1</v>
      </c>
    </row>
    <row r="1858" spans="1:44" ht="28.2" thickTop="1" thickBot="1">
      <c r="A1858" s="871" t="s">
        <v>440</v>
      </c>
      <c r="B1858" s="871" t="s">
        <v>440</v>
      </c>
      <c r="C1858" s="104" t="s">
        <v>121</v>
      </c>
      <c r="D1858" s="105"/>
      <c r="E1858" s="34" t="s">
        <v>10</v>
      </c>
      <c r="F1858" s="173">
        <v>550000</v>
      </c>
      <c r="G1858" s="37">
        <v>565840</v>
      </c>
      <c r="H1858" s="175"/>
      <c r="I1858" s="49">
        <v>189840</v>
      </c>
      <c r="J1858" s="176"/>
      <c r="K1858" s="176"/>
      <c r="L1858" s="176">
        <v>376000</v>
      </c>
      <c r="M1858" s="177"/>
      <c r="N1858" s="177"/>
      <c r="O1858" s="178"/>
      <c r="P1858" s="179"/>
      <c r="Q1858" s="183">
        <v>486801</v>
      </c>
      <c r="R1858" s="186">
        <v>79039</v>
      </c>
      <c r="S1858" s="185">
        <f t="shared" ref="S1858:S1866" si="261">G1858-(R1858+Q1858)</f>
        <v>0</v>
      </c>
      <c r="T1858" s="181"/>
      <c r="U1858" s="162"/>
      <c r="V1858" s="181"/>
      <c r="W1858" s="162"/>
      <c r="X1858" s="23">
        <f t="shared" si="256"/>
        <v>0</v>
      </c>
      <c r="Y1858" s="23">
        <f t="shared" si="257"/>
        <v>0</v>
      </c>
      <c r="AH1858" s="20">
        <f t="shared" si="249"/>
        <v>0</v>
      </c>
      <c r="AI1858" s="20">
        <v>1</v>
      </c>
      <c r="AQ1858" s="1">
        <f t="shared" si="250"/>
        <v>1</v>
      </c>
      <c r="AR1858" s="1">
        <f t="shared" si="251"/>
        <v>1</v>
      </c>
    </row>
    <row r="1859" spans="1:44" ht="28.2" thickTop="1" thickBot="1">
      <c r="A1859" s="871" t="s">
        <v>440</v>
      </c>
      <c r="B1859" s="871" t="s">
        <v>440</v>
      </c>
      <c r="C1859" s="104" t="s">
        <v>452</v>
      </c>
      <c r="D1859" s="105"/>
      <c r="E1859" s="34" t="s">
        <v>145</v>
      </c>
      <c r="F1859" s="173">
        <v>700000</v>
      </c>
      <c r="G1859" s="37">
        <v>700000</v>
      </c>
      <c r="H1859" s="175"/>
      <c r="I1859" s="49"/>
      <c r="J1859" s="176"/>
      <c r="K1859" s="176"/>
      <c r="L1859" s="176">
        <v>700000</v>
      </c>
      <c r="M1859" s="177"/>
      <c r="N1859" s="177"/>
      <c r="O1859" s="178"/>
      <c r="P1859" s="179"/>
      <c r="Q1859" s="183">
        <v>0</v>
      </c>
      <c r="R1859" s="186">
        <v>586000</v>
      </c>
      <c r="S1859" s="185">
        <f t="shared" si="261"/>
        <v>114000</v>
      </c>
      <c r="T1859" s="181"/>
      <c r="U1859" s="162"/>
      <c r="V1859" s="181"/>
      <c r="W1859" s="162"/>
      <c r="X1859" s="23">
        <f t="shared" si="256"/>
        <v>0</v>
      </c>
      <c r="Y1859" s="23">
        <f t="shared" si="257"/>
        <v>0</v>
      </c>
      <c r="AH1859" s="20">
        <f t="shared" si="249"/>
        <v>0</v>
      </c>
      <c r="AI1859" s="20">
        <v>1</v>
      </c>
      <c r="AQ1859" s="1">
        <f t="shared" si="250"/>
        <v>1</v>
      </c>
      <c r="AR1859" s="1">
        <f t="shared" si="251"/>
        <v>1</v>
      </c>
    </row>
    <row r="1860" spans="1:44" ht="28.2" thickTop="1" thickBot="1">
      <c r="A1860" s="871" t="s">
        <v>440</v>
      </c>
      <c r="B1860" s="871" t="s">
        <v>440</v>
      </c>
      <c r="C1860" s="104" t="s">
        <v>453</v>
      </c>
      <c r="D1860" s="105"/>
      <c r="E1860" s="34" t="s">
        <v>145</v>
      </c>
      <c r="F1860" s="173">
        <v>52000</v>
      </c>
      <c r="G1860" s="37">
        <v>52000</v>
      </c>
      <c r="H1860" s="175"/>
      <c r="I1860" s="49">
        <v>0</v>
      </c>
      <c r="J1860" s="176"/>
      <c r="K1860" s="176"/>
      <c r="L1860" s="176">
        <v>52000</v>
      </c>
      <c r="M1860" s="177"/>
      <c r="N1860" s="177"/>
      <c r="O1860" s="178"/>
      <c r="P1860" s="179"/>
      <c r="Q1860" s="183">
        <v>0</v>
      </c>
      <c r="R1860" s="186">
        <v>52000</v>
      </c>
      <c r="S1860" s="185">
        <f t="shared" si="261"/>
        <v>0</v>
      </c>
      <c r="T1860" s="181"/>
      <c r="U1860" s="162"/>
      <c r="V1860" s="181"/>
      <c r="W1860" s="162"/>
      <c r="X1860" s="23">
        <f t="shared" si="256"/>
        <v>0</v>
      </c>
      <c r="Y1860" s="23">
        <f t="shared" si="257"/>
        <v>0</v>
      </c>
      <c r="AH1860" s="20">
        <f t="shared" si="249"/>
        <v>0</v>
      </c>
      <c r="AI1860" s="20">
        <v>1</v>
      </c>
      <c r="AQ1860" s="1">
        <f t="shared" si="250"/>
        <v>1</v>
      </c>
      <c r="AR1860" s="1">
        <f t="shared" si="251"/>
        <v>1</v>
      </c>
    </row>
    <row r="1861" spans="1:44" ht="28.2" thickTop="1" thickBot="1">
      <c r="A1861" s="871" t="s">
        <v>440</v>
      </c>
      <c r="B1861" s="871" t="s">
        <v>440</v>
      </c>
      <c r="C1861" s="104" t="s">
        <v>454</v>
      </c>
      <c r="D1861" s="105"/>
      <c r="E1861" s="34" t="s">
        <v>145</v>
      </c>
      <c r="F1861" s="173">
        <v>161200</v>
      </c>
      <c r="G1861" s="37">
        <v>170000</v>
      </c>
      <c r="H1861" s="175"/>
      <c r="I1861" s="49">
        <v>159000</v>
      </c>
      <c r="J1861" s="176"/>
      <c r="K1861" s="176"/>
      <c r="L1861" s="176"/>
      <c r="M1861" s="177"/>
      <c r="N1861" s="177">
        <v>11000</v>
      </c>
      <c r="O1861" s="178" t="s">
        <v>443</v>
      </c>
      <c r="P1861" s="179"/>
      <c r="Q1861" s="183">
        <v>0</v>
      </c>
      <c r="R1861" s="186">
        <v>153000</v>
      </c>
      <c r="S1861" s="185">
        <f t="shared" si="261"/>
        <v>17000</v>
      </c>
      <c r="T1861" s="181"/>
      <c r="U1861" s="162"/>
      <c r="V1861" s="181"/>
      <c r="W1861" s="162"/>
      <c r="X1861" s="23">
        <f t="shared" si="256"/>
        <v>0</v>
      </c>
      <c r="Y1861" s="23">
        <f t="shared" si="257"/>
        <v>0</v>
      </c>
      <c r="AH1861" s="20">
        <f t="shared" si="249"/>
        <v>0</v>
      </c>
      <c r="AI1861" s="20">
        <v>1</v>
      </c>
      <c r="AQ1861" s="1">
        <f t="shared" si="250"/>
        <v>1</v>
      </c>
      <c r="AR1861" s="1">
        <f t="shared" si="251"/>
        <v>1</v>
      </c>
    </row>
    <row r="1862" spans="1:44" ht="28.2" thickTop="1" thickBot="1">
      <c r="A1862" s="871" t="s">
        <v>440</v>
      </c>
      <c r="B1862" s="871" t="s">
        <v>440</v>
      </c>
      <c r="C1862" s="104" t="s">
        <v>152</v>
      </c>
      <c r="D1862" s="105"/>
      <c r="E1862" s="34" t="s">
        <v>145</v>
      </c>
      <c r="F1862" s="173">
        <v>170000</v>
      </c>
      <c r="G1862" s="37">
        <v>190000</v>
      </c>
      <c r="H1862" s="175"/>
      <c r="I1862" s="49">
        <v>170000</v>
      </c>
      <c r="J1862" s="176"/>
      <c r="K1862" s="176"/>
      <c r="L1862" s="176"/>
      <c r="M1862" s="177"/>
      <c r="N1862" s="177">
        <v>20000</v>
      </c>
      <c r="O1862" s="178" t="s">
        <v>443</v>
      </c>
      <c r="P1862" s="179"/>
      <c r="Q1862" s="183">
        <v>0</v>
      </c>
      <c r="R1862" s="186">
        <v>171000</v>
      </c>
      <c r="S1862" s="185">
        <f t="shared" si="261"/>
        <v>19000</v>
      </c>
      <c r="T1862" s="181"/>
      <c r="U1862" s="162"/>
      <c r="V1862" s="181"/>
      <c r="W1862" s="162"/>
      <c r="X1862" s="23">
        <f t="shared" si="256"/>
        <v>0</v>
      </c>
      <c r="Y1862" s="23">
        <f t="shared" si="257"/>
        <v>0</v>
      </c>
      <c r="AH1862" s="20">
        <f t="shared" si="249"/>
        <v>0</v>
      </c>
      <c r="AI1862" s="20">
        <v>1</v>
      </c>
      <c r="AQ1862" s="1">
        <f t="shared" si="250"/>
        <v>1</v>
      </c>
      <c r="AR1862" s="1">
        <f t="shared" si="251"/>
        <v>1</v>
      </c>
    </row>
    <row r="1863" spans="1:44" ht="28.2" thickTop="1" thickBot="1">
      <c r="A1863" s="871" t="s">
        <v>440</v>
      </c>
      <c r="B1863" s="871" t="s">
        <v>440</v>
      </c>
      <c r="C1863" s="104" t="s">
        <v>455</v>
      </c>
      <c r="D1863" s="105"/>
      <c r="E1863" s="34" t="s">
        <v>145</v>
      </c>
      <c r="F1863" s="173">
        <v>80000</v>
      </c>
      <c r="G1863" s="37">
        <v>90000</v>
      </c>
      <c r="H1863" s="175"/>
      <c r="I1863" s="49">
        <v>80000</v>
      </c>
      <c r="J1863" s="176"/>
      <c r="K1863" s="176"/>
      <c r="L1863" s="176"/>
      <c r="M1863" s="177"/>
      <c r="N1863" s="177">
        <v>10000</v>
      </c>
      <c r="O1863" s="178" t="s">
        <v>443</v>
      </c>
      <c r="P1863" s="179"/>
      <c r="Q1863" s="183">
        <v>0</v>
      </c>
      <c r="R1863" s="186">
        <v>81000</v>
      </c>
      <c r="S1863" s="185">
        <f t="shared" si="261"/>
        <v>9000</v>
      </c>
      <c r="T1863" s="181"/>
      <c r="U1863" s="162"/>
      <c r="V1863" s="181"/>
      <c r="W1863" s="162"/>
      <c r="X1863" s="23">
        <f t="shared" si="256"/>
        <v>0</v>
      </c>
      <c r="Y1863" s="23">
        <f t="shared" si="257"/>
        <v>0</v>
      </c>
      <c r="AH1863" s="20">
        <f t="shared" si="249"/>
        <v>0</v>
      </c>
      <c r="AI1863" s="20">
        <v>1</v>
      </c>
      <c r="AQ1863" s="1">
        <f t="shared" si="250"/>
        <v>1</v>
      </c>
      <c r="AR1863" s="1">
        <f t="shared" si="251"/>
        <v>1</v>
      </c>
    </row>
    <row r="1864" spans="1:44" ht="28.2" thickTop="1" thickBot="1">
      <c r="A1864" s="871" t="s">
        <v>440</v>
      </c>
      <c r="B1864" s="871" t="s">
        <v>440</v>
      </c>
      <c r="C1864" s="104" t="s">
        <v>144</v>
      </c>
      <c r="D1864" s="105"/>
      <c r="E1864" s="34" t="s">
        <v>145</v>
      </c>
      <c r="F1864" s="173">
        <v>216619</v>
      </c>
      <c r="G1864" s="37">
        <v>289000</v>
      </c>
      <c r="H1864" s="175"/>
      <c r="I1864" s="49">
        <v>89000</v>
      </c>
      <c r="J1864" s="176"/>
      <c r="K1864" s="176">
        <v>100000</v>
      </c>
      <c r="L1864" s="176"/>
      <c r="M1864" s="177"/>
      <c r="N1864" s="177">
        <v>100000</v>
      </c>
      <c r="O1864" s="178" t="s">
        <v>456</v>
      </c>
      <c r="P1864" s="212"/>
      <c r="Q1864" s="183">
        <v>184000</v>
      </c>
      <c r="R1864" s="186">
        <v>105000</v>
      </c>
      <c r="S1864" s="185">
        <f t="shared" si="261"/>
        <v>0</v>
      </c>
      <c r="T1864" s="181"/>
      <c r="U1864" s="162"/>
      <c r="V1864" s="181"/>
      <c r="W1864" s="162"/>
      <c r="X1864" s="23">
        <f t="shared" si="256"/>
        <v>0</v>
      </c>
      <c r="Y1864" s="23">
        <f t="shared" si="257"/>
        <v>0</v>
      </c>
      <c r="AH1864" s="20">
        <f t="shared" si="249"/>
        <v>0</v>
      </c>
      <c r="AI1864" s="20">
        <v>1</v>
      </c>
      <c r="AQ1864" s="1">
        <f t="shared" si="250"/>
        <v>1</v>
      </c>
      <c r="AR1864" s="1">
        <f t="shared" si="251"/>
        <v>1</v>
      </c>
    </row>
    <row r="1865" spans="1:44" ht="28.2" thickTop="1" thickBot="1">
      <c r="A1865" s="871" t="s">
        <v>440</v>
      </c>
      <c r="B1865" s="871" t="s">
        <v>440</v>
      </c>
      <c r="C1865" s="104" t="s">
        <v>457</v>
      </c>
      <c r="D1865" s="105"/>
      <c r="E1865" s="34" t="s">
        <v>145</v>
      </c>
      <c r="F1865" s="173">
        <v>100000</v>
      </c>
      <c r="G1865" s="37">
        <v>50000</v>
      </c>
      <c r="H1865" s="175"/>
      <c r="I1865" s="49"/>
      <c r="J1865" s="176"/>
      <c r="K1865" s="176"/>
      <c r="L1865" s="176"/>
      <c r="M1865" s="177"/>
      <c r="N1865" s="177">
        <v>50000</v>
      </c>
      <c r="O1865" s="178" t="s">
        <v>443</v>
      </c>
      <c r="P1865" s="212"/>
      <c r="Q1865" s="183">
        <v>0</v>
      </c>
      <c r="R1865" s="186">
        <v>50000</v>
      </c>
      <c r="S1865" s="185">
        <f t="shared" si="261"/>
        <v>0</v>
      </c>
      <c r="T1865" s="111"/>
      <c r="U1865" s="112"/>
      <c r="V1865" s="111"/>
      <c r="W1865" s="112"/>
      <c r="X1865" s="23">
        <f t="shared" si="256"/>
        <v>0</v>
      </c>
      <c r="Y1865" s="23">
        <f t="shared" si="257"/>
        <v>0</v>
      </c>
      <c r="AH1865" s="20">
        <f t="shared" si="249"/>
        <v>0</v>
      </c>
      <c r="AI1865" s="20">
        <v>1</v>
      </c>
      <c r="AQ1865" s="1">
        <f t="shared" si="250"/>
        <v>1</v>
      </c>
      <c r="AR1865" s="1">
        <f t="shared" si="251"/>
        <v>1</v>
      </c>
    </row>
    <row r="1866" spans="1:44" ht="28.2" thickTop="1" thickBot="1">
      <c r="A1866" s="871" t="s">
        <v>440</v>
      </c>
      <c r="B1866" s="871" t="s">
        <v>440</v>
      </c>
      <c r="C1866" s="187" t="s">
        <v>434</v>
      </c>
      <c r="D1866" s="213"/>
      <c r="E1866" s="225" t="s">
        <v>10</v>
      </c>
      <c r="F1866" s="173">
        <v>355000</v>
      </c>
      <c r="G1866" s="37">
        <v>355000</v>
      </c>
      <c r="H1866" s="9"/>
      <c r="I1866" s="49"/>
      <c r="J1866" s="176"/>
      <c r="K1866" s="176"/>
      <c r="L1866" s="176"/>
      <c r="M1866" s="191"/>
      <c r="N1866" s="49">
        <v>355000</v>
      </c>
      <c r="O1866" s="192" t="s">
        <v>458</v>
      </c>
      <c r="P1866" s="17"/>
      <c r="Q1866" s="193">
        <v>341000</v>
      </c>
      <c r="R1866" s="186">
        <v>14000</v>
      </c>
      <c r="S1866" s="185">
        <f t="shared" si="261"/>
        <v>0</v>
      </c>
      <c r="T1866" s="181"/>
      <c r="U1866" s="162"/>
      <c r="V1866" s="181"/>
      <c r="W1866" s="162"/>
      <c r="X1866" s="23">
        <f t="shared" si="256"/>
        <v>0</v>
      </c>
      <c r="Y1866" s="23">
        <f t="shared" si="257"/>
        <v>0</v>
      </c>
      <c r="AH1866" s="20">
        <f t="shared" ref="AH1866:AH1929" si="262">SUM(Z1866:AG1866)</f>
        <v>0</v>
      </c>
      <c r="AL1866" s="20">
        <v>1</v>
      </c>
      <c r="AQ1866" s="1">
        <f t="shared" ref="AQ1866:AQ1929" si="263">SUM(AI1866:AP1866)</f>
        <v>1</v>
      </c>
      <c r="AR1866" s="1">
        <f t="shared" ref="AR1866:AR1929" si="264">AQ1866+AH1866</f>
        <v>1</v>
      </c>
    </row>
    <row r="1867" spans="1:44" ht="28.2" thickTop="1" thickBot="1">
      <c r="A1867" s="871" t="s">
        <v>440</v>
      </c>
      <c r="B1867" s="871" t="s">
        <v>440</v>
      </c>
      <c r="C1867" s="104" t="s">
        <v>459</v>
      </c>
      <c r="D1867" s="188"/>
      <c r="E1867" s="897" t="s">
        <v>10</v>
      </c>
      <c r="F1867" s="173">
        <v>2500000</v>
      </c>
      <c r="G1867" s="37">
        <v>2526872</v>
      </c>
      <c r="H1867" s="190"/>
      <c r="I1867" s="49"/>
      <c r="J1867" s="176"/>
      <c r="K1867" s="176"/>
      <c r="L1867" s="176"/>
      <c r="M1867" s="191">
        <f>2498578+28294</f>
        <v>2526872</v>
      </c>
      <c r="N1867" s="191"/>
      <c r="O1867" s="192"/>
      <c r="Q1867" s="193">
        <f>2497122+25485</f>
        <v>2522607</v>
      </c>
      <c r="R1867" s="186">
        <v>0</v>
      </c>
      <c r="S1867" s="49">
        <f>G1867-(Q1867+R1867)</f>
        <v>4265</v>
      </c>
      <c r="T1867" s="111"/>
      <c r="U1867" s="112"/>
      <c r="V1867" s="111"/>
      <c r="W1867" s="112"/>
      <c r="X1867" s="23">
        <f t="shared" si="256"/>
        <v>0</v>
      </c>
      <c r="Y1867" s="23">
        <f t="shared" si="257"/>
        <v>0</v>
      </c>
      <c r="AH1867" s="20">
        <f t="shared" si="262"/>
        <v>0</v>
      </c>
      <c r="AO1867" s="20">
        <v>1</v>
      </c>
      <c r="AQ1867" s="1">
        <f t="shared" si="263"/>
        <v>1</v>
      </c>
      <c r="AR1867" s="1">
        <f t="shared" si="264"/>
        <v>1</v>
      </c>
    </row>
    <row r="1868" spans="1:44" ht="28.2" thickTop="1" thickBot="1">
      <c r="A1868" s="871" t="s">
        <v>440</v>
      </c>
      <c r="B1868" s="871" t="s">
        <v>460</v>
      </c>
      <c r="C1868" s="104" t="s">
        <v>336</v>
      </c>
      <c r="D1868" s="105"/>
      <c r="E1868" s="34" t="s">
        <v>179</v>
      </c>
      <c r="F1868" s="173">
        <f>I1868+J1868+K1868+L1868+M1868+N1868</f>
        <v>620000</v>
      </c>
      <c r="G1868" s="37">
        <v>620000</v>
      </c>
      <c r="H1868" s="175"/>
      <c r="I1868" s="49">
        <v>17000</v>
      </c>
      <c r="J1868" s="176">
        <v>0</v>
      </c>
      <c r="K1868" s="176">
        <v>0</v>
      </c>
      <c r="L1868" s="176">
        <v>603000</v>
      </c>
      <c r="M1868" s="177">
        <v>0</v>
      </c>
      <c r="N1868" s="177">
        <v>0</v>
      </c>
      <c r="O1868" s="178"/>
      <c r="P1868" s="179"/>
      <c r="Q1868" s="183">
        <v>0</v>
      </c>
      <c r="R1868" s="186">
        <v>450000</v>
      </c>
      <c r="S1868" s="49">
        <f>F1868-(Q1868+R1868)</f>
        <v>170000</v>
      </c>
      <c r="T1868" s="181"/>
      <c r="U1868" s="162"/>
      <c r="V1868" s="181"/>
      <c r="W1868" s="162"/>
      <c r="X1868" s="23">
        <f t="shared" si="256"/>
        <v>0</v>
      </c>
      <c r="Y1868" s="23">
        <f t="shared" si="257"/>
        <v>0</v>
      </c>
      <c r="Z1868" s="20">
        <v>1</v>
      </c>
      <c r="AH1868" s="20">
        <f t="shared" si="262"/>
        <v>1</v>
      </c>
      <c r="AQ1868" s="1">
        <f t="shared" si="263"/>
        <v>0</v>
      </c>
      <c r="AR1868" s="1">
        <f t="shared" si="264"/>
        <v>1</v>
      </c>
    </row>
    <row r="1869" spans="1:44" ht="28.2" thickTop="1" thickBot="1">
      <c r="A1869" s="871" t="s">
        <v>440</v>
      </c>
      <c r="B1869" s="871" t="s">
        <v>460</v>
      </c>
      <c r="C1869" s="104" t="s">
        <v>461</v>
      </c>
      <c r="D1869" s="105"/>
      <c r="E1869" s="34" t="s">
        <v>10</v>
      </c>
      <c r="F1869" s="173">
        <v>1100000</v>
      </c>
      <c r="G1869" s="37">
        <v>1513500</v>
      </c>
      <c r="H1869" s="175"/>
      <c r="I1869" s="49">
        <v>0</v>
      </c>
      <c r="J1869" s="176">
        <v>0</v>
      </c>
      <c r="K1869" s="176">
        <f>550000+142000</f>
        <v>692000</v>
      </c>
      <c r="L1869" s="176">
        <v>0</v>
      </c>
      <c r="M1869" s="177">
        <v>0</v>
      </c>
      <c r="N1869" s="177">
        <f>679500+142000</f>
        <v>821500</v>
      </c>
      <c r="O1869" s="178" t="s">
        <v>462</v>
      </c>
      <c r="P1869" s="179"/>
      <c r="Q1869" s="183">
        <v>862076.826</v>
      </c>
      <c r="R1869" s="186">
        <v>386473</v>
      </c>
      <c r="S1869" s="185">
        <f>G1869-(Q1869+R1869)</f>
        <v>264950.17400000012</v>
      </c>
      <c r="T1869" s="181"/>
      <c r="U1869" s="162"/>
      <c r="V1869" s="181"/>
      <c r="W1869" s="162"/>
      <c r="X1869" s="23">
        <f t="shared" si="256"/>
        <v>0</v>
      </c>
      <c r="Y1869" s="23">
        <f t="shared" si="257"/>
        <v>0</v>
      </c>
      <c r="AH1869" s="20">
        <f t="shared" si="262"/>
        <v>0</v>
      </c>
      <c r="AL1869" s="20">
        <v>1</v>
      </c>
      <c r="AQ1869" s="1">
        <f t="shared" si="263"/>
        <v>1</v>
      </c>
      <c r="AR1869" s="1">
        <f t="shared" si="264"/>
        <v>1</v>
      </c>
    </row>
    <row r="1870" spans="1:44" ht="28.2" thickTop="1" thickBot="1">
      <c r="A1870" s="871" t="s">
        <v>440</v>
      </c>
      <c r="B1870" s="871" t="s">
        <v>460</v>
      </c>
      <c r="C1870" s="104" t="s">
        <v>398</v>
      </c>
      <c r="D1870" s="105"/>
      <c r="E1870" s="34" t="s">
        <v>53</v>
      </c>
      <c r="F1870" s="173">
        <f>I1870+J1870+K1870+L1870+M1870+N1870</f>
        <v>150000</v>
      </c>
      <c r="G1870" s="37">
        <v>150000</v>
      </c>
      <c r="H1870" s="175"/>
      <c r="I1870" s="49">
        <v>0</v>
      </c>
      <c r="J1870" s="176">
        <v>0</v>
      </c>
      <c r="K1870" s="176">
        <v>0</v>
      </c>
      <c r="L1870" s="176">
        <v>150000</v>
      </c>
      <c r="M1870" s="177">
        <v>0</v>
      </c>
      <c r="N1870" s="177">
        <v>0</v>
      </c>
      <c r="O1870" s="178"/>
      <c r="P1870" s="179"/>
      <c r="Q1870" s="183">
        <v>44910</v>
      </c>
      <c r="R1870" s="186">
        <f>105090-15000</f>
        <v>90090</v>
      </c>
      <c r="S1870" s="185">
        <f>G1870-(Q1870+R1870)</f>
        <v>15000</v>
      </c>
      <c r="T1870" s="181"/>
      <c r="U1870" s="162"/>
      <c r="V1870" s="181"/>
      <c r="W1870" s="162"/>
      <c r="X1870" s="23">
        <f t="shared" si="256"/>
        <v>0</v>
      </c>
      <c r="Y1870" s="23">
        <f t="shared" si="257"/>
        <v>0</v>
      </c>
      <c r="AH1870" s="20">
        <f t="shared" si="262"/>
        <v>0</v>
      </c>
      <c r="AI1870" s="20">
        <v>1</v>
      </c>
      <c r="AQ1870" s="1">
        <f t="shared" si="263"/>
        <v>1</v>
      </c>
      <c r="AR1870" s="1">
        <f t="shared" si="264"/>
        <v>1</v>
      </c>
    </row>
    <row r="1871" spans="1:44" ht="28.2" thickTop="1" thickBot="1">
      <c r="A1871" s="871" t="s">
        <v>440</v>
      </c>
      <c r="B1871" s="871" t="s">
        <v>460</v>
      </c>
      <c r="C1871" s="104" t="s">
        <v>398</v>
      </c>
      <c r="D1871" s="105"/>
      <c r="E1871" s="34" t="s">
        <v>145</v>
      </c>
      <c r="F1871" s="173">
        <v>170000</v>
      </c>
      <c r="G1871" s="37">
        <v>170000</v>
      </c>
      <c r="H1871" s="175"/>
      <c r="I1871" s="49">
        <v>0</v>
      </c>
      <c r="J1871" s="176">
        <v>0</v>
      </c>
      <c r="K1871" s="176">
        <v>0</v>
      </c>
      <c r="L1871" s="176">
        <v>170000</v>
      </c>
      <c r="M1871" s="177">
        <v>0</v>
      </c>
      <c r="N1871" s="177">
        <v>0</v>
      </c>
      <c r="O1871" s="178"/>
      <c r="P1871" s="179"/>
      <c r="Q1871" s="183">
        <v>0</v>
      </c>
      <c r="R1871" s="186">
        <v>153000</v>
      </c>
      <c r="S1871" s="185">
        <f>G1871-(Q1871+R1871)</f>
        <v>17000</v>
      </c>
      <c r="T1871" s="181"/>
      <c r="U1871" s="162"/>
      <c r="V1871" s="181"/>
      <c r="W1871" s="162"/>
      <c r="X1871" s="23">
        <f t="shared" si="256"/>
        <v>0</v>
      </c>
      <c r="Y1871" s="23">
        <f t="shared" si="257"/>
        <v>0</v>
      </c>
      <c r="AH1871" s="20">
        <f t="shared" si="262"/>
        <v>0</v>
      </c>
      <c r="AI1871" s="20">
        <v>1</v>
      </c>
      <c r="AQ1871" s="1">
        <f t="shared" si="263"/>
        <v>1</v>
      </c>
      <c r="AR1871" s="1">
        <f t="shared" si="264"/>
        <v>1</v>
      </c>
    </row>
    <row r="1872" spans="1:44" ht="28.2" thickTop="1" thickBot="1">
      <c r="A1872" s="871" t="s">
        <v>440</v>
      </c>
      <c r="B1872" s="871" t="s">
        <v>460</v>
      </c>
      <c r="C1872" s="104" t="s">
        <v>336</v>
      </c>
      <c r="D1872" s="105"/>
      <c r="E1872" s="34" t="s">
        <v>145</v>
      </c>
      <c r="F1872" s="173">
        <v>240000</v>
      </c>
      <c r="G1872" s="37">
        <v>240000</v>
      </c>
      <c r="H1872" s="175"/>
      <c r="I1872" s="49">
        <v>28000</v>
      </c>
      <c r="J1872" s="176">
        <v>0</v>
      </c>
      <c r="K1872" s="176">
        <v>0</v>
      </c>
      <c r="L1872" s="176">
        <v>212000</v>
      </c>
      <c r="M1872" s="177">
        <v>0</v>
      </c>
      <c r="N1872" s="177">
        <v>0</v>
      </c>
      <c r="O1872" s="178"/>
      <c r="P1872" s="179"/>
      <c r="Q1872" s="183">
        <v>133215</v>
      </c>
      <c r="R1872" s="186">
        <v>106785</v>
      </c>
      <c r="S1872" s="49">
        <f>F1872-(Q1872+R1872)</f>
        <v>0</v>
      </c>
      <c r="T1872" s="181"/>
      <c r="U1872" s="162"/>
      <c r="V1872" s="181"/>
      <c r="W1872" s="162"/>
      <c r="X1872" s="23">
        <f t="shared" si="256"/>
        <v>0</v>
      </c>
      <c r="Y1872" s="23">
        <f t="shared" si="257"/>
        <v>0</v>
      </c>
      <c r="AH1872" s="20">
        <f t="shared" si="262"/>
        <v>0</v>
      </c>
      <c r="AI1872" s="20">
        <v>1</v>
      </c>
      <c r="AQ1872" s="1">
        <f t="shared" si="263"/>
        <v>1</v>
      </c>
      <c r="AR1872" s="1">
        <f t="shared" si="264"/>
        <v>1</v>
      </c>
    </row>
    <row r="1873" spans="1:44" ht="28.2" thickTop="1" thickBot="1">
      <c r="A1873" s="871" t="s">
        <v>440</v>
      </c>
      <c r="B1873" s="871" t="s">
        <v>463</v>
      </c>
      <c r="C1873" s="104" t="s">
        <v>464</v>
      </c>
      <c r="D1873" s="188"/>
      <c r="E1873" s="225" t="s">
        <v>179</v>
      </c>
      <c r="F1873" s="173">
        <f>N1873+M1873+L1873+K1873+J1873+I1873</f>
        <v>250000</v>
      </c>
      <c r="G1873" s="37">
        <v>250000</v>
      </c>
      <c r="H1873" s="190"/>
      <c r="I1873" s="49">
        <v>0</v>
      </c>
      <c r="J1873" s="176">
        <v>0</v>
      </c>
      <c r="K1873" s="176">
        <v>0</v>
      </c>
      <c r="L1873" s="176">
        <v>250000</v>
      </c>
      <c r="M1873" s="191">
        <v>0</v>
      </c>
      <c r="N1873" s="191">
        <v>0</v>
      </c>
      <c r="O1873" s="192"/>
      <c r="Q1873" s="201"/>
      <c r="R1873" s="186">
        <v>10000</v>
      </c>
      <c r="S1873" s="49">
        <f>F1873-R1873</f>
        <v>240000</v>
      </c>
      <c r="T1873" s="181"/>
      <c r="U1873" s="162"/>
      <c r="V1873" s="181"/>
      <c r="W1873" s="162"/>
      <c r="X1873" s="23">
        <f t="shared" si="256"/>
        <v>0</v>
      </c>
      <c r="Y1873" s="23">
        <f t="shared" si="257"/>
        <v>0</v>
      </c>
      <c r="Z1873" s="20">
        <v>1</v>
      </c>
      <c r="AH1873" s="20">
        <f t="shared" si="262"/>
        <v>1</v>
      </c>
      <c r="AQ1873" s="1">
        <f t="shared" si="263"/>
        <v>0</v>
      </c>
      <c r="AR1873" s="1">
        <f t="shared" si="264"/>
        <v>1</v>
      </c>
    </row>
    <row r="1874" spans="1:44" ht="28.2" thickTop="1" thickBot="1">
      <c r="A1874" s="871" t="s">
        <v>440</v>
      </c>
      <c r="B1874" s="871" t="s">
        <v>463</v>
      </c>
      <c r="C1874" s="104" t="s">
        <v>465</v>
      </c>
      <c r="D1874" s="188"/>
      <c r="E1874" s="225" t="s">
        <v>179</v>
      </c>
      <c r="F1874" s="173">
        <f>N1874+M1874+L1874+K1874+J1874+I1874</f>
        <v>150000</v>
      </c>
      <c r="G1874" s="37">
        <v>150000</v>
      </c>
      <c r="H1874" s="190"/>
      <c r="I1874" s="49">
        <v>0</v>
      </c>
      <c r="J1874" s="176">
        <v>0</v>
      </c>
      <c r="K1874" s="176">
        <v>0</v>
      </c>
      <c r="L1874" s="176">
        <v>150000</v>
      </c>
      <c r="M1874" s="191">
        <v>0</v>
      </c>
      <c r="N1874" s="191">
        <v>0</v>
      </c>
      <c r="O1874" s="192"/>
      <c r="Q1874" s="201"/>
      <c r="R1874" s="186">
        <v>75000</v>
      </c>
      <c r="S1874" s="49">
        <f>F1874-R1874</f>
        <v>75000</v>
      </c>
      <c r="T1874" s="181"/>
      <c r="U1874" s="162"/>
      <c r="V1874" s="181"/>
      <c r="W1874" s="162"/>
      <c r="X1874" s="23">
        <f t="shared" si="256"/>
        <v>0</v>
      </c>
      <c r="Y1874" s="23">
        <f t="shared" si="257"/>
        <v>0</v>
      </c>
      <c r="Z1874" s="20">
        <v>1</v>
      </c>
      <c r="AH1874" s="20">
        <f t="shared" si="262"/>
        <v>1</v>
      </c>
      <c r="AQ1874" s="1">
        <f t="shared" si="263"/>
        <v>0</v>
      </c>
      <c r="AR1874" s="1">
        <f t="shared" si="264"/>
        <v>1</v>
      </c>
    </row>
    <row r="1875" spans="1:44" ht="28.2" thickTop="1" thickBot="1">
      <c r="A1875" s="871" t="s">
        <v>440</v>
      </c>
      <c r="B1875" s="871" t="s">
        <v>463</v>
      </c>
      <c r="C1875" s="104" t="s">
        <v>143</v>
      </c>
      <c r="D1875" s="188"/>
      <c r="E1875" s="225" t="s">
        <v>179</v>
      </c>
      <c r="F1875" s="173">
        <f>N1875+M1875+L1875+K1875+J1875+I1875</f>
        <v>100000</v>
      </c>
      <c r="G1875" s="37">
        <v>100000</v>
      </c>
      <c r="H1875" s="190"/>
      <c r="I1875" s="49">
        <v>0</v>
      </c>
      <c r="J1875" s="176">
        <v>0</v>
      </c>
      <c r="K1875" s="176">
        <v>0</v>
      </c>
      <c r="L1875" s="176">
        <v>100000</v>
      </c>
      <c r="M1875" s="191">
        <v>0</v>
      </c>
      <c r="N1875" s="191">
        <v>0</v>
      </c>
      <c r="O1875" s="192"/>
      <c r="Q1875" s="201"/>
      <c r="R1875" s="186">
        <v>30000</v>
      </c>
      <c r="S1875" s="49">
        <f>F1875-R1875</f>
        <v>70000</v>
      </c>
      <c r="T1875" s="181"/>
      <c r="U1875" s="162"/>
      <c r="V1875" s="181"/>
      <c r="W1875" s="162"/>
      <c r="X1875" s="23">
        <f t="shared" si="256"/>
        <v>0</v>
      </c>
      <c r="Y1875" s="23">
        <f t="shared" si="257"/>
        <v>0</v>
      </c>
      <c r="Z1875" s="20">
        <v>1</v>
      </c>
      <c r="AH1875" s="20">
        <f t="shared" si="262"/>
        <v>1</v>
      </c>
      <c r="AQ1875" s="1">
        <f t="shared" si="263"/>
        <v>0</v>
      </c>
      <c r="AR1875" s="1">
        <f t="shared" si="264"/>
        <v>1</v>
      </c>
    </row>
    <row r="1876" spans="1:44" ht="28.2" thickTop="1" thickBot="1">
      <c r="A1876" s="871" t="s">
        <v>440</v>
      </c>
      <c r="B1876" s="871" t="s">
        <v>463</v>
      </c>
      <c r="C1876" s="104" t="s">
        <v>466</v>
      </c>
      <c r="D1876" s="188"/>
      <c r="E1876" s="225" t="s">
        <v>179</v>
      </c>
      <c r="F1876" s="173">
        <f>N1876+M1876+L1876+K1876+J1876+I1876</f>
        <v>90000</v>
      </c>
      <c r="G1876" s="37">
        <v>90000</v>
      </c>
      <c r="H1876" s="190"/>
      <c r="I1876" s="49">
        <v>0</v>
      </c>
      <c r="J1876" s="176">
        <v>0</v>
      </c>
      <c r="K1876" s="176">
        <v>0</v>
      </c>
      <c r="L1876" s="176">
        <v>90000</v>
      </c>
      <c r="M1876" s="191">
        <v>0</v>
      </c>
      <c r="N1876" s="191">
        <v>0</v>
      </c>
      <c r="O1876" s="192"/>
      <c r="Q1876" s="201"/>
      <c r="R1876" s="186">
        <v>20000</v>
      </c>
      <c r="S1876" s="49">
        <f>F1876-R1876</f>
        <v>70000</v>
      </c>
      <c r="T1876" s="181"/>
      <c r="U1876" s="162"/>
      <c r="V1876" s="181"/>
      <c r="W1876" s="162"/>
      <c r="X1876" s="23">
        <f t="shared" si="256"/>
        <v>0</v>
      </c>
      <c r="Y1876" s="23">
        <f t="shared" si="257"/>
        <v>0</v>
      </c>
      <c r="Z1876" s="20">
        <v>1</v>
      </c>
      <c r="AH1876" s="20">
        <f t="shared" si="262"/>
        <v>1</v>
      </c>
      <c r="AQ1876" s="1">
        <f t="shared" si="263"/>
        <v>0</v>
      </c>
      <c r="AR1876" s="1">
        <f t="shared" si="264"/>
        <v>1</v>
      </c>
    </row>
    <row r="1877" spans="1:44" ht="28.2" thickTop="1" thickBot="1">
      <c r="A1877" s="871" t="s">
        <v>440</v>
      </c>
      <c r="B1877" s="871" t="s">
        <v>463</v>
      </c>
      <c r="C1877" s="104" t="s">
        <v>229</v>
      </c>
      <c r="D1877" s="188"/>
      <c r="E1877" s="225" t="s">
        <v>179</v>
      </c>
      <c r="F1877" s="173">
        <f>N1877+M1877+L1877+K1877+J1877+I1877</f>
        <v>59000</v>
      </c>
      <c r="G1877" s="37">
        <v>59000</v>
      </c>
      <c r="H1877" s="190"/>
      <c r="I1877" s="49">
        <v>9000</v>
      </c>
      <c r="J1877" s="176">
        <v>0</v>
      </c>
      <c r="K1877" s="176">
        <v>0</v>
      </c>
      <c r="L1877" s="176">
        <v>50000</v>
      </c>
      <c r="M1877" s="191">
        <v>0</v>
      </c>
      <c r="N1877" s="191">
        <v>0</v>
      </c>
      <c r="O1877" s="192"/>
      <c r="Q1877" s="201"/>
      <c r="R1877" s="186">
        <v>53000</v>
      </c>
      <c r="S1877" s="49">
        <f>F1877-R1877</f>
        <v>6000</v>
      </c>
      <c r="T1877" s="181"/>
      <c r="U1877" s="162"/>
      <c r="V1877" s="181"/>
      <c r="W1877" s="162"/>
      <c r="X1877" s="23">
        <f t="shared" si="256"/>
        <v>0</v>
      </c>
      <c r="Y1877" s="23">
        <f t="shared" si="257"/>
        <v>0</v>
      </c>
      <c r="Z1877" s="20">
        <v>1</v>
      </c>
      <c r="AH1877" s="20">
        <f t="shared" si="262"/>
        <v>1</v>
      </c>
      <c r="AQ1877" s="1">
        <f t="shared" si="263"/>
        <v>0</v>
      </c>
      <c r="AR1877" s="1">
        <f t="shared" si="264"/>
        <v>1</v>
      </c>
    </row>
    <row r="1878" spans="1:44" ht="28.2" thickTop="1" thickBot="1">
      <c r="A1878" s="871" t="s">
        <v>440</v>
      </c>
      <c r="B1878" s="871" t="s">
        <v>463</v>
      </c>
      <c r="C1878" s="187" t="s">
        <v>467</v>
      </c>
      <c r="D1878" s="188"/>
      <c r="E1878" s="225" t="s">
        <v>10</v>
      </c>
      <c r="F1878" s="173">
        <v>153000</v>
      </c>
      <c r="G1878" s="37">
        <v>153000</v>
      </c>
      <c r="H1878" s="190"/>
      <c r="I1878" s="49">
        <v>0</v>
      </c>
      <c r="J1878" s="176">
        <v>0</v>
      </c>
      <c r="K1878" s="176">
        <v>0</v>
      </c>
      <c r="L1878" s="176">
        <v>153000</v>
      </c>
      <c r="M1878" s="191">
        <v>0</v>
      </c>
      <c r="N1878" s="191">
        <v>0</v>
      </c>
      <c r="O1878" s="192"/>
      <c r="Q1878" s="193">
        <v>0</v>
      </c>
      <c r="R1878" s="186">
        <f>10890+20000</f>
        <v>30890</v>
      </c>
      <c r="S1878" s="49">
        <f>G1878-(R1878+Q1878)</f>
        <v>122110</v>
      </c>
      <c r="T1878" s="181"/>
      <c r="U1878" s="162"/>
      <c r="V1878" s="181"/>
      <c r="W1878" s="162"/>
      <c r="X1878" s="23">
        <f t="shared" si="256"/>
        <v>0</v>
      </c>
      <c r="Y1878" s="23">
        <f t="shared" si="257"/>
        <v>0</v>
      </c>
      <c r="AH1878" s="20">
        <f t="shared" si="262"/>
        <v>0</v>
      </c>
      <c r="AI1878" s="20">
        <v>1</v>
      </c>
      <c r="AQ1878" s="1">
        <f t="shared" si="263"/>
        <v>1</v>
      </c>
      <c r="AR1878" s="1">
        <f t="shared" si="264"/>
        <v>1</v>
      </c>
    </row>
    <row r="1879" spans="1:44" ht="28.2" thickTop="1" thickBot="1">
      <c r="A1879" s="871" t="s">
        <v>440</v>
      </c>
      <c r="B1879" s="871" t="s">
        <v>463</v>
      </c>
      <c r="C1879" s="187" t="s">
        <v>468</v>
      </c>
      <c r="D1879" s="188"/>
      <c r="E1879" s="225" t="s">
        <v>10</v>
      </c>
      <c r="F1879" s="173">
        <v>100000</v>
      </c>
      <c r="G1879" s="37">
        <v>169600</v>
      </c>
      <c r="H1879" s="190"/>
      <c r="I1879" s="49">
        <v>69600</v>
      </c>
      <c r="J1879" s="176">
        <v>0</v>
      </c>
      <c r="K1879" s="176">
        <v>100000</v>
      </c>
      <c r="L1879" s="176">
        <v>0</v>
      </c>
      <c r="M1879" s="191">
        <v>0</v>
      </c>
      <c r="N1879" s="191">
        <v>0</v>
      </c>
      <c r="O1879" s="192"/>
      <c r="Q1879" s="207">
        <f>G1879*0.95</f>
        <v>161120</v>
      </c>
      <c r="R1879" s="186">
        <f>G1879*0.05</f>
        <v>8480</v>
      </c>
      <c r="S1879" s="49">
        <f>G1879-(R1879+Q1879)</f>
        <v>0</v>
      </c>
      <c r="T1879" s="181"/>
      <c r="U1879" s="162"/>
      <c r="V1879" s="181"/>
      <c r="W1879" s="162"/>
      <c r="X1879" s="23">
        <f t="shared" si="256"/>
        <v>0</v>
      </c>
      <c r="Y1879" s="23">
        <f t="shared" si="257"/>
        <v>0</v>
      </c>
      <c r="AH1879" s="20">
        <f t="shared" si="262"/>
        <v>0</v>
      </c>
      <c r="AI1879" s="20">
        <v>1</v>
      </c>
      <c r="AQ1879" s="1">
        <f t="shared" si="263"/>
        <v>1</v>
      </c>
      <c r="AR1879" s="1">
        <f t="shared" si="264"/>
        <v>1</v>
      </c>
    </row>
    <row r="1880" spans="1:44" ht="28.2" thickTop="1" thickBot="1">
      <c r="A1880" s="871" t="s">
        <v>440</v>
      </c>
      <c r="B1880" s="871" t="s">
        <v>469</v>
      </c>
      <c r="C1880" s="104" t="s">
        <v>470</v>
      </c>
      <c r="D1880" s="105"/>
      <c r="E1880" s="34" t="s">
        <v>179</v>
      </c>
      <c r="F1880" s="173">
        <f>I1880+J1880+K1880+L1880+M1880+N1880</f>
        <v>350000</v>
      </c>
      <c r="G1880" s="37">
        <v>350000</v>
      </c>
      <c r="H1880" s="175"/>
      <c r="I1880" s="49">
        <v>0</v>
      </c>
      <c r="J1880" s="176">
        <v>0</v>
      </c>
      <c r="K1880" s="176">
        <v>0</v>
      </c>
      <c r="L1880" s="176">
        <v>350000</v>
      </c>
      <c r="M1880" s="177">
        <v>0</v>
      </c>
      <c r="N1880" s="177">
        <v>0</v>
      </c>
      <c r="O1880" s="178"/>
      <c r="P1880" s="179"/>
      <c r="Q1880" s="214"/>
      <c r="R1880" s="186">
        <v>15000</v>
      </c>
      <c r="S1880" s="49">
        <f>F1880-(Q1880+R1880)</f>
        <v>335000</v>
      </c>
      <c r="T1880" s="181"/>
      <c r="U1880" s="162"/>
      <c r="V1880" s="181"/>
      <c r="W1880" s="162"/>
      <c r="X1880" s="23">
        <f t="shared" si="256"/>
        <v>0</v>
      </c>
      <c r="Y1880" s="23">
        <f t="shared" si="257"/>
        <v>0</v>
      </c>
      <c r="Z1880" s="20">
        <v>1</v>
      </c>
      <c r="AH1880" s="20">
        <f t="shared" si="262"/>
        <v>1</v>
      </c>
      <c r="AQ1880" s="1">
        <f t="shared" si="263"/>
        <v>0</v>
      </c>
      <c r="AR1880" s="1">
        <f t="shared" si="264"/>
        <v>1</v>
      </c>
    </row>
    <row r="1881" spans="1:44" ht="28.2" thickTop="1" thickBot="1">
      <c r="A1881" s="871" t="s">
        <v>440</v>
      </c>
      <c r="B1881" s="871" t="s">
        <v>469</v>
      </c>
      <c r="C1881" s="104" t="s">
        <v>471</v>
      </c>
      <c r="D1881" s="105"/>
      <c r="E1881" s="34" t="s">
        <v>179</v>
      </c>
      <c r="F1881" s="173">
        <f>I1881+J1881+K1881+L1881+M1881+N1881</f>
        <v>80000</v>
      </c>
      <c r="G1881" s="37">
        <v>80000</v>
      </c>
      <c r="H1881" s="175"/>
      <c r="I1881" s="49">
        <v>0</v>
      </c>
      <c r="J1881" s="176">
        <v>0</v>
      </c>
      <c r="K1881" s="176">
        <v>0</v>
      </c>
      <c r="L1881" s="176">
        <v>80000</v>
      </c>
      <c r="M1881" s="177">
        <v>0</v>
      </c>
      <c r="N1881" s="177">
        <v>0</v>
      </c>
      <c r="O1881" s="178"/>
      <c r="P1881" s="179"/>
      <c r="Q1881" s="214"/>
      <c r="R1881" s="186">
        <v>72000</v>
      </c>
      <c r="S1881" s="49">
        <f>F1881-(Q1881+R1881)</f>
        <v>8000</v>
      </c>
      <c r="T1881" s="111"/>
      <c r="U1881" s="112"/>
      <c r="V1881" s="111"/>
      <c r="W1881" s="112"/>
      <c r="X1881" s="23">
        <f t="shared" si="256"/>
        <v>0</v>
      </c>
      <c r="Y1881" s="23">
        <f t="shared" si="257"/>
        <v>0</v>
      </c>
      <c r="Z1881" s="20">
        <v>1</v>
      </c>
      <c r="AH1881" s="20">
        <f t="shared" si="262"/>
        <v>1</v>
      </c>
      <c r="AQ1881" s="1">
        <f t="shared" si="263"/>
        <v>0</v>
      </c>
      <c r="AR1881" s="1">
        <f t="shared" si="264"/>
        <v>1</v>
      </c>
    </row>
    <row r="1882" spans="1:44" ht="28.2" thickTop="1" thickBot="1">
      <c r="A1882" s="871" t="s">
        <v>440</v>
      </c>
      <c r="B1882" s="871" t="s">
        <v>469</v>
      </c>
      <c r="C1882" s="104" t="s">
        <v>336</v>
      </c>
      <c r="D1882" s="105"/>
      <c r="E1882" s="34" t="s">
        <v>179</v>
      </c>
      <c r="F1882" s="173">
        <f>I1882+J1882+K1882+L1882+M1882+N1882</f>
        <v>80000</v>
      </c>
      <c r="G1882" s="37">
        <v>80000</v>
      </c>
      <c r="H1882" s="175"/>
      <c r="I1882" s="49">
        <v>0</v>
      </c>
      <c r="J1882" s="176">
        <v>0</v>
      </c>
      <c r="K1882" s="176">
        <v>0</v>
      </c>
      <c r="L1882" s="176">
        <v>80000</v>
      </c>
      <c r="M1882" s="177">
        <v>0</v>
      </c>
      <c r="N1882" s="177">
        <v>0</v>
      </c>
      <c r="O1882" s="178"/>
      <c r="P1882" s="179"/>
      <c r="Q1882" s="214"/>
      <c r="R1882" s="186">
        <v>72000</v>
      </c>
      <c r="S1882" s="49">
        <f>F1882-(Q1882+R1882)</f>
        <v>8000</v>
      </c>
      <c r="T1882" s="111"/>
      <c r="U1882" s="112"/>
      <c r="V1882" s="111"/>
      <c r="W1882" s="112"/>
      <c r="X1882" s="23">
        <f t="shared" si="256"/>
        <v>0</v>
      </c>
      <c r="Y1882" s="23">
        <f t="shared" si="257"/>
        <v>0</v>
      </c>
      <c r="Z1882" s="20">
        <v>1</v>
      </c>
      <c r="AH1882" s="20">
        <f t="shared" si="262"/>
        <v>1</v>
      </c>
      <c r="AQ1882" s="1">
        <f t="shared" si="263"/>
        <v>0</v>
      </c>
      <c r="AR1882" s="1">
        <f t="shared" si="264"/>
        <v>1</v>
      </c>
    </row>
    <row r="1883" spans="1:44" ht="28.2" thickTop="1" thickBot="1">
      <c r="A1883" s="871" t="s">
        <v>440</v>
      </c>
      <c r="B1883" s="871" t="s">
        <v>469</v>
      </c>
      <c r="C1883" s="104" t="s">
        <v>472</v>
      </c>
      <c r="D1883" s="105"/>
      <c r="E1883" s="34" t="s">
        <v>145</v>
      </c>
      <c r="F1883" s="173">
        <v>50000</v>
      </c>
      <c r="G1883" s="37">
        <v>50000</v>
      </c>
      <c r="H1883" s="175"/>
      <c r="I1883" s="49">
        <v>0</v>
      </c>
      <c r="J1883" s="176"/>
      <c r="K1883" s="176"/>
      <c r="L1883" s="176">
        <v>50000</v>
      </c>
      <c r="M1883" s="177"/>
      <c r="N1883" s="177"/>
      <c r="O1883" s="178"/>
      <c r="P1883" s="179"/>
      <c r="Q1883" s="183">
        <v>0</v>
      </c>
      <c r="R1883" s="186">
        <v>50000</v>
      </c>
      <c r="S1883" s="185">
        <f>G1883-(Q1883+R1883)</f>
        <v>0</v>
      </c>
      <c r="T1883" s="111"/>
      <c r="U1883" s="112"/>
      <c r="V1883" s="111"/>
      <c r="W1883" s="112"/>
      <c r="X1883" s="23">
        <f t="shared" si="256"/>
        <v>0</v>
      </c>
      <c r="Y1883" s="23">
        <f t="shared" si="257"/>
        <v>0</v>
      </c>
      <c r="AH1883" s="20">
        <f t="shared" si="262"/>
        <v>0</v>
      </c>
      <c r="AI1883" s="20">
        <v>1</v>
      </c>
      <c r="AQ1883" s="1">
        <f t="shared" si="263"/>
        <v>1</v>
      </c>
      <c r="AR1883" s="1">
        <f t="shared" si="264"/>
        <v>1</v>
      </c>
    </row>
    <row r="1884" spans="1:44" ht="28.2" thickTop="1" thickBot="1">
      <c r="A1884" s="871" t="s">
        <v>440</v>
      </c>
      <c r="B1884" s="871" t="s">
        <v>469</v>
      </c>
      <c r="C1884" s="104" t="s">
        <v>473</v>
      </c>
      <c r="D1884" s="105"/>
      <c r="E1884" s="34" t="s">
        <v>145</v>
      </c>
      <c r="F1884" s="173">
        <f>I1884+J1884+K1884+L1884+M1884+N1884</f>
        <v>6000</v>
      </c>
      <c r="G1884" s="37">
        <v>6000</v>
      </c>
      <c r="H1884" s="175"/>
      <c r="I1884" s="49">
        <v>0</v>
      </c>
      <c r="J1884" s="176"/>
      <c r="K1884" s="176"/>
      <c r="L1884" s="176">
        <v>6000</v>
      </c>
      <c r="M1884" s="177"/>
      <c r="N1884" s="177"/>
      <c r="O1884" s="178"/>
      <c r="P1884" s="179"/>
      <c r="Q1884" s="183">
        <v>0</v>
      </c>
      <c r="R1884" s="186">
        <v>6000</v>
      </c>
      <c r="S1884" s="185">
        <f t="shared" ref="S1884:S1891" si="265">G1884-(Q1884+R1884)</f>
        <v>0</v>
      </c>
      <c r="T1884" s="111"/>
      <c r="U1884" s="112"/>
      <c r="V1884" s="111"/>
      <c r="W1884" s="112"/>
      <c r="X1884" s="23">
        <f t="shared" si="256"/>
        <v>0</v>
      </c>
      <c r="Y1884" s="23">
        <f t="shared" si="257"/>
        <v>0</v>
      </c>
      <c r="AH1884" s="20">
        <f t="shared" si="262"/>
        <v>0</v>
      </c>
      <c r="AI1884" s="20">
        <v>1</v>
      </c>
      <c r="AQ1884" s="1">
        <f t="shared" si="263"/>
        <v>1</v>
      </c>
      <c r="AR1884" s="1">
        <f t="shared" si="264"/>
        <v>1</v>
      </c>
    </row>
    <row r="1885" spans="1:44" ht="28.2" thickTop="1" thickBot="1">
      <c r="A1885" s="871" t="s">
        <v>440</v>
      </c>
      <c r="B1885" s="871" t="s">
        <v>469</v>
      </c>
      <c r="C1885" s="104" t="s">
        <v>45</v>
      </c>
      <c r="D1885" s="105"/>
      <c r="E1885" s="34" t="s">
        <v>53</v>
      </c>
      <c r="F1885" s="173">
        <v>17000</v>
      </c>
      <c r="G1885" s="37">
        <v>17050</v>
      </c>
      <c r="H1885" s="175"/>
      <c r="I1885" s="49">
        <v>50</v>
      </c>
      <c r="J1885" s="176"/>
      <c r="K1885" s="176"/>
      <c r="L1885" s="176">
        <v>17000</v>
      </c>
      <c r="M1885" s="177"/>
      <c r="N1885" s="177"/>
      <c r="O1885" s="178"/>
      <c r="P1885" s="179"/>
      <c r="Q1885" s="183">
        <v>15119</v>
      </c>
      <c r="R1885" s="186">
        <v>1931</v>
      </c>
      <c r="S1885" s="185">
        <f t="shared" si="265"/>
        <v>0</v>
      </c>
      <c r="T1885" s="111"/>
      <c r="U1885" s="112"/>
      <c r="V1885" s="111"/>
      <c r="W1885" s="112"/>
      <c r="X1885" s="23">
        <f t="shared" ref="X1885:X1948" si="266">G1885-I1885-J1885-K1885-L1885-M1885-N1885</f>
        <v>0</v>
      </c>
      <c r="Y1885" s="23">
        <f t="shared" ref="Y1885:Y1948" si="267">G1885-Q1885-R1885-S1885</f>
        <v>0</v>
      </c>
      <c r="AH1885" s="20">
        <f t="shared" si="262"/>
        <v>0</v>
      </c>
      <c r="AI1885" s="20">
        <v>1</v>
      </c>
      <c r="AQ1885" s="1">
        <f t="shared" si="263"/>
        <v>1</v>
      </c>
      <c r="AR1885" s="1">
        <f t="shared" si="264"/>
        <v>1</v>
      </c>
    </row>
    <row r="1886" spans="1:44" ht="28.2" thickTop="1" thickBot="1">
      <c r="A1886" s="871" t="s">
        <v>440</v>
      </c>
      <c r="B1886" s="871" t="s">
        <v>469</v>
      </c>
      <c r="C1886" s="104" t="s">
        <v>474</v>
      </c>
      <c r="D1886" s="105"/>
      <c r="E1886" s="34" t="s">
        <v>53</v>
      </c>
      <c r="F1886" s="173">
        <v>800000</v>
      </c>
      <c r="G1886" s="37">
        <v>815643</v>
      </c>
      <c r="H1886" s="175"/>
      <c r="I1886" s="49">
        <v>15643</v>
      </c>
      <c r="J1886" s="176"/>
      <c r="K1886" s="176">
        <v>400000</v>
      </c>
      <c r="L1886" s="176">
        <v>0</v>
      </c>
      <c r="M1886" s="191"/>
      <c r="N1886" s="191">
        <v>400000</v>
      </c>
      <c r="O1886" s="192" t="s">
        <v>475</v>
      </c>
      <c r="P1886" s="179"/>
      <c r="Q1886" s="183">
        <v>536797</v>
      </c>
      <c r="R1886" s="186">
        <v>197282</v>
      </c>
      <c r="S1886" s="185">
        <f t="shared" si="265"/>
        <v>81564</v>
      </c>
      <c r="T1886" s="111"/>
      <c r="U1886" s="112"/>
      <c r="V1886" s="111"/>
      <c r="W1886" s="112"/>
      <c r="X1886" s="23">
        <f t="shared" si="266"/>
        <v>0</v>
      </c>
      <c r="Y1886" s="23">
        <f t="shared" si="267"/>
        <v>0</v>
      </c>
      <c r="AH1886" s="20">
        <f t="shared" si="262"/>
        <v>0</v>
      </c>
      <c r="AL1886" s="20">
        <v>1</v>
      </c>
      <c r="AQ1886" s="1">
        <f t="shared" si="263"/>
        <v>1</v>
      </c>
      <c r="AR1886" s="1">
        <f t="shared" si="264"/>
        <v>1</v>
      </c>
    </row>
    <row r="1887" spans="1:44" ht="28.2" thickTop="1" thickBot="1">
      <c r="A1887" s="871" t="s">
        <v>440</v>
      </c>
      <c r="B1887" s="871" t="s">
        <v>469</v>
      </c>
      <c r="C1887" s="104" t="s">
        <v>336</v>
      </c>
      <c r="D1887" s="105"/>
      <c r="E1887" s="34" t="s">
        <v>53</v>
      </c>
      <c r="F1887" s="173">
        <v>94439</v>
      </c>
      <c r="G1887" s="37">
        <v>128750</v>
      </c>
      <c r="H1887" s="175"/>
      <c r="I1887" s="49">
        <v>34311</v>
      </c>
      <c r="J1887" s="176"/>
      <c r="K1887" s="176"/>
      <c r="L1887" s="176">
        <v>94439</v>
      </c>
      <c r="M1887" s="177"/>
      <c r="N1887" s="177"/>
      <c r="O1887" s="178"/>
      <c r="P1887" s="179"/>
      <c r="Q1887" s="183">
        <v>115875</v>
      </c>
      <c r="R1887" s="186">
        <v>12875</v>
      </c>
      <c r="S1887" s="185">
        <f t="shared" si="265"/>
        <v>0</v>
      </c>
      <c r="T1887" s="111"/>
      <c r="U1887" s="112"/>
      <c r="V1887" s="111"/>
      <c r="W1887" s="112"/>
      <c r="X1887" s="23">
        <f t="shared" si="266"/>
        <v>0</v>
      </c>
      <c r="Y1887" s="23">
        <f t="shared" si="267"/>
        <v>0</v>
      </c>
      <c r="AH1887" s="20">
        <f t="shared" si="262"/>
        <v>0</v>
      </c>
      <c r="AI1887" s="20">
        <v>1</v>
      </c>
      <c r="AQ1887" s="1">
        <f t="shared" si="263"/>
        <v>1</v>
      </c>
      <c r="AR1887" s="1">
        <f t="shared" si="264"/>
        <v>1</v>
      </c>
    </row>
    <row r="1888" spans="1:44" ht="28.2" thickTop="1" thickBot="1">
      <c r="A1888" s="871" t="s">
        <v>440</v>
      </c>
      <c r="B1888" s="871" t="s">
        <v>469</v>
      </c>
      <c r="C1888" s="104" t="s">
        <v>305</v>
      </c>
      <c r="D1888" s="105"/>
      <c r="E1888" s="34" t="s">
        <v>10</v>
      </c>
      <c r="F1888" s="173">
        <v>85000</v>
      </c>
      <c r="G1888" s="37">
        <v>85195</v>
      </c>
      <c r="H1888" s="175"/>
      <c r="I1888" s="49">
        <v>195</v>
      </c>
      <c r="J1888" s="176"/>
      <c r="K1888" s="176"/>
      <c r="L1888" s="176">
        <v>85000</v>
      </c>
      <c r="M1888" s="177"/>
      <c r="N1888" s="177"/>
      <c r="O1888" s="178"/>
      <c r="P1888" s="179"/>
      <c r="Q1888" s="183">
        <v>65784</v>
      </c>
      <c r="R1888" s="186">
        <v>19411</v>
      </c>
      <c r="S1888" s="185">
        <f t="shared" si="265"/>
        <v>0</v>
      </c>
      <c r="T1888" s="111"/>
      <c r="U1888" s="112"/>
      <c r="V1888" s="111"/>
      <c r="W1888" s="112"/>
      <c r="X1888" s="23">
        <f t="shared" si="266"/>
        <v>0</v>
      </c>
      <c r="Y1888" s="23">
        <f t="shared" si="267"/>
        <v>0</v>
      </c>
      <c r="AH1888" s="20">
        <f t="shared" si="262"/>
        <v>0</v>
      </c>
      <c r="AI1888" s="20">
        <v>1</v>
      </c>
      <c r="AQ1888" s="1">
        <f t="shared" si="263"/>
        <v>1</v>
      </c>
      <c r="AR1888" s="1">
        <f t="shared" si="264"/>
        <v>1</v>
      </c>
    </row>
    <row r="1889" spans="1:44" ht="28.2" thickTop="1" thickBot="1">
      <c r="A1889" s="871" t="s">
        <v>440</v>
      </c>
      <c r="B1889" s="871" t="s">
        <v>469</v>
      </c>
      <c r="C1889" s="104" t="s">
        <v>476</v>
      </c>
      <c r="D1889" s="105"/>
      <c r="E1889" s="34" t="s">
        <v>10</v>
      </c>
      <c r="F1889" s="173">
        <v>300000</v>
      </c>
      <c r="G1889" s="37">
        <v>298522</v>
      </c>
      <c r="H1889" s="175"/>
      <c r="I1889" s="49">
        <v>0</v>
      </c>
      <c r="J1889" s="176"/>
      <c r="K1889" s="176">
        <v>298522</v>
      </c>
      <c r="L1889" s="176">
        <v>0</v>
      </c>
      <c r="M1889" s="177"/>
      <c r="N1889" s="177"/>
      <c r="O1889" s="178"/>
      <c r="P1889" s="179"/>
      <c r="Q1889" s="183">
        <v>268670</v>
      </c>
      <c r="R1889" s="186">
        <v>29852</v>
      </c>
      <c r="S1889" s="185">
        <f t="shared" si="265"/>
        <v>0</v>
      </c>
      <c r="T1889" s="111"/>
      <c r="U1889" s="112"/>
      <c r="V1889" s="111"/>
      <c r="W1889" s="112"/>
      <c r="X1889" s="23">
        <f t="shared" si="266"/>
        <v>0</v>
      </c>
      <c r="Y1889" s="23">
        <f t="shared" si="267"/>
        <v>0</v>
      </c>
      <c r="AH1889" s="20">
        <f t="shared" si="262"/>
        <v>0</v>
      </c>
      <c r="AI1889" s="20">
        <v>1</v>
      </c>
      <c r="AQ1889" s="1">
        <f t="shared" si="263"/>
        <v>1</v>
      </c>
      <c r="AR1889" s="1">
        <f t="shared" si="264"/>
        <v>1</v>
      </c>
    </row>
    <row r="1890" spans="1:44" ht="28.2" thickTop="1" thickBot="1">
      <c r="A1890" s="871" t="s">
        <v>440</v>
      </c>
      <c r="B1890" s="871" t="s">
        <v>469</v>
      </c>
      <c r="C1890" s="104" t="s">
        <v>50</v>
      </c>
      <c r="D1890" s="105"/>
      <c r="E1890" s="34" t="s">
        <v>10</v>
      </c>
      <c r="F1890" s="173">
        <v>30000</v>
      </c>
      <c r="G1890" s="37">
        <v>33301</v>
      </c>
      <c r="H1890" s="175"/>
      <c r="I1890" s="49">
        <v>3301</v>
      </c>
      <c r="J1890" s="176"/>
      <c r="K1890" s="176"/>
      <c r="L1890" s="176">
        <v>30000</v>
      </c>
      <c r="M1890" s="177"/>
      <c r="N1890" s="177"/>
      <c r="O1890" s="178"/>
      <c r="P1890" s="179"/>
      <c r="Q1890" s="183">
        <v>0</v>
      </c>
      <c r="R1890" s="186">
        <v>16561</v>
      </c>
      <c r="S1890" s="185">
        <f t="shared" si="265"/>
        <v>16740</v>
      </c>
      <c r="T1890" s="111"/>
      <c r="U1890" s="112"/>
      <c r="V1890" s="111"/>
      <c r="W1890" s="112"/>
      <c r="X1890" s="23">
        <f t="shared" si="266"/>
        <v>0</v>
      </c>
      <c r="Y1890" s="23">
        <f t="shared" si="267"/>
        <v>0</v>
      </c>
      <c r="AH1890" s="20">
        <f t="shared" si="262"/>
        <v>0</v>
      </c>
      <c r="AI1890" s="20">
        <v>1</v>
      </c>
      <c r="AQ1890" s="1">
        <f t="shared" si="263"/>
        <v>1</v>
      </c>
      <c r="AR1890" s="1">
        <f t="shared" si="264"/>
        <v>1</v>
      </c>
    </row>
    <row r="1891" spans="1:44" ht="28.2" thickTop="1" thickBot="1">
      <c r="A1891" s="871" t="s">
        <v>440</v>
      </c>
      <c r="B1891" s="871" t="s">
        <v>469</v>
      </c>
      <c r="C1891" s="187" t="s">
        <v>477</v>
      </c>
      <c r="D1891" s="188"/>
      <c r="E1891" s="225" t="s">
        <v>145</v>
      </c>
      <c r="F1891" s="173">
        <v>2300000</v>
      </c>
      <c r="G1891" s="37">
        <v>2300000</v>
      </c>
      <c r="H1891" s="190"/>
      <c r="I1891" s="49"/>
      <c r="J1891" s="176"/>
      <c r="K1891" s="176"/>
      <c r="L1891" s="176"/>
      <c r="M1891" s="191">
        <f>F1891</f>
        <v>2300000</v>
      </c>
      <c r="N1891" s="191"/>
      <c r="O1891" s="192"/>
      <c r="Q1891" s="193">
        <v>8400</v>
      </c>
      <c r="R1891" s="186">
        <v>0</v>
      </c>
      <c r="S1891" s="185">
        <f t="shared" si="265"/>
        <v>2291600</v>
      </c>
      <c r="T1891" s="111"/>
      <c r="U1891" s="112"/>
      <c r="V1891" s="111"/>
      <c r="W1891" s="112"/>
      <c r="X1891" s="23">
        <f t="shared" si="266"/>
        <v>0</v>
      </c>
      <c r="Y1891" s="23">
        <f t="shared" si="267"/>
        <v>0</v>
      </c>
      <c r="AH1891" s="20">
        <f t="shared" si="262"/>
        <v>0</v>
      </c>
      <c r="AO1891" s="20">
        <v>1</v>
      </c>
      <c r="AQ1891" s="1">
        <f t="shared" si="263"/>
        <v>1</v>
      </c>
      <c r="AR1891" s="1">
        <f t="shared" si="264"/>
        <v>1</v>
      </c>
    </row>
    <row r="1892" spans="1:44" ht="28.2" thickTop="1" thickBot="1">
      <c r="A1892" s="871" t="s">
        <v>440</v>
      </c>
      <c r="B1892" s="880" t="s">
        <v>478</v>
      </c>
      <c r="C1892" s="104" t="s">
        <v>479</v>
      </c>
      <c r="D1892" s="105"/>
      <c r="E1892" s="34" t="s">
        <v>179</v>
      </c>
      <c r="F1892" s="173">
        <f>I1892+J1892+K1892+L1892+M1892+N1892</f>
        <v>411000</v>
      </c>
      <c r="G1892" s="37">
        <v>411000</v>
      </c>
      <c r="H1892" s="175"/>
      <c r="I1892" s="49">
        <v>0</v>
      </c>
      <c r="J1892" s="176">
        <v>0</v>
      </c>
      <c r="K1892" s="176">
        <v>0</v>
      </c>
      <c r="L1892" s="176">
        <v>411000</v>
      </c>
      <c r="M1892" s="177">
        <v>0</v>
      </c>
      <c r="N1892" s="177">
        <v>0</v>
      </c>
      <c r="O1892" s="178"/>
      <c r="P1892" s="179"/>
      <c r="Q1892" s="214"/>
      <c r="R1892" s="186">
        <f>F1892*0.9</f>
        <v>369900</v>
      </c>
      <c r="S1892" s="49">
        <f>F1892-(Q1892+R1892)</f>
        <v>41100</v>
      </c>
      <c r="T1892" s="111"/>
      <c r="U1892" s="112"/>
      <c r="V1892" s="111"/>
      <c r="W1892" s="112"/>
      <c r="X1892" s="23">
        <f t="shared" si="266"/>
        <v>0</v>
      </c>
      <c r="Y1892" s="23">
        <f t="shared" si="267"/>
        <v>0</v>
      </c>
      <c r="Z1892" s="20">
        <v>1</v>
      </c>
      <c r="AH1892" s="20">
        <f t="shared" si="262"/>
        <v>1</v>
      </c>
      <c r="AQ1892" s="1">
        <f t="shared" si="263"/>
        <v>0</v>
      </c>
      <c r="AR1892" s="1">
        <f t="shared" si="264"/>
        <v>1</v>
      </c>
    </row>
    <row r="1893" spans="1:44" ht="28.2" thickTop="1" thickBot="1">
      <c r="A1893" s="871" t="s">
        <v>440</v>
      </c>
      <c r="B1893" s="880" t="s">
        <v>478</v>
      </c>
      <c r="C1893" s="104" t="s">
        <v>38</v>
      </c>
      <c r="D1893" s="105"/>
      <c r="E1893" s="34" t="s">
        <v>179</v>
      </c>
      <c r="F1893" s="173">
        <f>I1893+J1893+K1893+L1893+M1893+N1893</f>
        <v>50000</v>
      </c>
      <c r="G1893" s="37">
        <v>50000</v>
      </c>
      <c r="H1893" s="175"/>
      <c r="I1893" s="49">
        <v>0</v>
      </c>
      <c r="J1893" s="176">
        <v>0</v>
      </c>
      <c r="K1893" s="176">
        <v>0</v>
      </c>
      <c r="L1893" s="176">
        <v>50000</v>
      </c>
      <c r="M1893" s="177">
        <v>0</v>
      </c>
      <c r="N1893" s="177">
        <v>0</v>
      </c>
      <c r="O1893" s="178"/>
      <c r="P1893" s="179"/>
      <c r="Q1893" s="214"/>
      <c r="R1893" s="186">
        <v>20000</v>
      </c>
      <c r="S1893" s="49">
        <f>F1893-(Q1893+R1893)</f>
        <v>30000</v>
      </c>
      <c r="T1893" s="111"/>
      <c r="U1893" s="112"/>
      <c r="V1893" s="111"/>
      <c r="W1893" s="112"/>
      <c r="X1893" s="23">
        <f t="shared" si="266"/>
        <v>0</v>
      </c>
      <c r="Y1893" s="23">
        <f t="shared" si="267"/>
        <v>0</v>
      </c>
      <c r="Z1893" s="20">
        <v>1</v>
      </c>
      <c r="AH1893" s="20">
        <f t="shared" si="262"/>
        <v>1</v>
      </c>
      <c r="AQ1893" s="1">
        <f t="shared" si="263"/>
        <v>0</v>
      </c>
      <c r="AR1893" s="1">
        <f t="shared" si="264"/>
        <v>1</v>
      </c>
    </row>
    <row r="1894" spans="1:44" ht="28.2" thickTop="1" thickBot="1">
      <c r="A1894" s="871" t="s">
        <v>440</v>
      </c>
      <c r="B1894" s="880" t="s">
        <v>478</v>
      </c>
      <c r="C1894" s="104" t="s">
        <v>480</v>
      </c>
      <c r="D1894" s="105"/>
      <c r="E1894" s="34" t="s">
        <v>179</v>
      </c>
      <c r="F1894" s="173">
        <f>I1894+J1894+K1894+L1894+M1894+N1894</f>
        <v>50000</v>
      </c>
      <c r="G1894" s="37">
        <v>50000</v>
      </c>
      <c r="H1894" s="175"/>
      <c r="I1894" s="49">
        <v>0</v>
      </c>
      <c r="J1894" s="176">
        <v>0</v>
      </c>
      <c r="K1894" s="176">
        <v>0</v>
      </c>
      <c r="L1894" s="176">
        <v>50000</v>
      </c>
      <c r="M1894" s="177">
        <v>0</v>
      </c>
      <c r="N1894" s="177">
        <v>0</v>
      </c>
      <c r="O1894" s="178"/>
      <c r="P1894" s="179"/>
      <c r="Q1894" s="214"/>
      <c r="R1894" s="186">
        <v>0</v>
      </c>
      <c r="S1894" s="49">
        <f>F1894-(Q1894+R1894)</f>
        <v>50000</v>
      </c>
      <c r="T1894" s="111"/>
      <c r="U1894" s="112"/>
      <c r="V1894" s="111"/>
      <c r="W1894" s="112"/>
      <c r="X1894" s="23">
        <f t="shared" si="266"/>
        <v>0</v>
      </c>
      <c r="Y1894" s="23">
        <f t="shared" si="267"/>
        <v>0</v>
      </c>
      <c r="Z1894" s="20">
        <v>1</v>
      </c>
      <c r="AH1894" s="20">
        <f t="shared" si="262"/>
        <v>1</v>
      </c>
      <c r="AQ1894" s="1">
        <f t="shared" si="263"/>
        <v>0</v>
      </c>
      <c r="AR1894" s="1">
        <f t="shared" si="264"/>
        <v>1</v>
      </c>
    </row>
    <row r="1895" spans="1:44" ht="28.2" thickTop="1" thickBot="1">
      <c r="A1895" s="871" t="s">
        <v>440</v>
      </c>
      <c r="B1895" s="880" t="s">
        <v>478</v>
      </c>
      <c r="C1895" s="104" t="s">
        <v>47</v>
      </c>
      <c r="D1895" s="105"/>
      <c r="E1895" s="34" t="s">
        <v>145</v>
      </c>
      <c r="F1895" s="173">
        <v>153000</v>
      </c>
      <c r="G1895" s="37">
        <v>161710</v>
      </c>
      <c r="H1895" s="175"/>
      <c r="I1895" s="49">
        <v>34892</v>
      </c>
      <c r="J1895" s="176"/>
      <c r="K1895" s="176"/>
      <c r="L1895" s="176">
        <v>126818</v>
      </c>
      <c r="M1895" s="177"/>
      <c r="N1895" s="177"/>
      <c r="O1895" s="178"/>
      <c r="P1895" s="179"/>
      <c r="Q1895" s="183">
        <v>84652</v>
      </c>
      <c r="R1895" s="186">
        <v>60887</v>
      </c>
      <c r="S1895" s="185">
        <f>G1895-(Q1895+R1895)</f>
        <v>16171</v>
      </c>
      <c r="T1895" s="181"/>
      <c r="U1895" s="162"/>
      <c r="V1895" s="181"/>
      <c r="W1895" s="162"/>
      <c r="X1895" s="23">
        <f t="shared" si="266"/>
        <v>0</v>
      </c>
      <c r="Y1895" s="23">
        <f t="shared" si="267"/>
        <v>0</v>
      </c>
      <c r="AH1895" s="20">
        <f t="shared" si="262"/>
        <v>0</v>
      </c>
      <c r="AI1895" s="20">
        <v>1</v>
      </c>
      <c r="AQ1895" s="1">
        <f t="shared" si="263"/>
        <v>1</v>
      </c>
      <c r="AR1895" s="1">
        <f t="shared" si="264"/>
        <v>1</v>
      </c>
    </row>
    <row r="1896" spans="1:44" ht="28.2" thickTop="1" thickBot="1">
      <c r="A1896" s="871" t="s">
        <v>440</v>
      </c>
      <c r="B1896" s="880" t="s">
        <v>478</v>
      </c>
      <c r="C1896" s="104" t="s">
        <v>481</v>
      </c>
      <c r="D1896" s="105"/>
      <c r="E1896" s="34" t="s">
        <v>145</v>
      </c>
      <c r="F1896" s="173">
        <v>30000</v>
      </c>
      <c r="G1896" s="37">
        <v>33740</v>
      </c>
      <c r="H1896" s="175"/>
      <c r="I1896" s="49">
        <v>3740</v>
      </c>
      <c r="J1896" s="176"/>
      <c r="K1896" s="176"/>
      <c r="L1896" s="176">
        <v>30000</v>
      </c>
      <c r="M1896" s="177"/>
      <c r="N1896" s="177"/>
      <c r="O1896" s="178"/>
      <c r="P1896" s="179"/>
      <c r="Q1896" s="183">
        <v>0</v>
      </c>
      <c r="R1896" s="186">
        <v>15000</v>
      </c>
      <c r="S1896" s="185">
        <f t="shared" ref="S1896:S1901" si="268">G1896-(Q1896+R1896)</f>
        <v>18740</v>
      </c>
      <c r="T1896" s="181"/>
      <c r="U1896" s="162"/>
      <c r="V1896" s="181"/>
      <c r="W1896" s="162"/>
      <c r="X1896" s="23">
        <f t="shared" si="266"/>
        <v>0</v>
      </c>
      <c r="Y1896" s="23">
        <f t="shared" si="267"/>
        <v>0</v>
      </c>
      <c r="AH1896" s="20">
        <f t="shared" si="262"/>
        <v>0</v>
      </c>
      <c r="AI1896" s="20">
        <v>1</v>
      </c>
      <c r="AQ1896" s="1">
        <f t="shared" si="263"/>
        <v>1</v>
      </c>
      <c r="AR1896" s="1">
        <f t="shared" si="264"/>
        <v>1</v>
      </c>
    </row>
    <row r="1897" spans="1:44" ht="28.2" thickTop="1" thickBot="1">
      <c r="A1897" s="871" t="s">
        <v>440</v>
      </c>
      <c r="B1897" s="880" t="s">
        <v>478</v>
      </c>
      <c r="C1897" s="104" t="s">
        <v>482</v>
      </c>
      <c r="D1897" s="105"/>
      <c r="E1897" s="34" t="s">
        <v>145</v>
      </c>
      <c r="F1897" s="173">
        <v>40000</v>
      </c>
      <c r="G1897" s="37">
        <v>40000</v>
      </c>
      <c r="H1897" s="175"/>
      <c r="I1897" s="49"/>
      <c r="J1897" s="176"/>
      <c r="K1897" s="176"/>
      <c r="L1897" s="176">
        <v>40000</v>
      </c>
      <c r="M1897" s="177"/>
      <c r="N1897" s="177"/>
      <c r="O1897" s="178"/>
      <c r="P1897" s="179"/>
      <c r="Q1897" s="183">
        <v>0</v>
      </c>
      <c r="R1897" s="186">
        <v>15000</v>
      </c>
      <c r="S1897" s="185">
        <f t="shared" si="268"/>
        <v>25000</v>
      </c>
      <c r="T1897" s="181"/>
      <c r="U1897" s="162"/>
      <c r="V1897" s="181"/>
      <c r="W1897" s="162"/>
      <c r="X1897" s="23">
        <f t="shared" si="266"/>
        <v>0</v>
      </c>
      <c r="Y1897" s="23">
        <f t="shared" si="267"/>
        <v>0</v>
      </c>
      <c r="AH1897" s="20">
        <f t="shared" si="262"/>
        <v>0</v>
      </c>
      <c r="AI1897" s="20">
        <v>1</v>
      </c>
      <c r="AQ1897" s="1">
        <f t="shared" si="263"/>
        <v>1</v>
      </c>
      <c r="AR1897" s="1">
        <f t="shared" si="264"/>
        <v>1</v>
      </c>
    </row>
    <row r="1898" spans="1:44" ht="28.2" thickTop="1" thickBot="1">
      <c r="A1898" s="871" t="s">
        <v>440</v>
      </c>
      <c r="B1898" s="880" t="s">
        <v>478</v>
      </c>
      <c r="C1898" s="104" t="s">
        <v>480</v>
      </c>
      <c r="D1898" s="105"/>
      <c r="E1898" s="34" t="s">
        <v>145</v>
      </c>
      <c r="F1898" s="173">
        <v>10000</v>
      </c>
      <c r="G1898" s="37">
        <v>30000</v>
      </c>
      <c r="H1898" s="175"/>
      <c r="I1898" s="49"/>
      <c r="J1898" s="176"/>
      <c r="K1898" s="176"/>
      <c r="L1898" s="176">
        <v>30000</v>
      </c>
      <c r="M1898" s="191"/>
      <c r="N1898" s="191"/>
      <c r="O1898" s="192"/>
      <c r="P1898" s="179"/>
      <c r="Q1898" s="183">
        <v>0</v>
      </c>
      <c r="R1898" s="186">
        <v>20000</v>
      </c>
      <c r="S1898" s="185">
        <f t="shared" si="268"/>
        <v>10000</v>
      </c>
      <c r="T1898" s="181"/>
      <c r="U1898" s="162"/>
      <c r="V1898" s="181"/>
      <c r="W1898" s="162"/>
      <c r="X1898" s="23">
        <f t="shared" si="266"/>
        <v>0</v>
      </c>
      <c r="Y1898" s="23">
        <f t="shared" si="267"/>
        <v>0</v>
      </c>
      <c r="AH1898" s="20">
        <f t="shared" si="262"/>
        <v>0</v>
      </c>
      <c r="AI1898" s="20">
        <v>1</v>
      </c>
      <c r="AQ1898" s="1">
        <f t="shared" si="263"/>
        <v>1</v>
      </c>
      <c r="AR1898" s="1">
        <f t="shared" si="264"/>
        <v>1</v>
      </c>
    </row>
    <row r="1899" spans="1:44" ht="28.2" thickTop="1" thickBot="1">
      <c r="A1899" s="871" t="s">
        <v>440</v>
      </c>
      <c r="B1899" s="880" t="s">
        <v>478</v>
      </c>
      <c r="C1899" s="104" t="s">
        <v>483</v>
      </c>
      <c r="D1899" s="105"/>
      <c r="E1899" s="34" t="s">
        <v>10</v>
      </c>
      <c r="F1899" s="173">
        <v>1000000</v>
      </c>
      <c r="G1899" s="37">
        <v>1000000</v>
      </c>
      <c r="H1899" s="175"/>
      <c r="I1899" s="49"/>
      <c r="J1899" s="176"/>
      <c r="K1899" s="176">
        <v>500000</v>
      </c>
      <c r="L1899" s="176"/>
      <c r="M1899" s="177"/>
      <c r="N1899" s="185">
        <v>500000</v>
      </c>
      <c r="O1899" s="178" t="s">
        <v>39</v>
      </c>
      <c r="P1899" s="179"/>
      <c r="Q1899" s="183">
        <v>0</v>
      </c>
      <c r="R1899" s="186">
        <v>150000</v>
      </c>
      <c r="S1899" s="185">
        <f t="shared" si="268"/>
        <v>850000</v>
      </c>
      <c r="T1899" s="181"/>
      <c r="U1899" s="162"/>
      <c r="V1899" s="181"/>
      <c r="W1899" s="162"/>
      <c r="X1899" s="23">
        <f t="shared" si="266"/>
        <v>0</v>
      </c>
      <c r="Y1899" s="23">
        <f t="shared" si="267"/>
        <v>0</v>
      </c>
      <c r="AH1899" s="20">
        <f t="shared" si="262"/>
        <v>0</v>
      </c>
      <c r="AL1899" s="20">
        <v>1</v>
      </c>
      <c r="AQ1899" s="1">
        <f t="shared" si="263"/>
        <v>1</v>
      </c>
      <c r="AR1899" s="1">
        <f t="shared" si="264"/>
        <v>1</v>
      </c>
    </row>
    <row r="1900" spans="1:44" ht="28.2" thickTop="1" thickBot="1">
      <c r="A1900" s="871" t="s">
        <v>440</v>
      </c>
      <c r="B1900" s="880" t="s">
        <v>478</v>
      </c>
      <c r="C1900" s="104" t="s">
        <v>484</v>
      </c>
      <c r="D1900" s="105"/>
      <c r="E1900" s="34" t="s">
        <v>145</v>
      </c>
      <c r="F1900" s="173">
        <v>60000</v>
      </c>
      <c r="G1900" s="37">
        <v>60000</v>
      </c>
      <c r="H1900" s="175"/>
      <c r="I1900" s="49"/>
      <c r="J1900" s="176"/>
      <c r="K1900" s="176"/>
      <c r="L1900" s="176">
        <v>60000</v>
      </c>
      <c r="M1900" s="177"/>
      <c r="N1900" s="177"/>
      <c r="O1900" s="178"/>
      <c r="P1900" s="179"/>
      <c r="Q1900" s="183">
        <v>0</v>
      </c>
      <c r="R1900" s="186">
        <v>20000</v>
      </c>
      <c r="S1900" s="185">
        <f t="shared" si="268"/>
        <v>40000</v>
      </c>
      <c r="T1900" s="181"/>
      <c r="U1900" s="162"/>
      <c r="V1900" s="181"/>
      <c r="W1900" s="162"/>
      <c r="X1900" s="23">
        <f t="shared" si="266"/>
        <v>0</v>
      </c>
      <c r="Y1900" s="23">
        <f t="shared" si="267"/>
        <v>0</v>
      </c>
      <c r="AH1900" s="20">
        <f t="shared" si="262"/>
        <v>0</v>
      </c>
      <c r="AI1900" s="20">
        <v>1</v>
      </c>
      <c r="AQ1900" s="1">
        <f t="shared" si="263"/>
        <v>1</v>
      </c>
      <c r="AR1900" s="1">
        <f t="shared" si="264"/>
        <v>1</v>
      </c>
    </row>
    <row r="1901" spans="1:44" ht="28.2" thickTop="1" thickBot="1">
      <c r="A1901" s="871" t="s">
        <v>440</v>
      </c>
      <c r="B1901" s="880" t="s">
        <v>478</v>
      </c>
      <c r="C1901" s="104" t="s">
        <v>212</v>
      </c>
      <c r="D1901" s="105"/>
      <c r="E1901" s="34" t="s">
        <v>145</v>
      </c>
      <c r="F1901" s="173">
        <v>70000</v>
      </c>
      <c r="G1901" s="37">
        <v>70000</v>
      </c>
      <c r="H1901" s="175"/>
      <c r="I1901" s="49">
        <v>0</v>
      </c>
      <c r="J1901" s="176"/>
      <c r="K1901" s="176"/>
      <c r="L1901" s="176">
        <v>70000</v>
      </c>
      <c r="M1901" s="177"/>
      <c r="N1901" s="177"/>
      <c r="O1901" s="178"/>
      <c r="P1901" s="179"/>
      <c r="Q1901" s="183">
        <v>0</v>
      </c>
      <c r="R1901" s="186">
        <v>30000</v>
      </c>
      <c r="S1901" s="185">
        <f t="shared" si="268"/>
        <v>40000</v>
      </c>
      <c r="T1901" s="181"/>
      <c r="U1901" s="162"/>
      <c r="V1901" s="181"/>
      <c r="W1901" s="162"/>
      <c r="X1901" s="23">
        <f t="shared" si="266"/>
        <v>0</v>
      </c>
      <c r="Y1901" s="23">
        <f t="shared" si="267"/>
        <v>0</v>
      </c>
      <c r="AH1901" s="20">
        <f t="shared" si="262"/>
        <v>0</v>
      </c>
      <c r="AI1901" s="20">
        <v>1</v>
      </c>
      <c r="AQ1901" s="1">
        <f t="shared" si="263"/>
        <v>1</v>
      </c>
      <c r="AR1901" s="1">
        <f t="shared" si="264"/>
        <v>1</v>
      </c>
    </row>
    <row r="1902" spans="1:44" ht="28.2" thickTop="1" thickBot="1">
      <c r="A1902" s="871" t="s">
        <v>485</v>
      </c>
      <c r="B1902" s="871" t="s">
        <v>485</v>
      </c>
      <c r="C1902" s="104" t="s">
        <v>486</v>
      </c>
      <c r="D1902" s="215"/>
      <c r="E1902" s="225" t="s">
        <v>179</v>
      </c>
      <c r="F1902" s="216">
        <f>I1902+J1902+K1902+L1902+M1902+N1902</f>
        <v>50000</v>
      </c>
      <c r="G1902" s="37">
        <v>50000</v>
      </c>
      <c r="H1902" s="218"/>
      <c r="I1902" s="204">
        <v>50000</v>
      </c>
      <c r="J1902" s="219">
        <v>0</v>
      </c>
      <c r="K1902" s="219">
        <v>0</v>
      </c>
      <c r="L1902" s="219">
        <v>0</v>
      </c>
      <c r="M1902" s="220"/>
      <c r="N1902" s="221"/>
      <c r="O1902" s="222"/>
      <c r="P1902" s="223"/>
      <c r="Q1902" s="217"/>
      <c r="R1902" s="186">
        <v>50000</v>
      </c>
      <c r="S1902" s="210">
        <f>F1902-R1902</f>
        <v>0</v>
      </c>
      <c r="T1902" s="181"/>
      <c r="U1902" s="162"/>
      <c r="V1902" s="181"/>
      <c r="W1902" s="162"/>
      <c r="X1902" s="23">
        <f t="shared" si="266"/>
        <v>0</v>
      </c>
      <c r="Y1902" s="23">
        <f t="shared" si="267"/>
        <v>0</v>
      </c>
      <c r="Z1902" s="20">
        <v>1</v>
      </c>
      <c r="AH1902" s="20">
        <f t="shared" si="262"/>
        <v>1</v>
      </c>
      <c r="AQ1902" s="1">
        <f t="shared" si="263"/>
        <v>0</v>
      </c>
      <c r="AR1902" s="1">
        <f t="shared" si="264"/>
        <v>1</v>
      </c>
    </row>
    <row r="1903" spans="1:44" ht="28.2" thickTop="1" thickBot="1">
      <c r="A1903" s="871" t="s">
        <v>485</v>
      </c>
      <c r="B1903" s="871" t="s">
        <v>485</v>
      </c>
      <c r="C1903" s="206" t="s">
        <v>487</v>
      </c>
      <c r="D1903" s="215"/>
      <c r="E1903" s="225" t="s">
        <v>179</v>
      </c>
      <c r="F1903" s="216">
        <f t="shared" ref="F1903:F1910" si="269">I1903+J1903+K1903+L1903+M1903+N1903</f>
        <v>15000</v>
      </c>
      <c r="G1903" s="37">
        <v>15000</v>
      </c>
      <c r="H1903" s="218"/>
      <c r="I1903" s="204">
        <v>15000</v>
      </c>
      <c r="J1903" s="219"/>
      <c r="K1903" s="219"/>
      <c r="L1903" s="219"/>
      <c r="M1903" s="224"/>
      <c r="N1903" s="221"/>
      <c r="O1903" s="222"/>
      <c r="P1903" s="223"/>
      <c r="Q1903" s="217"/>
      <c r="R1903" s="186">
        <v>15000</v>
      </c>
      <c r="S1903" s="210">
        <f t="shared" ref="S1903:S1909" si="270">F1903-R1903</f>
        <v>0</v>
      </c>
      <c r="T1903" s="181"/>
      <c r="U1903" s="162"/>
      <c r="V1903" s="181"/>
      <c r="W1903" s="162"/>
      <c r="X1903" s="23">
        <f t="shared" si="266"/>
        <v>0</v>
      </c>
      <c r="Y1903" s="23">
        <f t="shared" si="267"/>
        <v>0</v>
      </c>
      <c r="Z1903" s="20">
        <v>1</v>
      </c>
      <c r="AH1903" s="20">
        <f t="shared" si="262"/>
        <v>1</v>
      </c>
      <c r="AQ1903" s="1">
        <f t="shared" si="263"/>
        <v>0</v>
      </c>
      <c r="AR1903" s="1">
        <f t="shared" si="264"/>
        <v>1</v>
      </c>
    </row>
    <row r="1904" spans="1:44" ht="28.2" thickTop="1" thickBot="1">
      <c r="A1904" s="871" t="s">
        <v>485</v>
      </c>
      <c r="B1904" s="871" t="s">
        <v>485</v>
      </c>
      <c r="C1904" s="187" t="s">
        <v>249</v>
      </c>
      <c r="D1904" s="215"/>
      <c r="E1904" s="225" t="s">
        <v>179</v>
      </c>
      <c r="F1904" s="216">
        <f t="shared" si="269"/>
        <v>250000</v>
      </c>
      <c r="G1904" s="37">
        <v>250000</v>
      </c>
      <c r="H1904" s="218"/>
      <c r="I1904" s="204">
        <v>250000</v>
      </c>
      <c r="J1904" s="219"/>
      <c r="K1904" s="219"/>
      <c r="L1904" s="219"/>
      <c r="M1904" s="224"/>
      <c r="N1904" s="220"/>
      <c r="O1904" s="225"/>
      <c r="P1904" s="223"/>
      <c r="Q1904" s="217"/>
      <c r="R1904" s="186">
        <v>200000</v>
      </c>
      <c r="S1904" s="210">
        <f t="shared" si="270"/>
        <v>50000</v>
      </c>
      <c r="T1904" s="181"/>
      <c r="U1904" s="162"/>
      <c r="V1904" s="181"/>
      <c r="W1904" s="162"/>
      <c r="X1904" s="23">
        <f t="shared" si="266"/>
        <v>0</v>
      </c>
      <c r="Y1904" s="23">
        <f t="shared" si="267"/>
        <v>0</v>
      </c>
      <c r="Z1904" s="20">
        <v>1</v>
      </c>
      <c r="AH1904" s="20">
        <f t="shared" si="262"/>
        <v>1</v>
      </c>
      <c r="AQ1904" s="1">
        <f t="shared" si="263"/>
        <v>0</v>
      </c>
      <c r="AR1904" s="1">
        <f t="shared" si="264"/>
        <v>1</v>
      </c>
    </row>
    <row r="1905" spans="1:44" ht="28.2" thickTop="1" thickBot="1">
      <c r="A1905" s="871" t="s">
        <v>485</v>
      </c>
      <c r="B1905" s="871" t="s">
        <v>485</v>
      </c>
      <c r="C1905" s="187" t="s">
        <v>488</v>
      </c>
      <c r="D1905" s="215"/>
      <c r="E1905" s="225" t="s">
        <v>179</v>
      </c>
      <c r="F1905" s="216">
        <f t="shared" si="269"/>
        <v>20000</v>
      </c>
      <c r="G1905" s="37">
        <v>20000</v>
      </c>
      <c r="H1905" s="218"/>
      <c r="I1905" s="204">
        <v>20000</v>
      </c>
      <c r="J1905" s="219"/>
      <c r="K1905" s="219"/>
      <c r="L1905" s="219"/>
      <c r="M1905" s="224"/>
      <c r="N1905" s="226"/>
      <c r="O1905" s="225"/>
      <c r="P1905" s="223"/>
      <c r="Q1905" s="217"/>
      <c r="R1905" s="186">
        <v>20000</v>
      </c>
      <c r="S1905" s="210">
        <f t="shared" si="270"/>
        <v>0</v>
      </c>
      <c r="T1905" s="181"/>
      <c r="U1905" s="162"/>
      <c r="V1905" s="181"/>
      <c r="W1905" s="162"/>
      <c r="X1905" s="23">
        <f t="shared" si="266"/>
        <v>0</v>
      </c>
      <c r="Y1905" s="23">
        <f t="shared" si="267"/>
        <v>0</v>
      </c>
      <c r="Z1905" s="20">
        <v>1</v>
      </c>
      <c r="AH1905" s="20">
        <f t="shared" si="262"/>
        <v>1</v>
      </c>
      <c r="AQ1905" s="1">
        <f t="shared" si="263"/>
        <v>0</v>
      </c>
      <c r="AR1905" s="1">
        <f t="shared" si="264"/>
        <v>1</v>
      </c>
    </row>
    <row r="1906" spans="1:44" ht="28.2" thickTop="1" thickBot="1">
      <c r="A1906" s="871" t="s">
        <v>485</v>
      </c>
      <c r="B1906" s="871" t="s">
        <v>485</v>
      </c>
      <c r="C1906" s="187" t="s">
        <v>489</v>
      </c>
      <c r="D1906" s="215"/>
      <c r="E1906" s="225" t="s">
        <v>179</v>
      </c>
      <c r="F1906" s="216">
        <f t="shared" si="269"/>
        <v>784000</v>
      </c>
      <c r="G1906" s="37">
        <v>784000</v>
      </c>
      <c r="H1906" s="218"/>
      <c r="I1906" s="204">
        <v>145000</v>
      </c>
      <c r="J1906" s="219"/>
      <c r="K1906" s="219"/>
      <c r="L1906" s="219">
        <v>584000</v>
      </c>
      <c r="M1906" s="224"/>
      <c r="N1906" s="226">
        <v>55000</v>
      </c>
      <c r="O1906" s="225" t="s">
        <v>156</v>
      </c>
      <c r="P1906" s="223"/>
      <c r="Q1906" s="217"/>
      <c r="R1906" s="186">
        <v>344000</v>
      </c>
      <c r="S1906" s="210">
        <f t="shared" si="270"/>
        <v>440000</v>
      </c>
      <c r="T1906" s="181"/>
      <c r="U1906" s="162"/>
      <c r="V1906" s="181"/>
      <c r="W1906" s="162"/>
      <c r="X1906" s="23">
        <f t="shared" si="266"/>
        <v>0</v>
      </c>
      <c r="Y1906" s="23">
        <f t="shared" si="267"/>
        <v>0</v>
      </c>
      <c r="Z1906" s="20">
        <v>1</v>
      </c>
      <c r="AH1906" s="20">
        <f t="shared" si="262"/>
        <v>1</v>
      </c>
      <c r="AQ1906" s="1">
        <f t="shared" si="263"/>
        <v>0</v>
      </c>
      <c r="AR1906" s="1">
        <f t="shared" si="264"/>
        <v>1</v>
      </c>
    </row>
    <row r="1907" spans="1:44" ht="28.2" thickTop="1" thickBot="1">
      <c r="A1907" s="871" t="s">
        <v>485</v>
      </c>
      <c r="B1907" s="871" t="s">
        <v>485</v>
      </c>
      <c r="C1907" s="187" t="s">
        <v>490</v>
      </c>
      <c r="D1907" s="215"/>
      <c r="E1907" s="225" t="s">
        <v>179</v>
      </c>
      <c r="F1907" s="216">
        <f t="shared" si="269"/>
        <v>105000</v>
      </c>
      <c r="G1907" s="37">
        <v>105000</v>
      </c>
      <c r="H1907" s="218"/>
      <c r="I1907" s="204">
        <v>105000</v>
      </c>
      <c r="J1907" s="219"/>
      <c r="K1907" s="219"/>
      <c r="L1907" s="219"/>
      <c r="M1907" s="224"/>
      <c r="N1907" s="226"/>
      <c r="O1907" s="225"/>
      <c r="P1907" s="223"/>
      <c r="Q1907" s="217"/>
      <c r="R1907" s="186">
        <v>105000</v>
      </c>
      <c r="S1907" s="210">
        <f t="shared" si="270"/>
        <v>0</v>
      </c>
      <c r="T1907" s="181"/>
      <c r="U1907" s="162"/>
      <c r="V1907" s="181"/>
      <c r="W1907" s="162"/>
      <c r="X1907" s="23">
        <f t="shared" si="266"/>
        <v>0</v>
      </c>
      <c r="Y1907" s="23">
        <f t="shared" si="267"/>
        <v>0</v>
      </c>
      <c r="Z1907" s="20">
        <v>1</v>
      </c>
      <c r="AH1907" s="20">
        <f t="shared" si="262"/>
        <v>1</v>
      </c>
      <c r="AQ1907" s="1">
        <f t="shared" si="263"/>
        <v>0</v>
      </c>
      <c r="AR1907" s="1">
        <f t="shared" si="264"/>
        <v>1</v>
      </c>
    </row>
    <row r="1908" spans="1:44" ht="28.2" thickTop="1" thickBot="1">
      <c r="A1908" s="871" t="s">
        <v>485</v>
      </c>
      <c r="B1908" s="871" t="s">
        <v>485</v>
      </c>
      <c r="C1908" s="187" t="s">
        <v>64</v>
      </c>
      <c r="D1908" s="215"/>
      <c r="E1908" s="225" t="s">
        <v>179</v>
      </c>
      <c r="F1908" s="216">
        <f t="shared" si="269"/>
        <v>100000</v>
      </c>
      <c r="G1908" s="37">
        <v>100000</v>
      </c>
      <c r="H1908" s="218"/>
      <c r="I1908" s="204">
        <v>100000</v>
      </c>
      <c r="J1908" s="219"/>
      <c r="K1908" s="219"/>
      <c r="L1908" s="219"/>
      <c r="M1908" s="224"/>
      <c r="N1908" s="226"/>
      <c r="O1908" s="225"/>
      <c r="P1908" s="223"/>
      <c r="Q1908" s="217"/>
      <c r="R1908" s="186">
        <v>60000</v>
      </c>
      <c r="S1908" s="210">
        <f t="shared" si="270"/>
        <v>40000</v>
      </c>
      <c r="T1908" s="181"/>
      <c r="U1908" s="162"/>
      <c r="V1908" s="181"/>
      <c r="W1908" s="162"/>
      <c r="X1908" s="23">
        <f t="shared" si="266"/>
        <v>0</v>
      </c>
      <c r="Y1908" s="23">
        <f t="shared" si="267"/>
        <v>0</v>
      </c>
      <c r="Z1908" s="20">
        <v>1</v>
      </c>
      <c r="AH1908" s="20">
        <f t="shared" si="262"/>
        <v>1</v>
      </c>
      <c r="AQ1908" s="1">
        <f t="shared" si="263"/>
        <v>0</v>
      </c>
      <c r="AR1908" s="1">
        <f t="shared" si="264"/>
        <v>1</v>
      </c>
    </row>
    <row r="1909" spans="1:44" ht="28.2" thickTop="1" thickBot="1">
      <c r="A1909" s="871" t="s">
        <v>485</v>
      </c>
      <c r="B1909" s="871" t="s">
        <v>485</v>
      </c>
      <c r="C1909" s="187" t="s">
        <v>491</v>
      </c>
      <c r="D1909" s="215"/>
      <c r="E1909" s="225" t="s">
        <v>179</v>
      </c>
      <c r="F1909" s="216">
        <f t="shared" si="269"/>
        <v>100000</v>
      </c>
      <c r="G1909" s="37">
        <v>100000</v>
      </c>
      <c r="H1909" s="218"/>
      <c r="I1909" s="204">
        <v>100000</v>
      </c>
      <c r="J1909" s="219"/>
      <c r="K1909" s="219"/>
      <c r="L1909" s="219"/>
      <c r="M1909" s="220"/>
      <c r="N1909" s="226"/>
      <c r="O1909" s="225"/>
      <c r="P1909" s="223"/>
      <c r="Q1909" s="217"/>
      <c r="R1909" s="186">
        <v>80000</v>
      </c>
      <c r="S1909" s="210">
        <f t="shared" si="270"/>
        <v>20000</v>
      </c>
      <c r="T1909" s="181"/>
      <c r="U1909" s="162"/>
      <c r="V1909" s="181"/>
      <c r="W1909" s="162"/>
      <c r="X1909" s="23">
        <f t="shared" si="266"/>
        <v>0</v>
      </c>
      <c r="Y1909" s="23">
        <f t="shared" si="267"/>
        <v>0</v>
      </c>
      <c r="Z1909" s="20">
        <v>1</v>
      </c>
      <c r="AH1909" s="20">
        <f t="shared" si="262"/>
        <v>1</v>
      </c>
      <c r="AQ1909" s="1">
        <f t="shared" si="263"/>
        <v>0</v>
      </c>
      <c r="AR1909" s="1">
        <f t="shared" si="264"/>
        <v>1</v>
      </c>
    </row>
    <row r="1910" spans="1:44" ht="28.2" thickTop="1" thickBot="1">
      <c r="A1910" s="871" t="s">
        <v>485</v>
      </c>
      <c r="B1910" s="871" t="s">
        <v>485</v>
      </c>
      <c r="C1910" s="187" t="s">
        <v>492</v>
      </c>
      <c r="D1910" s="215"/>
      <c r="E1910" s="225" t="s">
        <v>179</v>
      </c>
      <c r="F1910" s="216">
        <f t="shared" si="269"/>
        <v>50000</v>
      </c>
      <c r="G1910" s="37">
        <v>50000</v>
      </c>
      <c r="H1910" s="218"/>
      <c r="I1910" s="204"/>
      <c r="J1910" s="219"/>
      <c r="K1910" s="219"/>
      <c r="L1910" s="219"/>
      <c r="M1910" s="220"/>
      <c r="N1910" s="220">
        <v>50000</v>
      </c>
      <c r="O1910" s="225" t="s">
        <v>250</v>
      </c>
      <c r="P1910" s="223"/>
      <c r="Q1910" s="217"/>
      <c r="R1910" s="186">
        <v>50000</v>
      </c>
      <c r="S1910" s="210">
        <f>F1910-R1910</f>
        <v>0</v>
      </c>
      <c r="T1910" s="181"/>
      <c r="U1910" s="162"/>
      <c r="V1910" s="181"/>
      <c r="W1910" s="162"/>
      <c r="X1910" s="23">
        <f t="shared" si="266"/>
        <v>0</v>
      </c>
      <c r="Y1910" s="23">
        <f t="shared" si="267"/>
        <v>0</v>
      </c>
      <c r="Z1910" s="20">
        <v>1</v>
      </c>
      <c r="AH1910" s="20">
        <f t="shared" si="262"/>
        <v>1</v>
      </c>
      <c r="AQ1910" s="1">
        <f t="shared" si="263"/>
        <v>0</v>
      </c>
      <c r="AR1910" s="1">
        <f t="shared" si="264"/>
        <v>1</v>
      </c>
    </row>
    <row r="1911" spans="1:44" ht="28.2" thickTop="1" thickBot="1">
      <c r="A1911" s="871" t="s">
        <v>485</v>
      </c>
      <c r="B1911" s="871" t="s">
        <v>485</v>
      </c>
      <c r="C1911" s="227" t="s">
        <v>493</v>
      </c>
      <c r="D1911" s="215"/>
      <c r="E1911" s="225" t="s">
        <v>10</v>
      </c>
      <c r="F1911" s="216">
        <v>400000</v>
      </c>
      <c r="G1911" s="37">
        <v>470000</v>
      </c>
      <c r="H1911" s="218"/>
      <c r="I1911" s="204">
        <v>285000</v>
      </c>
      <c r="J1911" s="219"/>
      <c r="K1911" s="219"/>
      <c r="L1911" s="219">
        <v>185000</v>
      </c>
      <c r="M1911" s="220"/>
      <c r="N1911" s="220"/>
      <c r="O1911" s="225"/>
      <c r="P1911" s="223"/>
      <c r="Q1911" s="228"/>
      <c r="R1911" s="186">
        <v>100000</v>
      </c>
      <c r="S1911" s="210">
        <f>G1911-(Q1911+R1911)</f>
        <v>370000</v>
      </c>
      <c r="T1911" s="181"/>
      <c r="U1911" s="162"/>
      <c r="V1911" s="181"/>
      <c r="W1911" s="162"/>
      <c r="X1911" s="23">
        <f t="shared" si="266"/>
        <v>0</v>
      </c>
      <c r="Y1911" s="23">
        <f t="shared" si="267"/>
        <v>0</v>
      </c>
      <c r="AH1911" s="20">
        <f t="shared" si="262"/>
        <v>0</v>
      </c>
      <c r="AI1911" s="20">
        <v>1</v>
      </c>
      <c r="AQ1911" s="1">
        <f t="shared" si="263"/>
        <v>1</v>
      </c>
      <c r="AR1911" s="1">
        <f t="shared" si="264"/>
        <v>1</v>
      </c>
    </row>
    <row r="1912" spans="1:44" ht="28.2" thickTop="1" thickBot="1">
      <c r="A1912" s="871" t="s">
        <v>485</v>
      </c>
      <c r="B1912" s="871" t="s">
        <v>485</v>
      </c>
      <c r="C1912" s="206" t="s">
        <v>494</v>
      </c>
      <c r="D1912" s="215"/>
      <c r="E1912" s="225" t="s">
        <v>145</v>
      </c>
      <c r="F1912" s="216">
        <v>570000</v>
      </c>
      <c r="G1912" s="37">
        <v>570000</v>
      </c>
      <c r="H1912" s="218"/>
      <c r="I1912" s="204">
        <v>200000</v>
      </c>
      <c r="J1912" s="219"/>
      <c r="K1912" s="219"/>
      <c r="L1912" s="219">
        <v>370000</v>
      </c>
      <c r="M1912" s="224"/>
      <c r="N1912" s="221"/>
      <c r="O1912" s="222"/>
      <c r="P1912" s="223"/>
      <c r="Q1912" s="228"/>
      <c r="R1912" s="186">
        <v>0</v>
      </c>
      <c r="S1912" s="210">
        <f t="shared" ref="S1912:S1920" si="271">G1912-(Q1912+R1912)</f>
        <v>570000</v>
      </c>
      <c r="T1912" s="181"/>
      <c r="U1912" s="162"/>
      <c r="V1912" s="181"/>
      <c r="W1912" s="162"/>
      <c r="X1912" s="23">
        <f t="shared" si="266"/>
        <v>0</v>
      </c>
      <c r="Y1912" s="23">
        <f t="shared" si="267"/>
        <v>0</v>
      </c>
      <c r="AH1912" s="20">
        <f t="shared" si="262"/>
        <v>0</v>
      </c>
      <c r="AI1912" s="20">
        <v>1</v>
      </c>
      <c r="AQ1912" s="1">
        <f t="shared" si="263"/>
        <v>1</v>
      </c>
      <c r="AR1912" s="1">
        <f t="shared" si="264"/>
        <v>1</v>
      </c>
    </row>
    <row r="1913" spans="1:44" ht="28.2" thickTop="1" thickBot="1">
      <c r="A1913" s="871" t="s">
        <v>485</v>
      </c>
      <c r="B1913" s="871" t="s">
        <v>485</v>
      </c>
      <c r="C1913" s="227" t="s">
        <v>495</v>
      </c>
      <c r="D1913" s="215"/>
      <c r="E1913" s="225" t="s">
        <v>46</v>
      </c>
      <c r="F1913" s="216">
        <v>10000</v>
      </c>
      <c r="G1913" s="37">
        <v>12000</v>
      </c>
      <c r="H1913" s="218"/>
      <c r="I1913" s="204">
        <v>12000</v>
      </c>
      <c r="J1913" s="219"/>
      <c r="K1913" s="219"/>
      <c r="L1913" s="219"/>
      <c r="M1913" s="220"/>
      <c r="N1913" s="220"/>
      <c r="O1913" s="225"/>
      <c r="P1913" s="223"/>
      <c r="Q1913" s="229"/>
      <c r="R1913" s="186">
        <v>12000</v>
      </c>
      <c r="S1913" s="210">
        <f t="shared" si="271"/>
        <v>0</v>
      </c>
      <c r="T1913" s="181"/>
      <c r="U1913" s="162"/>
      <c r="V1913" s="181"/>
      <c r="W1913" s="162"/>
      <c r="X1913" s="23">
        <f t="shared" si="266"/>
        <v>0</v>
      </c>
      <c r="Y1913" s="23">
        <f t="shared" si="267"/>
        <v>0</v>
      </c>
      <c r="AH1913" s="20">
        <f t="shared" si="262"/>
        <v>0</v>
      </c>
      <c r="AI1913" s="20">
        <v>1</v>
      </c>
      <c r="AQ1913" s="1">
        <f t="shared" si="263"/>
        <v>1</v>
      </c>
      <c r="AR1913" s="1">
        <f t="shared" si="264"/>
        <v>1</v>
      </c>
    </row>
    <row r="1914" spans="1:44" ht="28.2" thickTop="1" thickBot="1">
      <c r="A1914" s="871" t="s">
        <v>485</v>
      </c>
      <c r="B1914" s="871" t="s">
        <v>485</v>
      </c>
      <c r="C1914" s="206" t="s">
        <v>496</v>
      </c>
      <c r="D1914" s="215"/>
      <c r="E1914" s="225" t="s">
        <v>145</v>
      </c>
      <c r="F1914" s="216">
        <v>120000</v>
      </c>
      <c r="G1914" s="37">
        <v>130000</v>
      </c>
      <c r="H1914" s="218"/>
      <c r="I1914" s="204">
        <v>130000</v>
      </c>
      <c r="J1914" s="219"/>
      <c r="K1914" s="219"/>
      <c r="L1914" s="219"/>
      <c r="M1914" s="224"/>
      <c r="N1914" s="221"/>
      <c r="O1914" s="222"/>
      <c r="P1914" s="223"/>
      <c r="Q1914" s="228"/>
      <c r="R1914" s="186">
        <v>130000</v>
      </c>
      <c r="S1914" s="210">
        <f t="shared" si="271"/>
        <v>0</v>
      </c>
      <c r="T1914" s="111"/>
      <c r="U1914" s="112"/>
      <c r="V1914" s="111"/>
      <c r="W1914" s="112"/>
      <c r="X1914" s="23">
        <f t="shared" si="266"/>
        <v>0</v>
      </c>
      <c r="Y1914" s="23">
        <f t="shared" si="267"/>
        <v>0</v>
      </c>
      <c r="AH1914" s="20">
        <f t="shared" si="262"/>
        <v>0</v>
      </c>
      <c r="AI1914" s="20">
        <v>1</v>
      </c>
      <c r="AQ1914" s="1">
        <f t="shared" si="263"/>
        <v>1</v>
      </c>
      <c r="AR1914" s="1">
        <f t="shared" si="264"/>
        <v>1</v>
      </c>
    </row>
    <row r="1915" spans="1:44" ht="28.2" thickTop="1" thickBot="1">
      <c r="A1915" s="871" t="s">
        <v>485</v>
      </c>
      <c r="B1915" s="871" t="s">
        <v>485</v>
      </c>
      <c r="C1915" s="227" t="s">
        <v>497</v>
      </c>
      <c r="D1915" s="215"/>
      <c r="E1915" s="225" t="s">
        <v>145</v>
      </c>
      <c r="F1915" s="216">
        <v>290000</v>
      </c>
      <c r="G1915" s="37">
        <v>195000</v>
      </c>
      <c r="H1915" s="218"/>
      <c r="I1915" s="204">
        <v>195000</v>
      </c>
      <c r="J1915" s="219"/>
      <c r="K1915" s="219"/>
      <c r="L1915" s="219"/>
      <c r="M1915" s="224"/>
      <c r="N1915" s="221"/>
      <c r="O1915" s="222"/>
      <c r="P1915" s="223"/>
      <c r="Q1915" s="228"/>
      <c r="R1915" s="186">
        <v>195000</v>
      </c>
      <c r="S1915" s="210">
        <f t="shared" si="271"/>
        <v>0</v>
      </c>
      <c r="T1915" s="181"/>
      <c r="U1915" s="162"/>
      <c r="V1915" s="181"/>
      <c r="W1915" s="162"/>
      <c r="X1915" s="23">
        <f t="shared" si="266"/>
        <v>0</v>
      </c>
      <c r="Y1915" s="23">
        <f t="shared" si="267"/>
        <v>0</v>
      </c>
      <c r="AH1915" s="20">
        <f t="shared" si="262"/>
        <v>0</v>
      </c>
      <c r="AI1915" s="20">
        <v>1</v>
      </c>
      <c r="AQ1915" s="1">
        <f t="shared" si="263"/>
        <v>1</v>
      </c>
      <c r="AR1915" s="1">
        <f t="shared" si="264"/>
        <v>1</v>
      </c>
    </row>
    <row r="1916" spans="1:44" ht="28.2" thickTop="1" thickBot="1">
      <c r="A1916" s="871" t="s">
        <v>485</v>
      </c>
      <c r="B1916" s="871" t="s">
        <v>485</v>
      </c>
      <c r="C1916" s="227" t="s">
        <v>498</v>
      </c>
      <c r="D1916" s="215"/>
      <c r="E1916" s="225" t="s">
        <v>10</v>
      </c>
      <c r="F1916" s="216">
        <v>150000</v>
      </c>
      <c r="G1916" s="37">
        <v>150000</v>
      </c>
      <c r="H1916" s="218"/>
      <c r="I1916" s="204">
        <v>120000</v>
      </c>
      <c r="J1916" s="219"/>
      <c r="K1916" s="219"/>
      <c r="L1916" s="219"/>
      <c r="M1916" s="220"/>
      <c r="N1916" s="220">
        <v>30000</v>
      </c>
      <c r="O1916" s="225" t="s">
        <v>499</v>
      </c>
      <c r="P1916" s="223"/>
      <c r="Q1916" s="229">
        <v>120774</v>
      </c>
      <c r="R1916" s="186">
        <v>29226</v>
      </c>
      <c r="S1916" s="210">
        <f t="shared" si="271"/>
        <v>0</v>
      </c>
      <c r="T1916" s="181"/>
      <c r="U1916" s="162"/>
      <c r="V1916" s="181"/>
      <c r="W1916" s="162"/>
      <c r="X1916" s="23">
        <f t="shared" si="266"/>
        <v>0</v>
      </c>
      <c r="Y1916" s="23">
        <f t="shared" si="267"/>
        <v>0</v>
      </c>
      <c r="AH1916" s="20">
        <f t="shared" si="262"/>
        <v>0</v>
      </c>
      <c r="AI1916" s="20">
        <v>1</v>
      </c>
      <c r="AQ1916" s="1">
        <f t="shared" si="263"/>
        <v>1</v>
      </c>
      <c r="AR1916" s="1">
        <f t="shared" si="264"/>
        <v>1</v>
      </c>
    </row>
    <row r="1917" spans="1:44" ht="28.2" thickTop="1" thickBot="1">
      <c r="A1917" s="871" t="s">
        <v>485</v>
      </c>
      <c r="B1917" s="871" t="s">
        <v>485</v>
      </c>
      <c r="C1917" s="227" t="s">
        <v>500</v>
      </c>
      <c r="D1917" s="215"/>
      <c r="E1917" s="225" t="s">
        <v>10</v>
      </c>
      <c r="F1917" s="216">
        <v>500000</v>
      </c>
      <c r="G1917" s="37">
        <v>750000</v>
      </c>
      <c r="H1917" s="218"/>
      <c r="I1917" s="204">
        <v>250000</v>
      </c>
      <c r="J1917" s="219"/>
      <c r="K1917" s="219"/>
      <c r="L1917" s="219"/>
      <c r="M1917" s="220"/>
      <c r="N1917" s="220">
        <v>500000</v>
      </c>
      <c r="O1917" s="225" t="s">
        <v>156</v>
      </c>
      <c r="P1917" s="223"/>
      <c r="Q1917" s="229"/>
      <c r="R1917" s="186">
        <v>100000</v>
      </c>
      <c r="S1917" s="210">
        <f t="shared" si="271"/>
        <v>650000</v>
      </c>
      <c r="T1917" s="181"/>
      <c r="U1917" s="162"/>
      <c r="V1917" s="181"/>
      <c r="W1917" s="162"/>
      <c r="X1917" s="23">
        <f t="shared" si="266"/>
        <v>0</v>
      </c>
      <c r="Y1917" s="23">
        <f t="shared" si="267"/>
        <v>0</v>
      </c>
      <c r="AH1917" s="20">
        <f t="shared" si="262"/>
        <v>0</v>
      </c>
      <c r="AI1917" s="20">
        <v>1</v>
      </c>
      <c r="AQ1917" s="1">
        <f t="shared" si="263"/>
        <v>1</v>
      </c>
      <c r="AR1917" s="1">
        <f t="shared" si="264"/>
        <v>1</v>
      </c>
    </row>
    <row r="1918" spans="1:44" ht="28.2" thickTop="1" thickBot="1">
      <c r="A1918" s="871" t="s">
        <v>485</v>
      </c>
      <c r="B1918" s="871" t="s">
        <v>485</v>
      </c>
      <c r="C1918" s="227" t="s">
        <v>360</v>
      </c>
      <c r="D1918" s="215"/>
      <c r="E1918" s="225" t="s">
        <v>145</v>
      </c>
      <c r="F1918" s="216">
        <v>60000</v>
      </c>
      <c r="G1918" s="37">
        <v>60000</v>
      </c>
      <c r="H1918" s="218"/>
      <c r="I1918" s="204">
        <v>40000</v>
      </c>
      <c r="J1918" s="219"/>
      <c r="K1918" s="219">
        <v>20000</v>
      </c>
      <c r="L1918" s="219"/>
      <c r="M1918" s="220"/>
      <c r="N1918" s="220"/>
      <c r="O1918" s="225"/>
      <c r="P1918" s="223"/>
      <c r="Q1918" s="229">
        <v>40000</v>
      </c>
      <c r="R1918" s="186">
        <v>20000</v>
      </c>
      <c r="S1918" s="210">
        <f t="shared" si="271"/>
        <v>0</v>
      </c>
      <c r="T1918" s="181"/>
      <c r="U1918" s="162"/>
      <c r="V1918" s="181"/>
      <c r="W1918" s="162"/>
      <c r="X1918" s="23">
        <f t="shared" si="266"/>
        <v>0</v>
      </c>
      <c r="Y1918" s="23">
        <f t="shared" si="267"/>
        <v>0</v>
      </c>
      <c r="AH1918" s="20">
        <f t="shared" si="262"/>
        <v>0</v>
      </c>
      <c r="AI1918" s="20">
        <v>1</v>
      </c>
      <c r="AQ1918" s="1">
        <f t="shared" si="263"/>
        <v>1</v>
      </c>
      <c r="AR1918" s="1">
        <f t="shared" si="264"/>
        <v>1</v>
      </c>
    </row>
    <row r="1919" spans="1:44" ht="28.2" thickTop="1" thickBot="1">
      <c r="A1919" s="871" t="s">
        <v>485</v>
      </c>
      <c r="B1919" s="871" t="s">
        <v>485</v>
      </c>
      <c r="C1919" s="227" t="s">
        <v>501</v>
      </c>
      <c r="D1919" s="215"/>
      <c r="E1919" s="225" t="s">
        <v>1576</v>
      </c>
      <c r="F1919" s="216">
        <v>295000</v>
      </c>
      <c r="G1919" s="37">
        <v>330000</v>
      </c>
      <c r="H1919" s="218"/>
      <c r="I1919" s="204">
        <v>228000</v>
      </c>
      <c r="J1919" s="219"/>
      <c r="K1919" s="219"/>
      <c r="L1919" s="219">
        <v>102000</v>
      </c>
      <c r="M1919" s="220"/>
      <c r="N1919" s="220"/>
      <c r="O1919" s="225"/>
      <c r="P1919" s="223"/>
      <c r="Q1919" s="228"/>
      <c r="R1919" s="186">
        <v>330000</v>
      </c>
      <c r="S1919" s="210">
        <f t="shared" si="271"/>
        <v>0</v>
      </c>
      <c r="T1919" s="181"/>
      <c r="U1919" s="162"/>
      <c r="V1919" s="181"/>
      <c r="W1919" s="162"/>
      <c r="X1919" s="23">
        <f t="shared" si="266"/>
        <v>0</v>
      </c>
      <c r="Y1919" s="23">
        <f t="shared" si="267"/>
        <v>0</v>
      </c>
      <c r="AH1919" s="20">
        <f t="shared" si="262"/>
        <v>0</v>
      </c>
      <c r="AI1919" s="20">
        <v>1</v>
      </c>
      <c r="AQ1919" s="1">
        <f t="shared" si="263"/>
        <v>1</v>
      </c>
      <c r="AR1919" s="1">
        <f t="shared" si="264"/>
        <v>1</v>
      </c>
    </row>
    <row r="1920" spans="1:44" ht="28.2" thickTop="1" thickBot="1">
      <c r="A1920" s="871" t="s">
        <v>485</v>
      </c>
      <c r="B1920" s="871" t="s">
        <v>485</v>
      </c>
      <c r="C1920" s="227" t="s">
        <v>502</v>
      </c>
      <c r="D1920" s="215"/>
      <c r="E1920" s="225" t="s">
        <v>11</v>
      </c>
      <c r="F1920" s="216">
        <v>509775</v>
      </c>
      <c r="G1920" s="37">
        <v>509775</v>
      </c>
      <c r="H1920" s="218"/>
      <c r="I1920" s="204"/>
      <c r="J1920" s="219"/>
      <c r="K1920" s="219">
        <v>509775</v>
      </c>
      <c r="L1920" s="219"/>
      <c r="M1920" s="220"/>
      <c r="N1920" s="220"/>
      <c r="O1920" s="225"/>
      <c r="P1920" s="223"/>
      <c r="Q1920" s="228">
        <v>492226</v>
      </c>
      <c r="R1920" s="186">
        <v>17549</v>
      </c>
      <c r="S1920" s="210">
        <f t="shared" si="271"/>
        <v>0</v>
      </c>
      <c r="T1920" s="181"/>
      <c r="U1920" s="162"/>
      <c r="V1920" s="181"/>
      <c r="W1920" s="162"/>
      <c r="X1920" s="23">
        <f t="shared" si="266"/>
        <v>0</v>
      </c>
      <c r="Y1920" s="23">
        <f t="shared" si="267"/>
        <v>0</v>
      </c>
      <c r="AH1920" s="20">
        <f t="shared" si="262"/>
        <v>0</v>
      </c>
      <c r="AI1920" s="20">
        <v>1</v>
      </c>
      <c r="AQ1920" s="1">
        <f t="shared" si="263"/>
        <v>1</v>
      </c>
      <c r="AR1920" s="1">
        <f t="shared" si="264"/>
        <v>1</v>
      </c>
    </row>
    <row r="1921" spans="1:44" ht="28.2" thickTop="1" thickBot="1">
      <c r="A1921" s="871" t="s">
        <v>485</v>
      </c>
      <c r="B1921" s="871" t="s">
        <v>485</v>
      </c>
      <c r="C1921" s="230" t="s">
        <v>48</v>
      </c>
      <c r="D1921" s="215"/>
      <c r="E1921" s="225" t="s">
        <v>10</v>
      </c>
      <c r="F1921" s="216">
        <v>300000</v>
      </c>
      <c r="G1921" s="37">
        <v>700000</v>
      </c>
      <c r="H1921" s="218"/>
      <c r="I1921" s="204"/>
      <c r="J1921" s="219"/>
      <c r="K1921" s="219"/>
      <c r="L1921" s="219"/>
      <c r="M1921" s="220"/>
      <c r="N1921" s="220">
        <v>700000</v>
      </c>
      <c r="O1921" s="225" t="s">
        <v>503</v>
      </c>
      <c r="P1921" s="223"/>
      <c r="Q1921" s="228"/>
      <c r="R1921" s="186">
        <v>0</v>
      </c>
      <c r="S1921" s="210">
        <f>G1921-(Q1921+R1921)</f>
        <v>700000</v>
      </c>
      <c r="T1921" s="181"/>
      <c r="U1921" s="162"/>
      <c r="V1921" s="181"/>
      <c r="W1921" s="162"/>
      <c r="X1921" s="23">
        <f t="shared" si="266"/>
        <v>0</v>
      </c>
      <c r="Y1921" s="23">
        <f t="shared" si="267"/>
        <v>0</v>
      </c>
      <c r="AH1921" s="20">
        <f t="shared" si="262"/>
        <v>0</v>
      </c>
      <c r="AI1921" s="20">
        <v>1</v>
      </c>
      <c r="AQ1921" s="1">
        <f t="shared" si="263"/>
        <v>1</v>
      </c>
      <c r="AR1921" s="1">
        <f t="shared" si="264"/>
        <v>1</v>
      </c>
    </row>
    <row r="1922" spans="1:44" ht="28.2" thickTop="1" thickBot="1">
      <c r="A1922" s="871" t="s">
        <v>485</v>
      </c>
      <c r="B1922" s="871" t="s">
        <v>485</v>
      </c>
      <c r="C1922" s="187" t="s">
        <v>504</v>
      </c>
      <c r="D1922" s="215"/>
      <c r="E1922" s="225" t="s">
        <v>145</v>
      </c>
      <c r="F1922" s="216">
        <f>I1922+J1922+K1922+L1922+M1922+N1922</f>
        <v>2000000</v>
      </c>
      <c r="G1922" s="37">
        <v>2000000</v>
      </c>
      <c r="H1922" s="218"/>
      <c r="I1922" s="204"/>
      <c r="J1922" s="204"/>
      <c r="K1922" s="204"/>
      <c r="L1922" s="204"/>
      <c r="M1922" s="220">
        <v>2000000</v>
      </c>
      <c r="N1922" s="220"/>
      <c r="O1922" s="225"/>
      <c r="P1922" s="223"/>
      <c r="Q1922" s="231">
        <f>5600</f>
        <v>5600</v>
      </c>
      <c r="R1922" s="186">
        <v>0</v>
      </c>
      <c r="S1922" s="210">
        <f>G1922-(Q1922+R1922)</f>
        <v>1994400</v>
      </c>
      <c r="T1922" s="181"/>
      <c r="U1922" s="162"/>
      <c r="V1922" s="181"/>
      <c r="W1922" s="162"/>
      <c r="X1922" s="23">
        <f t="shared" si="266"/>
        <v>0</v>
      </c>
      <c r="Y1922" s="23">
        <f t="shared" si="267"/>
        <v>0</v>
      </c>
      <c r="AH1922" s="20">
        <f t="shared" si="262"/>
        <v>0</v>
      </c>
      <c r="AO1922" s="20">
        <v>1</v>
      </c>
      <c r="AQ1922" s="1">
        <f t="shared" si="263"/>
        <v>1</v>
      </c>
      <c r="AR1922" s="1">
        <f t="shared" si="264"/>
        <v>1</v>
      </c>
    </row>
    <row r="1923" spans="1:44" ht="28.2" thickTop="1" thickBot="1">
      <c r="A1923" s="871" t="s">
        <v>485</v>
      </c>
      <c r="B1923" s="871" t="s">
        <v>505</v>
      </c>
      <c r="C1923" s="187" t="s">
        <v>506</v>
      </c>
      <c r="D1923" s="188"/>
      <c r="E1923" s="225" t="s">
        <v>179</v>
      </c>
      <c r="F1923" s="173">
        <f>I1923+J1923+K1923+L1923+M1923+N1923</f>
        <v>260000</v>
      </c>
      <c r="G1923" s="37">
        <v>260000</v>
      </c>
      <c r="H1923" s="190"/>
      <c r="I1923" s="49">
        <v>160000</v>
      </c>
      <c r="J1923" s="176"/>
      <c r="K1923" s="176"/>
      <c r="L1923" s="176">
        <v>100000</v>
      </c>
      <c r="M1923" s="191"/>
      <c r="N1923" s="191"/>
      <c r="O1923" s="192"/>
      <c r="Q1923" s="201"/>
      <c r="R1923" s="186">
        <v>0</v>
      </c>
      <c r="S1923" s="191">
        <f>F1923-R1923</f>
        <v>260000</v>
      </c>
      <c r="T1923" s="181"/>
      <c r="U1923" s="162"/>
      <c r="V1923" s="181"/>
      <c r="W1923" s="162"/>
      <c r="X1923" s="23">
        <f t="shared" si="266"/>
        <v>0</v>
      </c>
      <c r="Y1923" s="23">
        <f t="shared" si="267"/>
        <v>0</v>
      </c>
      <c r="Z1923" s="20">
        <v>1</v>
      </c>
      <c r="AH1923" s="20">
        <f t="shared" si="262"/>
        <v>1</v>
      </c>
      <c r="AQ1923" s="1">
        <f t="shared" si="263"/>
        <v>0</v>
      </c>
      <c r="AR1923" s="1">
        <f t="shared" si="264"/>
        <v>1</v>
      </c>
    </row>
    <row r="1924" spans="1:44" ht="28.2" thickTop="1" thickBot="1">
      <c r="A1924" s="871" t="s">
        <v>485</v>
      </c>
      <c r="B1924" s="871" t="s">
        <v>505</v>
      </c>
      <c r="C1924" s="187" t="s">
        <v>507</v>
      </c>
      <c r="D1924" s="188"/>
      <c r="E1924" s="225" t="s">
        <v>179</v>
      </c>
      <c r="F1924" s="173">
        <f>I1924+J1924+K1924+L1924+M1924+N1924</f>
        <v>79000</v>
      </c>
      <c r="G1924" s="37">
        <v>79000</v>
      </c>
      <c r="H1924" s="190"/>
      <c r="I1924" s="49"/>
      <c r="J1924" s="176"/>
      <c r="K1924" s="176"/>
      <c r="L1924" s="176">
        <v>79000</v>
      </c>
      <c r="M1924" s="191"/>
      <c r="N1924" s="191"/>
      <c r="O1924" s="192"/>
      <c r="Q1924" s="201"/>
      <c r="R1924" s="186">
        <v>79000</v>
      </c>
      <c r="S1924" s="191">
        <f>F1924-R1924</f>
        <v>0</v>
      </c>
      <c r="T1924" s="181"/>
      <c r="U1924" s="162"/>
      <c r="V1924" s="181"/>
      <c r="W1924" s="162"/>
      <c r="X1924" s="23">
        <f t="shared" si="266"/>
        <v>0</v>
      </c>
      <c r="Y1924" s="23">
        <f t="shared" si="267"/>
        <v>0</v>
      </c>
      <c r="Z1924" s="20">
        <v>1</v>
      </c>
      <c r="AH1924" s="20">
        <f t="shared" si="262"/>
        <v>1</v>
      </c>
      <c r="AQ1924" s="1">
        <f t="shared" si="263"/>
        <v>0</v>
      </c>
      <c r="AR1924" s="1">
        <f t="shared" si="264"/>
        <v>1</v>
      </c>
    </row>
    <row r="1925" spans="1:44" ht="28.2" thickTop="1" thickBot="1">
      <c r="A1925" s="871" t="s">
        <v>485</v>
      </c>
      <c r="B1925" s="881" t="s">
        <v>505</v>
      </c>
      <c r="C1925" s="232" t="s">
        <v>376</v>
      </c>
      <c r="D1925" s="188"/>
      <c r="E1925" s="225" t="s">
        <v>179</v>
      </c>
      <c r="F1925" s="173">
        <f>I1925+J1925+K1925+L1925+M1925+N1925</f>
        <v>230000</v>
      </c>
      <c r="G1925" s="37">
        <v>230000</v>
      </c>
      <c r="H1925" s="190"/>
      <c r="I1925" s="49"/>
      <c r="J1925" s="176"/>
      <c r="K1925" s="176">
        <v>230000</v>
      </c>
      <c r="L1925" s="176"/>
      <c r="M1925" s="191"/>
      <c r="N1925" s="191"/>
      <c r="O1925" s="192"/>
      <c r="Q1925" s="201"/>
      <c r="R1925" s="186">
        <v>0</v>
      </c>
      <c r="S1925" s="191">
        <f>F1925-R1925</f>
        <v>230000</v>
      </c>
      <c r="T1925" s="181"/>
      <c r="U1925" s="162"/>
      <c r="V1925" s="181"/>
      <c r="W1925" s="162"/>
      <c r="X1925" s="23">
        <f t="shared" si="266"/>
        <v>0</v>
      </c>
      <c r="Y1925" s="23">
        <f t="shared" si="267"/>
        <v>0</v>
      </c>
      <c r="Z1925" s="20">
        <v>1</v>
      </c>
      <c r="AH1925" s="20">
        <f t="shared" si="262"/>
        <v>1</v>
      </c>
      <c r="AQ1925" s="1">
        <f t="shared" si="263"/>
        <v>0</v>
      </c>
      <c r="AR1925" s="1">
        <f t="shared" si="264"/>
        <v>1</v>
      </c>
    </row>
    <row r="1926" spans="1:44" ht="28.2" thickTop="1" thickBot="1">
      <c r="A1926" s="871" t="s">
        <v>485</v>
      </c>
      <c r="B1926" s="871" t="s">
        <v>505</v>
      </c>
      <c r="C1926" s="187" t="s">
        <v>38</v>
      </c>
      <c r="D1926" s="188"/>
      <c r="E1926" s="225" t="s">
        <v>145</v>
      </c>
      <c r="F1926" s="173">
        <v>200000</v>
      </c>
      <c r="G1926" s="37">
        <v>200000</v>
      </c>
      <c r="H1926" s="190"/>
      <c r="I1926" s="49">
        <v>86000</v>
      </c>
      <c r="J1926" s="176"/>
      <c r="K1926" s="176"/>
      <c r="L1926" s="176">
        <v>114000</v>
      </c>
      <c r="M1926" s="191"/>
      <c r="N1926" s="191"/>
      <c r="O1926" s="192"/>
      <c r="Q1926" s="193">
        <v>0</v>
      </c>
      <c r="R1926" s="186">
        <v>150000</v>
      </c>
      <c r="S1926" s="49">
        <f t="shared" ref="S1926:S1931" si="272">G1926-(R1926+Q1926)</f>
        <v>50000</v>
      </c>
      <c r="T1926" s="181"/>
      <c r="U1926" s="162"/>
      <c r="V1926" s="181"/>
      <c r="W1926" s="162"/>
      <c r="X1926" s="23">
        <f t="shared" si="266"/>
        <v>0</v>
      </c>
      <c r="Y1926" s="23">
        <f t="shared" si="267"/>
        <v>0</v>
      </c>
      <c r="AH1926" s="20">
        <f t="shared" si="262"/>
        <v>0</v>
      </c>
      <c r="AI1926" s="20">
        <v>1</v>
      </c>
      <c r="AQ1926" s="1">
        <f t="shared" si="263"/>
        <v>1</v>
      </c>
      <c r="AR1926" s="1">
        <f t="shared" si="264"/>
        <v>1</v>
      </c>
    </row>
    <row r="1927" spans="1:44" ht="28.2" thickTop="1" thickBot="1">
      <c r="A1927" s="871" t="s">
        <v>485</v>
      </c>
      <c r="B1927" s="871" t="s">
        <v>505</v>
      </c>
      <c r="C1927" s="187" t="s">
        <v>229</v>
      </c>
      <c r="D1927" s="188"/>
      <c r="E1927" s="225" t="s">
        <v>53</v>
      </c>
      <c r="F1927" s="173">
        <v>100000</v>
      </c>
      <c r="G1927" s="37">
        <v>100000</v>
      </c>
      <c r="H1927" s="190"/>
      <c r="I1927" s="49">
        <v>43000</v>
      </c>
      <c r="J1927" s="176"/>
      <c r="K1927" s="176"/>
      <c r="L1927" s="176">
        <v>57000</v>
      </c>
      <c r="M1927" s="191"/>
      <c r="N1927" s="191"/>
      <c r="O1927" s="192"/>
      <c r="Q1927" s="193">
        <v>83388</v>
      </c>
      <c r="R1927" s="186">
        <v>6612</v>
      </c>
      <c r="S1927" s="49">
        <f t="shared" si="272"/>
        <v>10000</v>
      </c>
      <c r="T1927" s="181"/>
      <c r="U1927" s="162"/>
      <c r="V1927" s="181"/>
      <c r="W1927" s="162"/>
      <c r="X1927" s="23">
        <f t="shared" si="266"/>
        <v>0</v>
      </c>
      <c r="Y1927" s="23">
        <f t="shared" si="267"/>
        <v>0</v>
      </c>
      <c r="AH1927" s="20">
        <f t="shared" si="262"/>
        <v>0</v>
      </c>
      <c r="AI1927" s="20">
        <v>1</v>
      </c>
      <c r="AQ1927" s="1">
        <f t="shared" si="263"/>
        <v>1</v>
      </c>
      <c r="AR1927" s="1">
        <f t="shared" si="264"/>
        <v>1</v>
      </c>
    </row>
    <row r="1928" spans="1:44" ht="28.2" thickTop="1" thickBot="1">
      <c r="A1928" s="871" t="s">
        <v>485</v>
      </c>
      <c r="B1928" s="871" t="s">
        <v>505</v>
      </c>
      <c r="C1928" s="187" t="s">
        <v>508</v>
      </c>
      <c r="D1928" s="188"/>
      <c r="E1928" s="225" t="s">
        <v>53</v>
      </c>
      <c r="F1928" s="173">
        <v>100000</v>
      </c>
      <c r="G1928" s="37">
        <v>100000</v>
      </c>
      <c r="H1928" s="190"/>
      <c r="I1928" s="49"/>
      <c r="J1928" s="176"/>
      <c r="K1928" s="176"/>
      <c r="L1928" s="176"/>
      <c r="M1928" s="191"/>
      <c r="N1928" s="191">
        <v>100000</v>
      </c>
      <c r="O1928" s="192" t="s">
        <v>156</v>
      </c>
      <c r="Q1928" s="193">
        <v>0</v>
      </c>
      <c r="R1928" s="186">
        <v>50000</v>
      </c>
      <c r="S1928" s="49">
        <f t="shared" si="272"/>
        <v>50000</v>
      </c>
      <c r="T1928" s="181"/>
      <c r="U1928" s="162"/>
      <c r="V1928" s="181"/>
      <c r="W1928" s="162"/>
      <c r="X1928" s="23">
        <f t="shared" si="266"/>
        <v>0</v>
      </c>
      <c r="Y1928" s="23">
        <f t="shared" si="267"/>
        <v>0</v>
      </c>
      <c r="AH1928" s="20">
        <f t="shared" si="262"/>
        <v>0</v>
      </c>
      <c r="AI1928" s="20">
        <v>1</v>
      </c>
      <c r="AQ1928" s="1">
        <f t="shared" si="263"/>
        <v>1</v>
      </c>
      <c r="AR1928" s="1">
        <f t="shared" si="264"/>
        <v>1</v>
      </c>
    </row>
    <row r="1929" spans="1:44" ht="28.2" thickTop="1" thickBot="1">
      <c r="A1929" s="871" t="s">
        <v>485</v>
      </c>
      <c r="B1929" s="871" t="s">
        <v>505</v>
      </c>
      <c r="C1929" s="187" t="s">
        <v>509</v>
      </c>
      <c r="D1929" s="188"/>
      <c r="E1929" s="225" t="s">
        <v>53</v>
      </c>
      <c r="F1929" s="173">
        <v>250000</v>
      </c>
      <c r="G1929" s="37">
        <v>224714</v>
      </c>
      <c r="H1929" s="190"/>
      <c r="I1929" s="49"/>
      <c r="J1929" s="176"/>
      <c r="K1929" s="176"/>
      <c r="L1929" s="176"/>
      <c r="M1929" s="191"/>
      <c r="N1929" s="173">
        <v>224714</v>
      </c>
      <c r="O1929" s="192" t="s">
        <v>156</v>
      </c>
      <c r="Q1929" s="193">
        <v>118295</v>
      </c>
      <c r="R1929" s="186">
        <v>83948</v>
      </c>
      <c r="S1929" s="49">
        <f t="shared" si="272"/>
        <v>22471</v>
      </c>
      <c r="T1929" s="181"/>
      <c r="U1929" s="162"/>
      <c r="V1929" s="181"/>
      <c r="W1929" s="162"/>
      <c r="X1929" s="23">
        <f t="shared" si="266"/>
        <v>0</v>
      </c>
      <c r="Y1929" s="23">
        <f t="shared" si="267"/>
        <v>0</v>
      </c>
      <c r="AH1929" s="20">
        <f t="shared" si="262"/>
        <v>0</v>
      </c>
      <c r="AI1929" s="20">
        <v>1</v>
      </c>
      <c r="AQ1929" s="1">
        <f t="shared" si="263"/>
        <v>1</v>
      </c>
      <c r="AR1929" s="1">
        <f t="shared" si="264"/>
        <v>1</v>
      </c>
    </row>
    <row r="1930" spans="1:44" ht="28.2" thickTop="1" thickBot="1">
      <c r="A1930" s="871" t="s">
        <v>485</v>
      </c>
      <c r="B1930" s="871" t="s">
        <v>505</v>
      </c>
      <c r="C1930" s="187" t="s">
        <v>510</v>
      </c>
      <c r="D1930" s="188"/>
      <c r="E1930" s="225" t="s">
        <v>10</v>
      </c>
      <c r="F1930" s="173">
        <v>550000</v>
      </c>
      <c r="G1930" s="37">
        <v>539925</v>
      </c>
      <c r="H1930" s="190"/>
      <c r="I1930" s="49"/>
      <c r="J1930" s="176"/>
      <c r="K1930" s="176"/>
      <c r="L1930" s="176"/>
      <c r="M1930" s="191"/>
      <c r="N1930" s="173">
        <v>539925</v>
      </c>
      <c r="O1930" s="192" t="s">
        <v>156</v>
      </c>
      <c r="Q1930" s="193">
        <v>131536</v>
      </c>
      <c r="R1930" s="186">
        <v>100000</v>
      </c>
      <c r="S1930" s="49">
        <f t="shared" si="272"/>
        <v>308389</v>
      </c>
      <c r="T1930" s="181"/>
      <c r="U1930" s="162"/>
      <c r="V1930" s="181"/>
      <c r="W1930" s="162"/>
      <c r="X1930" s="23">
        <f t="shared" si="266"/>
        <v>0</v>
      </c>
      <c r="Y1930" s="23">
        <f t="shared" si="267"/>
        <v>0</v>
      </c>
      <c r="AH1930" s="20">
        <f t="shared" ref="AH1930:AH1993" si="273">SUM(Z1930:AG1930)</f>
        <v>0</v>
      </c>
      <c r="AI1930" s="20">
        <v>1</v>
      </c>
      <c r="AQ1930" s="1">
        <f t="shared" ref="AQ1930:AQ1993" si="274">SUM(AI1930:AP1930)</f>
        <v>1</v>
      </c>
      <c r="AR1930" s="1">
        <f t="shared" ref="AR1930:AR1993" si="275">AQ1930+AH1930</f>
        <v>1</v>
      </c>
    </row>
    <row r="1931" spans="1:44" ht="28.2" thickTop="1" thickBot="1">
      <c r="A1931" s="871" t="s">
        <v>485</v>
      </c>
      <c r="B1931" s="871" t="s">
        <v>505</v>
      </c>
      <c r="C1931" s="187" t="s">
        <v>41</v>
      </c>
      <c r="D1931" s="188"/>
      <c r="E1931" s="225" t="s">
        <v>10</v>
      </c>
      <c r="F1931" s="173">
        <v>300000</v>
      </c>
      <c r="G1931" s="37">
        <v>296097</v>
      </c>
      <c r="H1931" s="190"/>
      <c r="I1931" s="49"/>
      <c r="J1931" s="176"/>
      <c r="K1931" s="176">
        <v>296097</v>
      </c>
      <c r="L1931" s="176"/>
      <c r="M1931" s="191"/>
      <c r="N1931" s="191"/>
      <c r="O1931" s="192"/>
      <c r="Q1931" s="193">
        <v>266490</v>
      </c>
      <c r="R1931" s="186">
        <v>29607</v>
      </c>
      <c r="S1931" s="49">
        <f t="shared" si="272"/>
        <v>0</v>
      </c>
      <c r="T1931" s="181"/>
      <c r="U1931" s="162"/>
      <c r="V1931" s="181"/>
      <c r="W1931" s="162"/>
      <c r="X1931" s="23">
        <f t="shared" si="266"/>
        <v>0</v>
      </c>
      <c r="Y1931" s="23">
        <f t="shared" si="267"/>
        <v>0</v>
      </c>
      <c r="AH1931" s="20">
        <f t="shared" si="273"/>
        <v>0</v>
      </c>
      <c r="AI1931" s="20">
        <v>1</v>
      </c>
      <c r="AQ1931" s="1">
        <f t="shared" si="274"/>
        <v>1</v>
      </c>
      <c r="AR1931" s="1">
        <f t="shared" si="275"/>
        <v>1</v>
      </c>
    </row>
    <row r="1932" spans="1:44" ht="28.2" thickTop="1" thickBot="1">
      <c r="A1932" s="871" t="s">
        <v>485</v>
      </c>
      <c r="B1932" s="871" t="s">
        <v>505</v>
      </c>
      <c r="C1932" s="187" t="s">
        <v>511</v>
      </c>
      <c r="D1932" s="188"/>
      <c r="E1932" s="225" t="s">
        <v>53</v>
      </c>
      <c r="F1932" s="173">
        <v>100000</v>
      </c>
      <c r="G1932" s="37">
        <v>95300</v>
      </c>
      <c r="H1932" s="190"/>
      <c r="I1932" s="49"/>
      <c r="J1932" s="176"/>
      <c r="K1932" s="176"/>
      <c r="L1932" s="176"/>
      <c r="M1932" s="191"/>
      <c r="N1932" s="191">
        <v>95300</v>
      </c>
      <c r="O1932" s="192" t="s">
        <v>250</v>
      </c>
      <c r="Q1932" s="193">
        <v>90870</v>
      </c>
      <c r="R1932" s="186">
        <v>4430</v>
      </c>
      <c r="S1932" s="49">
        <f>G1932-(R1932+Q1932)</f>
        <v>0</v>
      </c>
      <c r="T1932" s="181"/>
      <c r="U1932" s="162"/>
      <c r="V1932" s="181"/>
      <c r="W1932" s="162"/>
      <c r="X1932" s="23">
        <f t="shared" si="266"/>
        <v>0</v>
      </c>
      <c r="Y1932" s="23">
        <f t="shared" si="267"/>
        <v>0</v>
      </c>
      <c r="AH1932" s="20">
        <f t="shared" si="273"/>
        <v>0</v>
      </c>
      <c r="AL1932" s="20">
        <v>1</v>
      </c>
      <c r="AQ1932" s="1">
        <f t="shared" si="274"/>
        <v>1</v>
      </c>
      <c r="AR1932" s="1">
        <f t="shared" si="275"/>
        <v>1</v>
      </c>
    </row>
    <row r="1933" spans="1:44" ht="28.2" thickTop="1" thickBot="1">
      <c r="A1933" s="871" t="s">
        <v>485</v>
      </c>
      <c r="B1933" s="871" t="s">
        <v>505</v>
      </c>
      <c r="C1933" s="187" t="s">
        <v>512</v>
      </c>
      <c r="D1933" s="188"/>
      <c r="E1933" s="225" t="s">
        <v>53</v>
      </c>
      <c r="F1933" s="173">
        <v>2000000</v>
      </c>
      <c r="G1933" s="37">
        <v>2000000</v>
      </c>
      <c r="H1933" s="190"/>
      <c r="I1933" s="49"/>
      <c r="J1933" s="176"/>
      <c r="K1933" s="176"/>
      <c r="L1933" s="176"/>
      <c r="M1933" s="49">
        <v>2000000</v>
      </c>
      <c r="N1933" s="191"/>
      <c r="O1933" s="192"/>
      <c r="Q1933" s="193">
        <f>11625+769895</f>
        <v>781520</v>
      </c>
      <c r="R1933" s="186">
        <v>875850</v>
      </c>
      <c r="S1933" s="49">
        <f>G1933-(R1933+Q1933)</f>
        <v>342630</v>
      </c>
      <c r="T1933" s="181"/>
      <c r="U1933" s="162"/>
      <c r="V1933" s="181"/>
      <c r="W1933" s="162"/>
      <c r="X1933" s="23">
        <f t="shared" si="266"/>
        <v>0</v>
      </c>
      <c r="Y1933" s="23">
        <f t="shared" si="267"/>
        <v>0</v>
      </c>
      <c r="AH1933" s="20">
        <f t="shared" si="273"/>
        <v>0</v>
      </c>
      <c r="AO1933" s="20">
        <v>1</v>
      </c>
      <c r="AQ1933" s="1">
        <f t="shared" si="274"/>
        <v>1</v>
      </c>
      <c r="AR1933" s="1">
        <f t="shared" si="275"/>
        <v>1</v>
      </c>
    </row>
    <row r="1934" spans="1:44" ht="28.2" thickTop="1" thickBot="1">
      <c r="A1934" s="871" t="s">
        <v>485</v>
      </c>
      <c r="B1934" s="871" t="s">
        <v>513</v>
      </c>
      <c r="C1934" s="187" t="s">
        <v>514</v>
      </c>
      <c r="D1934" s="188"/>
      <c r="E1934" s="225" t="s">
        <v>179</v>
      </c>
      <c r="F1934" s="173">
        <f>I1934+J1934+K1934+L1934+M1934+N1934</f>
        <v>376000</v>
      </c>
      <c r="G1934" s="37">
        <v>376000</v>
      </c>
      <c r="H1934" s="190"/>
      <c r="I1934" s="49">
        <v>0</v>
      </c>
      <c r="J1934" s="176">
        <v>0</v>
      </c>
      <c r="K1934" s="176"/>
      <c r="L1934" s="176">
        <v>376000</v>
      </c>
      <c r="M1934" s="191">
        <v>0</v>
      </c>
      <c r="N1934" s="191"/>
      <c r="O1934" s="192"/>
      <c r="Q1934" s="201"/>
      <c r="R1934" s="186">
        <v>10000</v>
      </c>
      <c r="S1934" s="49">
        <f>F1934-R1934</f>
        <v>366000</v>
      </c>
      <c r="T1934" s="111"/>
      <c r="U1934" s="112"/>
      <c r="V1934" s="111"/>
      <c r="W1934" s="112"/>
      <c r="X1934" s="23">
        <f t="shared" si="266"/>
        <v>0</v>
      </c>
      <c r="Y1934" s="23">
        <f t="shared" si="267"/>
        <v>0</v>
      </c>
      <c r="Z1934" s="20">
        <v>1</v>
      </c>
      <c r="AH1934" s="20">
        <f t="shared" si="273"/>
        <v>1</v>
      </c>
      <c r="AQ1934" s="1">
        <f t="shared" si="274"/>
        <v>0</v>
      </c>
      <c r="AR1934" s="1">
        <f t="shared" si="275"/>
        <v>1</v>
      </c>
    </row>
    <row r="1935" spans="1:44" ht="28.2" thickTop="1" thickBot="1">
      <c r="A1935" s="871" t="s">
        <v>485</v>
      </c>
      <c r="B1935" s="871" t="s">
        <v>513</v>
      </c>
      <c r="C1935" s="187" t="s">
        <v>288</v>
      </c>
      <c r="D1935" s="188"/>
      <c r="E1935" s="225" t="s">
        <v>179</v>
      </c>
      <c r="F1935" s="173">
        <f>I1935+J1935+K1935+L1935+M1935+N1935</f>
        <v>200000</v>
      </c>
      <c r="G1935" s="37">
        <v>200000</v>
      </c>
      <c r="H1935" s="190"/>
      <c r="I1935" s="49">
        <v>0</v>
      </c>
      <c r="J1935" s="176">
        <v>0</v>
      </c>
      <c r="K1935" s="176"/>
      <c r="L1935" s="176">
        <v>200000</v>
      </c>
      <c r="M1935" s="191">
        <v>0</v>
      </c>
      <c r="N1935" s="191"/>
      <c r="O1935" s="192"/>
      <c r="Q1935" s="201"/>
      <c r="R1935" s="186">
        <v>150000</v>
      </c>
      <c r="S1935" s="49">
        <f>F1935-R1935</f>
        <v>50000</v>
      </c>
      <c r="T1935" s="181"/>
      <c r="U1935" s="162"/>
      <c r="V1935" s="181"/>
      <c r="W1935" s="162"/>
      <c r="X1935" s="23">
        <f t="shared" si="266"/>
        <v>0</v>
      </c>
      <c r="Y1935" s="23">
        <f t="shared" si="267"/>
        <v>0</v>
      </c>
      <c r="Z1935" s="20">
        <v>1</v>
      </c>
      <c r="AH1935" s="20">
        <f t="shared" si="273"/>
        <v>1</v>
      </c>
      <c r="AQ1935" s="1">
        <f t="shared" si="274"/>
        <v>0</v>
      </c>
      <c r="AR1935" s="1">
        <f t="shared" si="275"/>
        <v>1</v>
      </c>
    </row>
    <row r="1936" spans="1:44" ht="28.2" thickTop="1" thickBot="1">
      <c r="A1936" s="871" t="s">
        <v>485</v>
      </c>
      <c r="B1936" s="871" t="s">
        <v>513</v>
      </c>
      <c r="C1936" s="187" t="s">
        <v>515</v>
      </c>
      <c r="D1936" s="188"/>
      <c r="E1936" s="225" t="s">
        <v>11</v>
      </c>
      <c r="F1936" s="173">
        <v>200000</v>
      </c>
      <c r="G1936" s="37">
        <v>171719</v>
      </c>
      <c r="H1936" s="190"/>
      <c r="I1936" s="49">
        <v>0</v>
      </c>
      <c r="J1936" s="176">
        <v>0</v>
      </c>
      <c r="K1936" s="176">
        <v>171719</v>
      </c>
      <c r="L1936" s="176">
        <v>0</v>
      </c>
      <c r="M1936" s="191">
        <v>0</v>
      </c>
      <c r="N1936" s="191">
        <v>0</v>
      </c>
      <c r="O1936" s="192"/>
      <c r="Q1936" s="193">
        <v>17605</v>
      </c>
      <c r="R1936" s="186">
        <v>136942</v>
      </c>
      <c r="S1936" s="49">
        <f>G1936-(Q1936+R1936)</f>
        <v>17172</v>
      </c>
      <c r="T1936" s="111"/>
      <c r="U1936" s="112"/>
      <c r="V1936" s="111"/>
      <c r="W1936" s="112"/>
      <c r="X1936" s="23">
        <f t="shared" si="266"/>
        <v>0</v>
      </c>
      <c r="Y1936" s="23">
        <f t="shared" si="267"/>
        <v>0</v>
      </c>
      <c r="AH1936" s="20">
        <f t="shared" si="273"/>
        <v>0</v>
      </c>
      <c r="AI1936" s="20">
        <v>1</v>
      </c>
      <c r="AQ1936" s="1">
        <f t="shared" si="274"/>
        <v>1</v>
      </c>
      <c r="AR1936" s="1">
        <f t="shared" si="275"/>
        <v>1</v>
      </c>
    </row>
    <row r="1937" spans="1:44" ht="28.2" thickTop="1" thickBot="1">
      <c r="A1937" s="871" t="s">
        <v>485</v>
      </c>
      <c r="B1937" s="871" t="s">
        <v>513</v>
      </c>
      <c r="C1937" s="187" t="s">
        <v>229</v>
      </c>
      <c r="D1937" s="188"/>
      <c r="E1937" s="225" t="s">
        <v>53</v>
      </c>
      <c r="F1937" s="173">
        <v>165000</v>
      </c>
      <c r="G1937" s="37">
        <v>165305</v>
      </c>
      <c r="H1937" s="190"/>
      <c r="I1937" s="49">
        <v>0</v>
      </c>
      <c r="J1937" s="176">
        <v>0</v>
      </c>
      <c r="K1937" s="176"/>
      <c r="L1937" s="176">
        <v>165305</v>
      </c>
      <c r="M1937" s="191">
        <v>0</v>
      </c>
      <c r="N1937" s="191">
        <v>0</v>
      </c>
      <c r="O1937" s="192"/>
      <c r="Q1937" s="193">
        <v>140438</v>
      </c>
      <c r="R1937" s="186">
        <v>24867</v>
      </c>
      <c r="S1937" s="49">
        <f t="shared" ref="S1937:S1950" si="276">G1937-(Q1937+R1937)</f>
        <v>0</v>
      </c>
      <c r="T1937" s="181"/>
      <c r="U1937" s="162"/>
      <c r="V1937" s="181"/>
      <c r="W1937" s="162"/>
      <c r="X1937" s="23">
        <f t="shared" si="266"/>
        <v>0</v>
      </c>
      <c r="Y1937" s="23">
        <f t="shared" si="267"/>
        <v>0</v>
      </c>
      <c r="AH1937" s="20">
        <f t="shared" si="273"/>
        <v>0</v>
      </c>
      <c r="AI1937" s="20">
        <v>1</v>
      </c>
      <c r="AQ1937" s="1">
        <f t="shared" si="274"/>
        <v>1</v>
      </c>
      <c r="AR1937" s="1">
        <f t="shared" si="275"/>
        <v>1</v>
      </c>
    </row>
    <row r="1938" spans="1:44" ht="28.2" thickTop="1" thickBot="1">
      <c r="A1938" s="871" t="s">
        <v>485</v>
      </c>
      <c r="B1938" s="871" t="s">
        <v>513</v>
      </c>
      <c r="C1938" s="187" t="s">
        <v>516</v>
      </c>
      <c r="D1938" s="188"/>
      <c r="E1938" s="225" t="s">
        <v>53</v>
      </c>
      <c r="F1938" s="173">
        <v>70000</v>
      </c>
      <c r="G1938" s="37">
        <v>35428</v>
      </c>
      <c r="H1938" s="190"/>
      <c r="I1938" s="49">
        <v>0</v>
      </c>
      <c r="J1938" s="176">
        <v>0</v>
      </c>
      <c r="K1938" s="176"/>
      <c r="L1938" s="176"/>
      <c r="M1938" s="191">
        <v>0</v>
      </c>
      <c r="N1938" s="191">
        <v>35428</v>
      </c>
      <c r="O1938" s="192" t="s">
        <v>517</v>
      </c>
      <c r="Q1938" s="193">
        <v>28561</v>
      </c>
      <c r="R1938" s="186">
        <v>6867</v>
      </c>
      <c r="S1938" s="49">
        <f t="shared" si="276"/>
        <v>0</v>
      </c>
      <c r="T1938" s="181"/>
      <c r="U1938" s="162"/>
      <c r="V1938" s="181"/>
      <c r="W1938" s="162"/>
      <c r="X1938" s="23">
        <f t="shared" si="266"/>
        <v>0</v>
      </c>
      <c r="Y1938" s="23">
        <f t="shared" si="267"/>
        <v>0</v>
      </c>
      <c r="AH1938" s="20">
        <f t="shared" si="273"/>
        <v>0</v>
      </c>
      <c r="AI1938" s="20">
        <v>1</v>
      </c>
      <c r="AQ1938" s="1">
        <f t="shared" si="274"/>
        <v>1</v>
      </c>
      <c r="AR1938" s="1">
        <f t="shared" si="275"/>
        <v>1</v>
      </c>
    </row>
    <row r="1939" spans="1:44" ht="28.2" thickTop="1" thickBot="1">
      <c r="A1939" s="871" t="s">
        <v>485</v>
      </c>
      <c r="B1939" s="871" t="s">
        <v>513</v>
      </c>
      <c r="C1939" s="187" t="s">
        <v>518</v>
      </c>
      <c r="D1939" s="188"/>
      <c r="E1939" s="225" t="s">
        <v>53</v>
      </c>
      <c r="F1939" s="173">
        <v>150000</v>
      </c>
      <c r="G1939" s="37">
        <v>135346</v>
      </c>
      <c r="H1939" s="190"/>
      <c r="I1939" s="49">
        <v>0</v>
      </c>
      <c r="J1939" s="176">
        <v>0</v>
      </c>
      <c r="K1939" s="176"/>
      <c r="L1939" s="176"/>
      <c r="M1939" s="191">
        <v>0</v>
      </c>
      <c r="N1939" s="191">
        <v>135346</v>
      </c>
      <c r="O1939" s="192" t="s">
        <v>517</v>
      </c>
      <c r="Q1939" s="193">
        <v>50193</v>
      </c>
      <c r="R1939" s="186">
        <v>71618</v>
      </c>
      <c r="S1939" s="49">
        <f t="shared" si="276"/>
        <v>13535</v>
      </c>
      <c r="T1939" s="181"/>
      <c r="U1939" s="162"/>
      <c r="V1939" s="181"/>
      <c r="W1939" s="162"/>
      <c r="X1939" s="23">
        <f t="shared" si="266"/>
        <v>0</v>
      </c>
      <c r="Y1939" s="23">
        <f t="shared" si="267"/>
        <v>0</v>
      </c>
      <c r="AH1939" s="20">
        <f t="shared" si="273"/>
        <v>0</v>
      </c>
      <c r="AI1939" s="20">
        <v>1</v>
      </c>
      <c r="AQ1939" s="1">
        <f t="shared" si="274"/>
        <v>1</v>
      </c>
      <c r="AR1939" s="1">
        <f t="shared" si="275"/>
        <v>1</v>
      </c>
    </row>
    <row r="1940" spans="1:44" ht="28.2" thickTop="1" thickBot="1">
      <c r="A1940" s="871" t="s">
        <v>485</v>
      </c>
      <c r="B1940" s="871" t="s">
        <v>513</v>
      </c>
      <c r="C1940" s="187" t="s">
        <v>48</v>
      </c>
      <c r="D1940" s="188"/>
      <c r="E1940" s="225" t="s">
        <v>53</v>
      </c>
      <c r="F1940" s="173">
        <v>80000</v>
      </c>
      <c r="G1940" s="37">
        <v>74897</v>
      </c>
      <c r="H1940" s="190"/>
      <c r="I1940" s="49">
        <v>0</v>
      </c>
      <c r="J1940" s="176">
        <v>0</v>
      </c>
      <c r="K1940" s="176"/>
      <c r="L1940" s="176"/>
      <c r="M1940" s="191">
        <v>0</v>
      </c>
      <c r="N1940" s="191">
        <v>74897</v>
      </c>
      <c r="O1940" s="192" t="s">
        <v>517</v>
      </c>
      <c r="Q1940" s="193">
        <v>68835</v>
      </c>
      <c r="R1940" s="186">
        <v>6062</v>
      </c>
      <c r="S1940" s="49">
        <f t="shared" si="276"/>
        <v>0</v>
      </c>
      <c r="T1940" s="181"/>
      <c r="U1940" s="162"/>
      <c r="V1940" s="181"/>
      <c r="W1940" s="162"/>
      <c r="X1940" s="23">
        <f t="shared" si="266"/>
        <v>0</v>
      </c>
      <c r="Y1940" s="23">
        <f t="shared" si="267"/>
        <v>0</v>
      </c>
      <c r="AH1940" s="20">
        <f t="shared" si="273"/>
        <v>0</v>
      </c>
      <c r="AI1940" s="20">
        <v>1</v>
      </c>
      <c r="AQ1940" s="1">
        <f t="shared" si="274"/>
        <v>1</v>
      </c>
      <c r="AR1940" s="1">
        <f t="shared" si="275"/>
        <v>1</v>
      </c>
    </row>
    <row r="1941" spans="1:44" ht="28.2" thickTop="1" thickBot="1">
      <c r="A1941" s="871" t="s">
        <v>485</v>
      </c>
      <c r="B1941" s="871" t="s">
        <v>513</v>
      </c>
      <c r="C1941" s="187" t="s">
        <v>45</v>
      </c>
      <c r="D1941" s="188"/>
      <c r="E1941" s="225" t="s">
        <v>145</v>
      </c>
      <c r="F1941" s="173">
        <v>180000</v>
      </c>
      <c r="G1941" s="37">
        <v>180000</v>
      </c>
      <c r="H1941" s="190"/>
      <c r="I1941" s="49">
        <v>0</v>
      </c>
      <c r="J1941" s="176">
        <v>0</v>
      </c>
      <c r="K1941" s="176"/>
      <c r="L1941" s="176">
        <v>180000</v>
      </c>
      <c r="M1941" s="191">
        <v>0</v>
      </c>
      <c r="N1941" s="191">
        <v>0</v>
      </c>
      <c r="O1941" s="192"/>
      <c r="Q1941" s="193">
        <v>0</v>
      </c>
      <c r="R1941" s="186">
        <v>50000</v>
      </c>
      <c r="S1941" s="49">
        <f t="shared" si="276"/>
        <v>130000</v>
      </c>
      <c r="T1941" s="181"/>
      <c r="U1941" s="162"/>
      <c r="V1941" s="181"/>
      <c r="W1941" s="162"/>
      <c r="X1941" s="23">
        <f t="shared" si="266"/>
        <v>0</v>
      </c>
      <c r="Y1941" s="23">
        <f t="shared" si="267"/>
        <v>0</v>
      </c>
      <c r="AH1941" s="20">
        <f t="shared" si="273"/>
        <v>0</v>
      </c>
      <c r="AI1941" s="20">
        <v>1</v>
      </c>
      <c r="AQ1941" s="1">
        <f t="shared" si="274"/>
        <v>1</v>
      </c>
      <c r="AR1941" s="1">
        <f t="shared" si="275"/>
        <v>1</v>
      </c>
    </row>
    <row r="1942" spans="1:44" ht="28.2" thickTop="1" thickBot="1">
      <c r="A1942" s="871" t="s">
        <v>485</v>
      </c>
      <c r="B1942" s="871" t="s">
        <v>513</v>
      </c>
      <c r="C1942" s="187" t="s">
        <v>197</v>
      </c>
      <c r="D1942" s="188"/>
      <c r="E1942" s="225" t="s">
        <v>145</v>
      </c>
      <c r="F1942" s="173">
        <v>70000</v>
      </c>
      <c r="G1942" s="37">
        <v>70000</v>
      </c>
      <c r="H1942" s="190"/>
      <c r="I1942" s="49">
        <v>0</v>
      </c>
      <c r="J1942" s="176">
        <v>0</v>
      </c>
      <c r="K1942" s="176"/>
      <c r="L1942" s="176">
        <v>70000</v>
      </c>
      <c r="M1942" s="191">
        <v>0</v>
      </c>
      <c r="N1942" s="191">
        <v>0</v>
      </c>
      <c r="O1942" s="192"/>
      <c r="Q1942" s="193">
        <v>0</v>
      </c>
      <c r="R1942" s="186">
        <v>50000</v>
      </c>
      <c r="S1942" s="49">
        <f t="shared" si="276"/>
        <v>20000</v>
      </c>
      <c r="T1942" s="181"/>
      <c r="U1942" s="162"/>
      <c r="V1942" s="181"/>
      <c r="W1942" s="162"/>
      <c r="X1942" s="23">
        <f t="shared" si="266"/>
        <v>0</v>
      </c>
      <c r="Y1942" s="23">
        <f t="shared" si="267"/>
        <v>0</v>
      </c>
      <c r="AH1942" s="20">
        <f t="shared" si="273"/>
        <v>0</v>
      </c>
      <c r="AI1942" s="20">
        <v>1</v>
      </c>
      <c r="AQ1942" s="1">
        <f t="shared" si="274"/>
        <v>1</v>
      </c>
      <c r="AR1942" s="1">
        <f t="shared" si="275"/>
        <v>1</v>
      </c>
    </row>
    <row r="1943" spans="1:44" ht="28.2" thickTop="1" thickBot="1">
      <c r="A1943" s="871" t="s">
        <v>485</v>
      </c>
      <c r="B1943" s="871" t="s">
        <v>513</v>
      </c>
      <c r="C1943" s="233" t="s">
        <v>519</v>
      </c>
      <c r="D1943" s="188"/>
      <c r="E1943" s="225" t="s">
        <v>145</v>
      </c>
      <c r="F1943" s="173">
        <v>34000</v>
      </c>
      <c r="G1943" s="37">
        <v>33362</v>
      </c>
      <c r="H1943" s="190"/>
      <c r="I1943" s="49">
        <v>0</v>
      </c>
      <c r="J1943" s="176">
        <v>0</v>
      </c>
      <c r="K1943" s="176"/>
      <c r="L1943" s="176">
        <v>33362</v>
      </c>
      <c r="M1943" s="191">
        <v>0</v>
      </c>
      <c r="N1943" s="191">
        <v>0</v>
      </c>
      <c r="O1943" s="192"/>
      <c r="Q1943" s="193">
        <v>0</v>
      </c>
      <c r="R1943" s="186">
        <v>33362</v>
      </c>
      <c r="S1943" s="49">
        <f t="shared" si="276"/>
        <v>0</v>
      </c>
      <c r="T1943" s="181"/>
      <c r="U1943" s="162"/>
      <c r="V1943" s="181"/>
      <c r="W1943" s="162"/>
      <c r="X1943" s="23">
        <f t="shared" si="266"/>
        <v>0</v>
      </c>
      <c r="Y1943" s="23">
        <f t="shared" si="267"/>
        <v>0</v>
      </c>
      <c r="AH1943" s="20">
        <f t="shared" si="273"/>
        <v>0</v>
      </c>
      <c r="AI1943" s="20">
        <v>1</v>
      </c>
      <c r="AQ1943" s="1">
        <f t="shared" si="274"/>
        <v>1</v>
      </c>
      <c r="AR1943" s="1">
        <f t="shared" si="275"/>
        <v>1</v>
      </c>
    </row>
    <row r="1944" spans="1:44" ht="28.2" thickTop="1" thickBot="1">
      <c r="A1944" s="871" t="s">
        <v>485</v>
      </c>
      <c r="B1944" s="871" t="s">
        <v>513</v>
      </c>
      <c r="C1944" s="233" t="s">
        <v>288</v>
      </c>
      <c r="D1944" s="188"/>
      <c r="E1944" s="225" t="s">
        <v>145</v>
      </c>
      <c r="F1944" s="173">
        <v>80000</v>
      </c>
      <c r="G1944" s="37">
        <v>80000</v>
      </c>
      <c r="H1944" s="9"/>
      <c r="I1944" s="49">
        <v>0</v>
      </c>
      <c r="J1944" s="176">
        <v>0</v>
      </c>
      <c r="K1944" s="176"/>
      <c r="L1944" s="176">
        <v>80000</v>
      </c>
      <c r="M1944" s="191">
        <v>0</v>
      </c>
      <c r="N1944" s="191">
        <v>0</v>
      </c>
      <c r="O1944" s="192"/>
      <c r="Q1944" s="193">
        <v>18295</v>
      </c>
      <c r="R1944" s="186">
        <v>53705</v>
      </c>
      <c r="S1944" s="49">
        <f t="shared" si="276"/>
        <v>8000</v>
      </c>
      <c r="T1944" s="181"/>
      <c r="U1944" s="162"/>
      <c r="V1944" s="181"/>
      <c r="W1944" s="162"/>
      <c r="X1944" s="23">
        <f t="shared" si="266"/>
        <v>0</v>
      </c>
      <c r="Y1944" s="23">
        <f t="shared" si="267"/>
        <v>0</v>
      </c>
      <c r="AH1944" s="20">
        <f t="shared" si="273"/>
        <v>0</v>
      </c>
      <c r="AI1944" s="20">
        <v>1</v>
      </c>
      <c r="AQ1944" s="1">
        <f t="shared" si="274"/>
        <v>1</v>
      </c>
      <c r="AR1944" s="1">
        <f t="shared" si="275"/>
        <v>1</v>
      </c>
    </row>
    <row r="1945" spans="1:44" ht="28.2" thickTop="1" thickBot="1">
      <c r="A1945" s="871" t="s">
        <v>485</v>
      </c>
      <c r="B1945" s="871" t="s">
        <v>513</v>
      </c>
      <c r="C1945" s="233" t="s">
        <v>520</v>
      </c>
      <c r="D1945" s="188"/>
      <c r="E1945" s="225" t="s">
        <v>145</v>
      </c>
      <c r="F1945" s="173">
        <v>150000</v>
      </c>
      <c r="G1945" s="37">
        <v>150000</v>
      </c>
      <c r="H1945" s="190"/>
      <c r="I1945" s="49">
        <v>0</v>
      </c>
      <c r="J1945" s="176">
        <v>0</v>
      </c>
      <c r="K1945" s="176"/>
      <c r="L1945" s="176"/>
      <c r="M1945" s="191">
        <v>0</v>
      </c>
      <c r="N1945" s="191">
        <v>150000</v>
      </c>
      <c r="O1945" s="192" t="s">
        <v>517</v>
      </c>
      <c r="Q1945" s="193">
        <v>0</v>
      </c>
      <c r="R1945" s="186">
        <v>120000</v>
      </c>
      <c r="S1945" s="49">
        <f t="shared" si="276"/>
        <v>30000</v>
      </c>
      <c r="T1945" s="181"/>
      <c r="U1945" s="162"/>
      <c r="V1945" s="181"/>
      <c r="W1945" s="162"/>
      <c r="X1945" s="23">
        <f t="shared" si="266"/>
        <v>0</v>
      </c>
      <c r="Y1945" s="23">
        <f t="shared" si="267"/>
        <v>0</v>
      </c>
      <c r="AH1945" s="20">
        <f t="shared" si="273"/>
        <v>0</v>
      </c>
      <c r="AI1945" s="20">
        <v>1</v>
      </c>
      <c r="AQ1945" s="1">
        <f t="shared" si="274"/>
        <v>1</v>
      </c>
      <c r="AR1945" s="1">
        <f t="shared" si="275"/>
        <v>1</v>
      </c>
    </row>
    <row r="1946" spans="1:44" ht="28.2" thickTop="1" thickBot="1">
      <c r="A1946" s="871" t="s">
        <v>485</v>
      </c>
      <c r="B1946" s="871" t="s">
        <v>513</v>
      </c>
      <c r="C1946" s="187" t="s">
        <v>521</v>
      </c>
      <c r="D1946" s="188"/>
      <c r="E1946" s="225" t="s">
        <v>145</v>
      </c>
      <c r="F1946" s="173">
        <v>75000</v>
      </c>
      <c r="G1946" s="37">
        <v>75000</v>
      </c>
      <c r="H1946" s="190"/>
      <c r="I1946" s="49">
        <v>0</v>
      </c>
      <c r="J1946" s="176">
        <v>0</v>
      </c>
      <c r="K1946" s="176"/>
      <c r="L1946" s="176"/>
      <c r="M1946" s="191">
        <v>0</v>
      </c>
      <c r="N1946" s="191">
        <v>75000</v>
      </c>
      <c r="O1946" s="192" t="s">
        <v>517</v>
      </c>
      <c r="Q1946" s="193">
        <v>0</v>
      </c>
      <c r="R1946" s="186">
        <v>40000</v>
      </c>
      <c r="S1946" s="49">
        <f t="shared" si="276"/>
        <v>35000</v>
      </c>
      <c r="T1946" s="181"/>
      <c r="U1946" s="162"/>
      <c r="V1946" s="181"/>
      <c r="W1946" s="162"/>
      <c r="X1946" s="23">
        <f t="shared" si="266"/>
        <v>0</v>
      </c>
      <c r="Y1946" s="23">
        <f t="shared" si="267"/>
        <v>0</v>
      </c>
      <c r="AH1946" s="20">
        <f t="shared" si="273"/>
        <v>0</v>
      </c>
      <c r="AI1946" s="20">
        <v>1</v>
      </c>
      <c r="AQ1946" s="1">
        <f t="shared" si="274"/>
        <v>1</v>
      </c>
      <c r="AR1946" s="1">
        <f t="shared" si="275"/>
        <v>1</v>
      </c>
    </row>
    <row r="1947" spans="1:44" ht="28.2" thickTop="1" thickBot="1">
      <c r="A1947" s="871" t="s">
        <v>485</v>
      </c>
      <c r="B1947" s="871" t="s">
        <v>513</v>
      </c>
      <c r="C1947" s="187" t="s">
        <v>522</v>
      </c>
      <c r="D1947" s="188"/>
      <c r="E1947" s="225" t="s">
        <v>145</v>
      </c>
      <c r="F1947" s="173">
        <v>50000</v>
      </c>
      <c r="G1947" s="37">
        <v>36000</v>
      </c>
      <c r="H1947" s="190"/>
      <c r="I1947" s="49">
        <v>0</v>
      </c>
      <c r="J1947" s="176">
        <v>0</v>
      </c>
      <c r="K1947" s="176"/>
      <c r="L1947" s="176"/>
      <c r="M1947" s="191">
        <v>0</v>
      </c>
      <c r="N1947" s="191">
        <v>36000</v>
      </c>
      <c r="O1947" s="192" t="s">
        <v>517</v>
      </c>
      <c r="Q1947" s="193">
        <v>16200</v>
      </c>
      <c r="R1947" s="186">
        <v>16200</v>
      </c>
      <c r="S1947" s="49">
        <f t="shared" si="276"/>
        <v>3600</v>
      </c>
      <c r="T1947" s="181"/>
      <c r="U1947" s="162"/>
      <c r="V1947" s="181"/>
      <c r="W1947" s="162"/>
      <c r="X1947" s="23">
        <f t="shared" si="266"/>
        <v>0</v>
      </c>
      <c r="Y1947" s="23">
        <f t="shared" si="267"/>
        <v>0</v>
      </c>
      <c r="AH1947" s="20">
        <f t="shared" si="273"/>
        <v>0</v>
      </c>
      <c r="AI1947" s="20">
        <v>1</v>
      </c>
      <c r="AQ1947" s="1">
        <f t="shared" si="274"/>
        <v>1</v>
      </c>
      <c r="AR1947" s="1">
        <f t="shared" si="275"/>
        <v>1</v>
      </c>
    </row>
    <row r="1948" spans="1:44" ht="28.2" thickTop="1" thickBot="1">
      <c r="A1948" s="871" t="s">
        <v>485</v>
      </c>
      <c r="B1948" s="871" t="s">
        <v>513</v>
      </c>
      <c r="C1948" s="187" t="s">
        <v>523</v>
      </c>
      <c r="D1948" s="188"/>
      <c r="E1948" s="225" t="s">
        <v>145</v>
      </c>
      <c r="F1948" s="173">
        <v>15000</v>
      </c>
      <c r="G1948" s="37">
        <v>15000</v>
      </c>
      <c r="H1948" s="190"/>
      <c r="I1948" s="49">
        <v>0</v>
      </c>
      <c r="J1948" s="176">
        <v>0</v>
      </c>
      <c r="K1948" s="176"/>
      <c r="L1948" s="176"/>
      <c r="M1948" s="191">
        <v>0</v>
      </c>
      <c r="N1948" s="191">
        <v>15000</v>
      </c>
      <c r="O1948" s="192" t="s">
        <v>517</v>
      </c>
      <c r="Q1948" s="193">
        <v>0</v>
      </c>
      <c r="R1948" s="186">
        <v>15000</v>
      </c>
      <c r="S1948" s="49">
        <f t="shared" si="276"/>
        <v>0</v>
      </c>
      <c r="T1948" s="181"/>
      <c r="U1948" s="162"/>
      <c r="V1948" s="181"/>
      <c r="W1948" s="162"/>
      <c r="X1948" s="23">
        <f t="shared" si="266"/>
        <v>0</v>
      </c>
      <c r="Y1948" s="23">
        <f t="shared" si="267"/>
        <v>0</v>
      </c>
      <c r="AH1948" s="20">
        <f t="shared" si="273"/>
        <v>0</v>
      </c>
      <c r="AI1948" s="20">
        <v>1</v>
      </c>
      <c r="AQ1948" s="1">
        <f t="shared" si="274"/>
        <v>1</v>
      </c>
      <c r="AR1948" s="1">
        <f t="shared" si="275"/>
        <v>1</v>
      </c>
    </row>
    <row r="1949" spans="1:44" ht="28.2" thickTop="1" thickBot="1">
      <c r="A1949" s="871" t="s">
        <v>485</v>
      </c>
      <c r="B1949" s="871" t="s">
        <v>513</v>
      </c>
      <c r="C1949" s="187" t="s">
        <v>229</v>
      </c>
      <c r="D1949" s="188"/>
      <c r="E1949" s="225" t="s">
        <v>145</v>
      </c>
      <c r="F1949" s="173">
        <v>300000</v>
      </c>
      <c r="G1949" s="37">
        <v>237437</v>
      </c>
      <c r="H1949" s="190"/>
      <c r="I1949" s="49">
        <v>0</v>
      </c>
      <c r="J1949" s="176">
        <v>0</v>
      </c>
      <c r="K1949" s="176"/>
      <c r="L1949" s="176"/>
      <c r="M1949" s="191">
        <v>0</v>
      </c>
      <c r="N1949" s="191">
        <v>237437</v>
      </c>
      <c r="O1949" s="192" t="s">
        <v>517</v>
      </c>
      <c r="Q1949" s="193">
        <v>0</v>
      </c>
      <c r="R1949" s="186">
        <v>150000</v>
      </c>
      <c r="S1949" s="49">
        <f t="shared" si="276"/>
        <v>87437</v>
      </c>
      <c r="T1949" s="181"/>
      <c r="U1949" s="162"/>
      <c r="V1949" s="181"/>
      <c r="W1949" s="162"/>
      <c r="X1949" s="23">
        <f t="shared" ref="X1949:X1971" si="277">G1949-I1949-J1949-K1949-L1949-M1949-N1949</f>
        <v>0</v>
      </c>
      <c r="Y1949" s="23">
        <f t="shared" ref="Y1949:Y1971" si="278">G1949-Q1949-R1949-S1949</f>
        <v>0</v>
      </c>
      <c r="AH1949" s="20">
        <f t="shared" si="273"/>
        <v>0</v>
      </c>
      <c r="AI1949" s="20">
        <v>1</v>
      </c>
      <c r="AQ1949" s="1">
        <f t="shared" si="274"/>
        <v>1</v>
      </c>
      <c r="AR1949" s="1">
        <f t="shared" si="275"/>
        <v>1</v>
      </c>
    </row>
    <row r="1950" spans="1:44" ht="28.2" thickTop="1" thickBot="1">
      <c r="A1950" s="871" t="s">
        <v>485</v>
      </c>
      <c r="B1950" s="871" t="s">
        <v>513</v>
      </c>
      <c r="C1950" s="187" t="s">
        <v>524</v>
      </c>
      <c r="D1950" s="188"/>
      <c r="E1950" s="225" t="s">
        <v>145</v>
      </c>
      <c r="F1950" s="173">
        <v>94000</v>
      </c>
      <c r="G1950" s="37">
        <v>91732</v>
      </c>
      <c r="H1950" s="190"/>
      <c r="I1950" s="49">
        <v>0</v>
      </c>
      <c r="J1950" s="176">
        <v>0</v>
      </c>
      <c r="K1950" s="176"/>
      <c r="L1950" s="176"/>
      <c r="M1950" s="191">
        <v>0</v>
      </c>
      <c r="N1950" s="191">
        <v>91732</v>
      </c>
      <c r="O1950" s="192" t="s">
        <v>517</v>
      </c>
      <c r="Q1950" s="193">
        <v>0</v>
      </c>
      <c r="R1950" s="186">
        <v>70000</v>
      </c>
      <c r="S1950" s="49">
        <f t="shared" si="276"/>
        <v>21732</v>
      </c>
      <c r="T1950" s="111"/>
      <c r="U1950" s="112"/>
      <c r="V1950" s="111"/>
      <c r="W1950" s="112"/>
      <c r="X1950" s="23">
        <f t="shared" si="277"/>
        <v>0</v>
      </c>
      <c r="Y1950" s="23">
        <f t="shared" si="278"/>
        <v>0</v>
      </c>
      <c r="AH1950" s="20">
        <f t="shared" si="273"/>
        <v>0</v>
      </c>
      <c r="AI1950" s="20">
        <v>1</v>
      </c>
      <c r="AQ1950" s="1">
        <f t="shared" si="274"/>
        <v>1</v>
      </c>
      <c r="AR1950" s="1">
        <f t="shared" si="275"/>
        <v>1</v>
      </c>
    </row>
    <row r="1951" spans="1:44" ht="28.2" thickTop="1" thickBot="1">
      <c r="A1951" s="871" t="s">
        <v>485</v>
      </c>
      <c r="B1951" s="871" t="s">
        <v>525</v>
      </c>
      <c r="C1951" s="104" t="s">
        <v>526</v>
      </c>
      <c r="D1951" s="105"/>
      <c r="E1951" s="34" t="s">
        <v>179</v>
      </c>
      <c r="F1951" s="173">
        <f>I1951+J1951+K1951+L1951+M1951+N1951</f>
        <v>300000</v>
      </c>
      <c r="G1951" s="37">
        <v>300000</v>
      </c>
      <c r="H1951" s="175"/>
      <c r="I1951" s="49"/>
      <c r="J1951" s="176"/>
      <c r="K1951" s="176"/>
      <c r="L1951" s="176">
        <v>300000</v>
      </c>
      <c r="M1951" s="177"/>
      <c r="N1951" s="177"/>
      <c r="O1951" s="178"/>
      <c r="P1951" s="179"/>
      <c r="Q1951" s="214"/>
      <c r="R1951" s="186">
        <v>10000</v>
      </c>
      <c r="S1951" s="49">
        <f>F1951-(Q1951+R1951)</f>
        <v>290000</v>
      </c>
      <c r="T1951" s="111"/>
      <c r="U1951" s="112"/>
      <c r="V1951" s="111"/>
      <c r="W1951" s="112"/>
      <c r="X1951" s="23">
        <f t="shared" si="277"/>
        <v>0</v>
      </c>
      <c r="Y1951" s="23">
        <f t="shared" si="278"/>
        <v>0</v>
      </c>
      <c r="Z1951" s="20">
        <v>1</v>
      </c>
      <c r="AH1951" s="20">
        <f t="shared" si="273"/>
        <v>1</v>
      </c>
      <c r="AQ1951" s="1">
        <f t="shared" si="274"/>
        <v>0</v>
      </c>
      <c r="AR1951" s="1">
        <f t="shared" si="275"/>
        <v>1</v>
      </c>
    </row>
    <row r="1952" spans="1:44" ht="28.2" thickTop="1" thickBot="1">
      <c r="A1952" s="871" t="s">
        <v>485</v>
      </c>
      <c r="B1952" s="871" t="s">
        <v>525</v>
      </c>
      <c r="C1952" s="104" t="s">
        <v>527</v>
      </c>
      <c r="D1952" s="105"/>
      <c r="E1952" s="34" t="s">
        <v>179</v>
      </c>
      <c r="F1952" s="173">
        <f t="shared" ref="F1952:F1957" si="279">I1952+J1952+K1952+L1952+M1952+N1952</f>
        <v>50000</v>
      </c>
      <c r="G1952" s="37">
        <v>50000</v>
      </c>
      <c r="H1952" s="175"/>
      <c r="I1952" s="49"/>
      <c r="J1952" s="176"/>
      <c r="K1952" s="176"/>
      <c r="L1952" s="176">
        <v>50000</v>
      </c>
      <c r="M1952" s="177"/>
      <c r="N1952" s="177"/>
      <c r="O1952" s="178"/>
      <c r="P1952" s="179"/>
      <c r="Q1952" s="214"/>
      <c r="R1952" s="186">
        <v>5000</v>
      </c>
      <c r="S1952" s="49">
        <f t="shared" ref="S1952:S1957" si="280">F1952-(Q1952+R1952)</f>
        <v>45000</v>
      </c>
      <c r="T1952" s="111"/>
      <c r="U1952" s="112"/>
      <c r="V1952" s="111"/>
      <c r="W1952" s="112"/>
      <c r="X1952" s="23">
        <f t="shared" si="277"/>
        <v>0</v>
      </c>
      <c r="Y1952" s="23">
        <f t="shared" si="278"/>
        <v>0</v>
      </c>
      <c r="Z1952" s="20">
        <v>1</v>
      </c>
      <c r="AH1952" s="20">
        <f t="shared" si="273"/>
        <v>1</v>
      </c>
      <c r="AQ1952" s="1">
        <f t="shared" si="274"/>
        <v>0</v>
      </c>
      <c r="AR1952" s="1">
        <f t="shared" si="275"/>
        <v>1</v>
      </c>
    </row>
    <row r="1953" spans="1:44" ht="28.2" thickTop="1" thickBot="1">
      <c r="A1953" s="871" t="s">
        <v>485</v>
      </c>
      <c r="B1953" s="871" t="s">
        <v>525</v>
      </c>
      <c r="C1953" s="104" t="s">
        <v>126</v>
      </c>
      <c r="D1953" s="105"/>
      <c r="E1953" s="34" t="s">
        <v>179</v>
      </c>
      <c r="F1953" s="173">
        <f t="shared" si="279"/>
        <v>70000</v>
      </c>
      <c r="G1953" s="37">
        <v>70000</v>
      </c>
      <c r="H1953" s="175"/>
      <c r="I1953" s="49"/>
      <c r="J1953" s="176"/>
      <c r="K1953" s="176"/>
      <c r="L1953" s="176">
        <v>70000</v>
      </c>
      <c r="M1953" s="177"/>
      <c r="N1953" s="177"/>
      <c r="O1953" s="178"/>
      <c r="P1953" s="179"/>
      <c r="Q1953" s="214"/>
      <c r="R1953" s="186">
        <v>10000</v>
      </c>
      <c r="S1953" s="49">
        <f t="shared" si="280"/>
        <v>60000</v>
      </c>
      <c r="T1953" s="111"/>
      <c r="U1953" s="112"/>
      <c r="V1953" s="111"/>
      <c r="W1953" s="112"/>
      <c r="X1953" s="23">
        <f t="shared" si="277"/>
        <v>0</v>
      </c>
      <c r="Y1953" s="23">
        <f t="shared" si="278"/>
        <v>0</v>
      </c>
      <c r="Z1953" s="20">
        <v>1</v>
      </c>
      <c r="AH1953" s="20">
        <f t="shared" si="273"/>
        <v>1</v>
      </c>
      <c r="AQ1953" s="1">
        <f t="shared" si="274"/>
        <v>0</v>
      </c>
      <c r="AR1953" s="1">
        <f t="shared" si="275"/>
        <v>1</v>
      </c>
    </row>
    <row r="1954" spans="1:44" ht="28.2" thickTop="1" thickBot="1">
      <c r="A1954" s="871" t="s">
        <v>485</v>
      </c>
      <c r="B1954" s="871" t="s">
        <v>525</v>
      </c>
      <c r="C1954" s="104" t="s">
        <v>528</v>
      </c>
      <c r="D1954" s="105"/>
      <c r="E1954" s="34" t="s">
        <v>179</v>
      </c>
      <c r="F1954" s="173">
        <f t="shared" si="279"/>
        <v>80000</v>
      </c>
      <c r="G1954" s="37">
        <v>80000</v>
      </c>
      <c r="H1954" s="175"/>
      <c r="I1954" s="49"/>
      <c r="J1954" s="176"/>
      <c r="K1954" s="176"/>
      <c r="L1954" s="176">
        <v>80000</v>
      </c>
      <c r="M1954" s="177"/>
      <c r="N1954" s="177"/>
      <c r="O1954" s="178"/>
      <c r="P1954" s="179"/>
      <c r="Q1954" s="214"/>
      <c r="R1954" s="186">
        <v>40000</v>
      </c>
      <c r="S1954" s="49">
        <f t="shared" si="280"/>
        <v>40000</v>
      </c>
      <c r="T1954" s="111"/>
      <c r="U1954" s="112"/>
      <c r="V1954" s="111"/>
      <c r="W1954" s="112"/>
      <c r="X1954" s="23">
        <f t="shared" si="277"/>
        <v>0</v>
      </c>
      <c r="Y1954" s="23">
        <f t="shared" si="278"/>
        <v>0</v>
      </c>
      <c r="Z1954" s="20">
        <v>1</v>
      </c>
      <c r="AH1954" s="20">
        <f t="shared" si="273"/>
        <v>1</v>
      </c>
      <c r="AQ1954" s="1">
        <f t="shared" si="274"/>
        <v>0</v>
      </c>
      <c r="AR1954" s="1">
        <f t="shared" si="275"/>
        <v>1</v>
      </c>
    </row>
    <row r="1955" spans="1:44" ht="28.2" thickTop="1" thickBot="1">
      <c r="A1955" s="871" t="s">
        <v>485</v>
      </c>
      <c r="B1955" s="871" t="s">
        <v>525</v>
      </c>
      <c r="C1955" s="104" t="s">
        <v>37</v>
      </c>
      <c r="D1955" s="105"/>
      <c r="E1955" s="34" t="s">
        <v>179</v>
      </c>
      <c r="F1955" s="173">
        <f t="shared" si="279"/>
        <v>60000</v>
      </c>
      <c r="G1955" s="37">
        <v>60000</v>
      </c>
      <c r="H1955" s="175"/>
      <c r="I1955" s="49"/>
      <c r="J1955" s="176"/>
      <c r="K1955" s="176"/>
      <c r="L1955" s="176">
        <v>60000</v>
      </c>
      <c r="M1955" s="177"/>
      <c r="N1955" s="177"/>
      <c r="O1955" s="178"/>
      <c r="P1955" s="179"/>
      <c r="Q1955" s="214"/>
      <c r="R1955" s="186">
        <v>15000</v>
      </c>
      <c r="S1955" s="49">
        <f t="shared" si="280"/>
        <v>45000</v>
      </c>
      <c r="T1955" s="111"/>
      <c r="U1955" s="112"/>
      <c r="V1955" s="111"/>
      <c r="W1955" s="112"/>
      <c r="X1955" s="23">
        <f t="shared" si="277"/>
        <v>0</v>
      </c>
      <c r="Y1955" s="23">
        <f t="shared" si="278"/>
        <v>0</v>
      </c>
      <c r="Z1955" s="20">
        <v>1</v>
      </c>
      <c r="AH1955" s="20">
        <f t="shared" si="273"/>
        <v>1</v>
      </c>
      <c r="AQ1955" s="1">
        <f t="shared" si="274"/>
        <v>0</v>
      </c>
      <c r="AR1955" s="1">
        <f t="shared" si="275"/>
        <v>1</v>
      </c>
    </row>
    <row r="1956" spans="1:44" ht="28.2" thickTop="1" thickBot="1">
      <c r="A1956" s="871" t="s">
        <v>485</v>
      </c>
      <c r="B1956" s="871" t="s">
        <v>525</v>
      </c>
      <c r="C1956" s="104" t="s">
        <v>140</v>
      </c>
      <c r="D1956" s="105"/>
      <c r="E1956" s="34" t="s">
        <v>179</v>
      </c>
      <c r="F1956" s="173">
        <f t="shared" si="279"/>
        <v>7000</v>
      </c>
      <c r="G1956" s="37">
        <v>7000</v>
      </c>
      <c r="H1956" s="175"/>
      <c r="I1956" s="49"/>
      <c r="J1956" s="176"/>
      <c r="K1956" s="176"/>
      <c r="L1956" s="176">
        <v>7000</v>
      </c>
      <c r="M1956" s="177"/>
      <c r="N1956" s="177"/>
      <c r="O1956" s="178"/>
      <c r="P1956" s="179"/>
      <c r="Q1956" s="214"/>
      <c r="R1956" s="186">
        <v>7000</v>
      </c>
      <c r="S1956" s="49">
        <f t="shared" si="280"/>
        <v>0</v>
      </c>
      <c r="T1956" s="111"/>
      <c r="U1956" s="112"/>
      <c r="V1956" s="111"/>
      <c r="W1956" s="112"/>
      <c r="X1956" s="23">
        <f t="shared" si="277"/>
        <v>0</v>
      </c>
      <c r="Y1956" s="23">
        <f t="shared" si="278"/>
        <v>0</v>
      </c>
      <c r="Z1956" s="20">
        <v>1</v>
      </c>
      <c r="AH1956" s="20">
        <f t="shared" si="273"/>
        <v>1</v>
      </c>
      <c r="AQ1956" s="1">
        <f t="shared" si="274"/>
        <v>0</v>
      </c>
      <c r="AR1956" s="1">
        <f t="shared" si="275"/>
        <v>1</v>
      </c>
    </row>
    <row r="1957" spans="1:44" ht="28.2" thickTop="1" thickBot="1">
      <c r="A1957" s="871" t="s">
        <v>485</v>
      </c>
      <c r="B1957" s="881" t="s">
        <v>525</v>
      </c>
      <c r="C1957" s="232" t="s">
        <v>529</v>
      </c>
      <c r="D1957" s="105"/>
      <c r="E1957" s="34" t="s">
        <v>179</v>
      </c>
      <c r="F1957" s="173">
        <f t="shared" si="279"/>
        <v>155000</v>
      </c>
      <c r="G1957" s="37">
        <v>155000</v>
      </c>
      <c r="H1957" s="175"/>
      <c r="I1957" s="49"/>
      <c r="J1957" s="176"/>
      <c r="K1957" s="176">
        <v>155000</v>
      </c>
      <c r="L1957" s="176">
        <v>0</v>
      </c>
      <c r="M1957" s="177"/>
      <c r="N1957" s="177"/>
      <c r="O1957" s="178"/>
      <c r="P1957" s="179"/>
      <c r="Q1957" s="214"/>
      <c r="R1957" s="186"/>
      <c r="S1957" s="49">
        <f t="shared" si="280"/>
        <v>155000</v>
      </c>
      <c r="T1957" s="111"/>
      <c r="U1957" s="112"/>
      <c r="V1957" s="111"/>
      <c r="W1957" s="112"/>
      <c r="X1957" s="23">
        <f t="shared" si="277"/>
        <v>0</v>
      </c>
      <c r="Y1957" s="23">
        <f t="shared" si="278"/>
        <v>0</v>
      </c>
      <c r="Z1957" s="20">
        <v>1</v>
      </c>
      <c r="AH1957" s="20">
        <f t="shared" si="273"/>
        <v>1</v>
      </c>
      <c r="AQ1957" s="1">
        <f t="shared" si="274"/>
        <v>0</v>
      </c>
      <c r="AR1957" s="1">
        <f t="shared" si="275"/>
        <v>1</v>
      </c>
    </row>
    <row r="1958" spans="1:44" ht="28.2" thickTop="1" thickBot="1">
      <c r="A1958" s="871" t="s">
        <v>485</v>
      </c>
      <c r="B1958" s="871" t="s">
        <v>525</v>
      </c>
      <c r="C1958" s="104" t="s">
        <v>247</v>
      </c>
      <c r="D1958" s="105"/>
      <c r="E1958" s="34" t="s">
        <v>10</v>
      </c>
      <c r="F1958" s="173">
        <v>136000</v>
      </c>
      <c r="G1958" s="37">
        <v>117944.51</v>
      </c>
      <c r="H1958" s="175"/>
      <c r="I1958" s="49">
        <v>0</v>
      </c>
      <c r="J1958" s="176">
        <v>0</v>
      </c>
      <c r="K1958" s="176">
        <v>0</v>
      </c>
      <c r="L1958" s="176">
        <v>117944.51</v>
      </c>
      <c r="M1958" s="177">
        <v>0</v>
      </c>
      <c r="N1958" s="177">
        <v>0</v>
      </c>
      <c r="O1958" s="178"/>
      <c r="P1958" s="179"/>
      <c r="Q1958" s="183">
        <f>6819.052+100488.599</f>
        <v>107307.651</v>
      </c>
      <c r="R1958" s="186">
        <f>G1958-Q1958</f>
        <v>10636.858999999997</v>
      </c>
      <c r="S1958" s="185">
        <f>G1958-(Q1958+R1958)</f>
        <v>0</v>
      </c>
      <c r="T1958" s="111"/>
      <c r="U1958" s="112"/>
      <c r="V1958" s="111"/>
      <c r="W1958" s="112"/>
      <c r="X1958" s="23">
        <f t="shared" si="277"/>
        <v>0</v>
      </c>
      <c r="Y1958" s="23">
        <f t="shared" si="278"/>
        <v>0</v>
      </c>
      <c r="AH1958" s="20">
        <f t="shared" si="273"/>
        <v>0</v>
      </c>
      <c r="AI1958" s="20">
        <v>1</v>
      </c>
      <c r="AQ1958" s="1">
        <f t="shared" si="274"/>
        <v>1</v>
      </c>
      <c r="AR1958" s="1">
        <f t="shared" si="275"/>
        <v>1</v>
      </c>
    </row>
    <row r="1959" spans="1:44" ht="28.2" thickTop="1" thickBot="1">
      <c r="A1959" s="871" t="s">
        <v>485</v>
      </c>
      <c r="B1959" s="871" t="s">
        <v>525</v>
      </c>
      <c r="C1959" s="104" t="s">
        <v>318</v>
      </c>
      <c r="D1959" s="105"/>
      <c r="E1959" s="34" t="s">
        <v>53</v>
      </c>
      <c r="F1959" s="173">
        <v>220000</v>
      </c>
      <c r="G1959" s="37">
        <v>162477</v>
      </c>
      <c r="H1959" s="175"/>
      <c r="I1959" s="49">
        <v>26477</v>
      </c>
      <c r="J1959" s="176">
        <v>0</v>
      </c>
      <c r="K1959" s="176">
        <v>0</v>
      </c>
      <c r="L1959" s="176">
        <v>136000</v>
      </c>
      <c r="M1959" s="177">
        <v>0</v>
      </c>
      <c r="N1959" s="177">
        <v>0</v>
      </c>
      <c r="O1959" s="178"/>
      <c r="P1959" s="179"/>
      <c r="Q1959" s="183">
        <v>8400</v>
      </c>
      <c r="R1959" s="186">
        <v>138781</v>
      </c>
      <c r="S1959" s="185">
        <f>G1959-(Q1959+R1959)</f>
        <v>15296</v>
      </c>
      <c r="T1959" s="111"/>
      <c r="U1959" s="112"/>
      <c r="V1959" s="111"/>
      <c r="W1959" s="112"/>
      <c r="X1959" s="23">
        <f t="shared" si="277"/>
        <v>0</v>
      </c>
      <c r="Y1959" s="23">
        <f t="shared" si="278"/>
        <v>0</v>
      </c>
      <c r="AH1959" s="20">
        <f t="shared" si="273"/>
        <v>0</v>
      </c>
      <c r="AI1959" s="20">
        <v>1</v>
      </c>
      <c r="AQ1959" s="1">
        <f t="shared" si="274"/>
        <v>1</v>
      </c>
      <c r="AR1959" s="1">
        <f t="shared" si="275"/>
        <v>1</v>
      </c>
    </row>
    <row r="1960" spans="1:44" ht="28.2" thickTop="1" thickBot="1">
      <c r="A1960" s="871" t="s">
        <v>485</v>
      </c>
      <c r="B1960" s="871" t="s">
        <v>525</v>
      </c>
      <c r="C1960" s="104" t="s">
        <v>336</v>
      </c>
      <c r="D1960" s="105"/>
      <c r="E1960" s="34" t="s">
        <v>145</v>
      </c>
      <c r="F1960" s="173">
        <v>136000</v>
      </c>
      <c r="G1960" s="37">
        <v>136000</v>
      </c>
      <c r="H1960" s="175"/>
      <c r="I1960" s="49">
        <v>0</v>
      </c>
      <c r="J1960" s="176">
        <v>0</v>
      </c>
      <c r="K1960" s="176">
        <v>0</v>
      </c>
      <c r="L1960" s="176">
        <v>136000</v>
      </c>
      <c r="M1960" s="177">
        <v>0</v>
      </c>
      <c r="N1960" s="177">
        <v>0</v>
      </c>
      <c r="O1960" s="178"/>
      <c r="P1960" s="179"/>
      <c r="Q1960" s="183">
        <v>0</v>
      </c>
      <c r="R1960" s="186">
        <v>100937.38</v>
      </c>
      <c r="S1960" s="185">
        <f>G1960-(Q1960+R1960)</f>
        <v>35062.619999999995</v>
      </c>
      <c r="T1960" s="111"/>
      <c r="U1960" s="112"/>
      <c r="V1960" s="111"/>
      <c r="W1960" s="112"/>
      <c r="X1960" s="23">
        <f t="shared" si="277"/>
        <v>0</v>
      </c>
      <c r="Y1960" s="23">
        <f t="shared" si="278"/>
        <v>0</v>
      </c>
      <c r="AH1960" s="20">
        <f t="shared" si="273"/>
        <v>0</v>
      </c>
      <c r="AI1960" s="20">
        <v>1</v>
      </c>
      <c r="AQ1960" s="1">
        <f t="shared" si="274"/>
        <v>1</v>
      </c>
      <c r="AR1960" s="1">
        <f t="shared" si="275"/>
        <v>1</v>
      </c>
    </row>
    <row r="1961" spans="1:44" ht="55.2" thickTop="1" thickBot="1">
      <c r="A1961" s="871" t="s">
        <v>485</v>
      </c>
      <c r="B1961" s="871" t="s">
        <v>525</v>
      </c>
      <c r="C1961" s="104" t="s">
        <v>530</v>
      </c>
      <c r="D1961" s="188"/>
      <c r="E1961" s="225" t="s">
        <v>53</v>
      </c>
      <c r="F1961" s="173">
        <v>1700000</v>
      </c>
      <c r="G1961" s="37">
        <v>1700000</v>
      </c>
      <c r="H1961" s="190"/>
      <c r="I1961" s="49"/>
      <c r="J1961" s="176"/>
      <c r="K1961" s="176"/>
      <c r="L1961" s="176"/>
      <c r="M1961" s="191">
        <v>1700000</v>
      </c>
      <c r="N1961" s="191"/>
      <c r="O1961" s="192"/>
      <c r="Q1961" s="193">
        <f>3248+14690</f>
        <v>17938</v>
      </c>
      <c r="R1961" s="186">
        <v>0</v>
      </c>
      <c r="S1961" s="185">
        <f>G1961-(Q1961+R1961)</f>
        <v>1682062</v>
      </c>
      <c r="T1961" s="111"/>
      <c r="U1961" s="112"/>
      <c r="V1961" s="111"/>
      <c r="W1961" s="112"/>
      <c r="X1961" s="23">
        <f t="shared" si="277"/>
        <v>0</v>
      </c>
      <c r="Y1961" s="23">
        <f t="shared" si="278"/>
        <v>0</v>
      </c>
      <c r="AH1961" s="20">
        <f t="shared" si="273"/>
        <v>0</v>
      </c>
      <c r="AO1961" s="20">
        <v>1</v>
      </c>
      <c r="AQ1961" s="1">
        <f t="shared" si="274"/>
        <v>1</v>
      </c>
      <c r="AR1961" s="1">
        <f t="shared" si="275"/>
        <v>1</v>
      </c>
    </row>
    <row r="1962" spans="1:44" ht="28.2" thickTop="1" thickBot="1">
      <c r="A1962" s="871" t="s">
        <v>485</v>
      </c>
      <c r="B1962" s="871" t="s">
        <v>531</v>
      </c>
      <c r="C1962" s="104" t="s">
        <v>229</v>
      </c>
      <c r="D1962" s="105"/>
      <c r="E1962" s="34" t="s">
        <v>179</v>
      </c>
      <c r="F1962" s="173">
        <f>I1962+J1962+K1962+L1962+M1962+N1962</f>
        <v>200000</v>
      </c>
      <c r="G1962" s="37">
        <v>200000</v>
      </c>
      <c r="H1962" s="175"/>
      <c r="I1962" s="49"/>
      <c r="J1962" s="176"/>
      <c r="K1962" s="176"/>
      <c r="L1962" s="176">
        <v>200000</v>
      </c>
      <c r="M1962" s="177"/>
      <c r="N1962" s="177"/>
      <c r="O1962" s="178"/>
      <c r="P1962" s="179"/>
      <c r="Q1962" s="214"/>
      <c r="R1962" s="186">
        <v>50000</v>
      </c>
      <c r="S1962" s="49">
        <f>F1962-(Q1962+R1962)</f>
        <v>150000</v>
      </c>
      <c r="T1962" s="111"/>
      <c r="U1962" s="112"/>
      <c r="V1962" s="111"/>
      <c r="W1962" s="112"/>
      <c r="X1962" s="23">
        <f t="shared" si="277"/>
        <v>0</v>
      </c>
      <c r="Y1962" s="23">
        <f t="shared" si="278"/>
        <v>0</v>
      </c>
      <c r="Z1962" s="20">
        <v>1</v>
      </c>
      <c r="AH1962" s="20">
        <f t="shared" si="273"/>
        <v>1</v>
      </c>
      <c r="AQ1962" s="1">
        <f t="shared" si="274"/>
        <v>0</v>
      </c>
      <c r="AR1962" s="1">
        <f t="shared" si="275"/>
        <v>1</v>
      </c>
    </row>
    <row r="1963" spans="1:44" ht="28.2" thickTop="1" thickBot="1">
      <c r="A1963" s="871" t="s">
        <v>485</v>
      </c>
      <c r="B1963" s="871" t="s">
        <v>531</v>
      </c>
      <c r="C1963" s="104" t="s">
        <v>532</v>
      </c>
      <c r="D1963" s="105"/>
      <c r="E1963" s="34" t="s">
        <v>179</v>
      </c>
      <c r="F1963" s="173">
        <f>I1963+J1963+K1963+L1963+M1963+N1963</f>
        <v>238000</v>
      </c>
      <c r="G1963" s="37">
        <v>238000</v>
      </c>
      <c r="H1963" s="175"/>
      <c r="I1963" s="49"/>
      <c r="J1963" s="176"/>
      <c r="K1963" s="176"/>
      <c r="L1963" s="176">
        <v>238000</v>
      </c>
      <c r="M1963" s="177"/>
      <c r="N1963" s="177"/>
      <c r="O1963" s="178"/>
      <c r="P1963" s="179"/>
      <c r="Q1963" s="214"/>
      <c r="R1963" s="186">
        <v>38000</v>
      </c>
      <c r="S1963" s="49">
        <f>F1963-(Q1963+R1963)</f>
        <v>200000</v>
      </c>
      <c r="T1963" s="111"/>
      <c r="U1963" s="112"/>
      <c r="V1963" s="111"/>
      <c r="W1963" s="112"/>
      <c r="X1963" s="23">
        <f t="shared" si="277"/>
        <v>0</v>
      </c>
      <c r="Y1963" s="23">
        <f t="shared" si="278"/>
        <v>0</v>
      </c>
      <c r="Z1963" s="20">
        <v>1</v>
      </c>
      <c r="AH1963" s="20">
        <f t="shared" si="273"/>
        <v>1</v>
      </c>
      <c r="AQ1963" s="1">
        <f t="shared" si="274"/>
        <v>0</v>
      </c>
      <c r="AR1963" s="1">
        <f t="shared" si="275"/>
        <v>1</v>
      </c>
    </row>
    <row r="1964" spans="1:44" ht="28.2" thickTop="1" thickBot="1">
      <c r="A1964" s="871" t="s">
        <v>485</v>
      </c>
      <c r="B1964" s="881" t="s">
        <v>531</v>
      </c>
      <c r="C1964" s="55" t="s">
        <v>376</v>
      </c>
      <c r="D1964" s="105"/>
      <c r="E1964" s="34" t="s">
        <v>179</v>
      </c>
      <c r="F1964" s="173">
        <f>I1964+J1964+K1964+L1964+M1964+N1964</f>
        <v>265000</v>
      </c>
      <c r="G1964" s="37">
        <v>265000</v>
      </c>
      <c r="H1964" s="175"/>
      <c r="I1964" s="49"/>
      <c r="J1964" s="176">
        <v>265000</v>
      </c>
      <c r="K1964" s="176"/>
      <c r="L1964" s="176">
        <v>0</v>
      </c>
      <c r="M1964" s="177"/>
      <c r="N1964" s="177"/>
      <c r="O1964" s="178"/>
      <c r="P1964" s="179"/>
      <c r="Q1964" s="214"/>
      <c r="R1964" s="186">
        <v>0</v>
      </c>
      <c r="S1964" s="49">
        <f>F1964-(Q1964+R1964)</f>
        <v>265000</v>
      </c>
      <c r="T1964" s="111"/>
      <c r="U1964" s="112"/>
      <c r="V1964" s="111"/>
      <c r="W1964" s="112"/>
      <c r="X1964" s="23">
        <f t="shared" si="277"/>
        <v>0</v>
      </c>
      <c r="Y1964" s="23">
        <f t="shared" si="278"/>
        <v>0</v>
      </c>
      <c r="Z1964" s="20">
        <v>1</v>
      </c>
      <c r="AH1964" s="20">
        <f t="shared" si="273"/>
        <v>1</v>
      </c>
      <c r="AQ1964" s="1">
        <f t="shared" si="274"/>
        <v>0</v>
      </c>
      <c r="AR1964" s="1">
        <f t="shared" si="275"/>
        <v>1</v>
      </c>
    </row>
    <row r="1965" spans="1:44" ht="28.2" thickTop="1" thickBot="1">
      <c r="A1965" s="871" t="s">
        <v>485</v>
      </c>
      <c r="B1965" s="871" t="s">
        <v>531</v>
      </c>
      <c r="C1965" s="104" t="s">
        <v>45</v>
      </c>
      <c r="D1965" s="105"/>
      <c r="E1965" s="34" t="s">
        <v>145</v>
      </c>
      <c r="F1965" s="173">
        <v>274000</v>
      </c>
      <c r="G1965" s="37">
        <v>274000</v>
      </c>
      <c r="H1965" s="175"/>
      <c r="I1965" s="49">
        <v>0</v>
      </c>
      <c r="J1965" s="176">
        <v>0</v>
      </c>
      <c r="K1965" s="176">
        <v>0</v>
      </c>
      <c r="L1965" s="176">
        <v>274000</v>
      </c>
      <c r="M1965" s="177">
        <v>0</v>
      </c>
      <c r="N1965" s="177">
        <v>0</v>
      </c>
      <c r="O1965" s="178"/>
      <c r="P1965" s="179"/>
      <c r="Q1965" s="183">
        <v>0</v>
      </c>
      <c r="R1965" s="186">
        <v>124000</v>
      </c>
      <c r="S1965" s="185">
        <f>G1965-(Q1965+R1965)</f>
        <v>150000</v>
      </c>
      <c r="T1965" s="111"/>
      <c r="U1965" s="112"/>
      <c r="V1965" s="111"/>
      <c r="W1965" s="112"/>
      <c r="X1965" s="23">
        <f t="shared" si="277"/>
        <v>0</v>
      </c>
      <c r="Y1965" s="23">
        <f t="shared" si="278"/>
        <v>0</v>
      </c>
      <c r="AH1965" s="20">
        <f t="shared" si="273"/>
        <v>0</v>
      </c>
      <c r="AI1965" s="20">
        <v>1</v>
      </c>
      <c r="AQ1965" s="1">
        <f t="shared" si="274"/>
        <v>1</v>
      </c>
      <c r="AR1965" s="1">
        <f t="shared" si="275"/>
        <v>1</v>
      </c>
    </row>
    <row r="1966" spans="1:44" ht="28.2" thickTop="1" thickBot="1">
      <c r="A1966" s="871" t="s">
        <v>485</v>
      </c>
      <c r="B1966" s="871" t="s">
        <v>531</v>
      </c>
      <c r="C1966" s="187" t="s">
        <v>229</v>
      </c>
      <c r="D1966" s="188"/>
      <c r="E1966" s="225" t="s">
        <v>53</v>
      </c>
      <c r="F1966" s="173">
        <v>200000</v>
      </c>
      <c r="G1966" s="37">
        <v>185300.09700000001</v>
      </c>
      <c r="H1966" s="190"/>
      <c r="I1966" s="49">
        <v>48300.097000000002</v>
      </c>
      <c r="J1966" s="176">
        <v>0</v>
      </c>
      <c r="K1966" s="176"/>
      <c r="L1966" s="176">
        <v>137000</v>
      </c>
      <c r="M1966" s="191"/>
      <c r="N1966" s="191"/>
      <c r="O1966" s="192"/>
      <c r="P1966" s="179"/>
      <c r="Q1966" s="183">
        <v>166770.087</v>
      </c>
      <c r="R1966" s="186">
        <v>0</v>
      </c>
      <c r="S1966" s="185">
        <f t="shared" ref="S1966:S1971" si="281">G1966-(Q1966+R1966)</f>
        <v>18530.010000000009</v>
      </c>
      <c r="T1966" s="111"/>
      <c r="U1966" s="112"/>
      <c r="V1966" s="111"/>
      <c r="W1966" s="112"/>
      <c r="X1966" s="23">
        <f t="shared" si="277"/>
        <v>0</v>
      </c>
      <c r="Y1966" s="23">
        <f t="shared" si="278"/>
        <v>0</v>
      </c>
      <c r="AH1966" s="20">
        <f t="shared" si="273"/>
        <v>0</v>
      </c>
      <c r="AI1966" s="20">
        <v>1</v>
      </c>
      <c r="AQ1966" s="1">
        <f t="shared" si="274"/>
        <v>1</v>
      </c>
      <c r="AR1966" s="1">
        <f t="shared" si="275"/>
        <v>1</v>
      </c>
    </row>
    <row r="1967" spans="1:44" ht="28.2" thickTop="1" thickBot="1">
      <c r="A1967" s="871" t="s">
        <v>485</v>
      </c>
      <c r="B1967" s="871" t="s">
        <v>531</v>
      </c>
      <c r="C1967" s="187" t="s">
        <v>533</v>
      </c>
      <c r="D1967" s="188"/>
      <c r="E1967" s="225" t="s">
        <v>53</v>
      </c>
      <c r="F1967" s="173">
        <v>100000</v>
      </c>
      <c r="G1967" s="37">
        <v>129582</v>
      </c>
      <c r="H1967" s="190"/>
      <c r="I1967" s="49">
        <v>129582</v>
      </c>
      <c r="J1967" s="176">
        <v>0</v>
      </c>
      <c r="K1967" s="176"/>
      <c r="L1967" s="176">
        <v>0</v>
      </c>
      <c r="M1967" s="191"/>
      <c r="N1967" s="191"/>
      <c r="O1967" s="192"/>
      <c r="P1967" s="179"/>
      <c r="Q1967" s="183">
        <v>60288.3</v>
      </c>
      <c r="R1967" s="186">
        <v>56335.5</v>
      </c>
      <c r="S1967" s="185">
        <f t="shared" si="281"/>
        <v>12958.199999999997</v>
      </c>
      <c r="T1967" s="111"/>
      <c r="U1967" s="112"/>
      <c r="V1967" s="111"/>
      <c r="W1967" s="112"/>
      <c r="X1967" s="23">
        <f t="shared" si="277"/>
        <v>0</v>
      </c>
      <c r="Y1967" s="23">
        <f t="shared" si="278"/>
        <v>0</v>
      </c>
      <c r="AH1967" s="20">
        <f t="shared" si="273"/>
        <v>0</v>
      </c>
      <c r="AI1967" s="20">
        <v>1</v>
      </c>
      <c r="AQ1967" s="1">
        <f t="shared" si="274"/>
        <v>1</v>
      </c>
      <c r="AR1967" s="1">
        <f t="shared" si="275"/>
        <v>1</v>
      </c>
    </row>
    <row r="1968" spans="1:44" ht="28.2" thickTop="1" thickBot="1">
      <c r="A1968" s="871" t="s">
        <v>485</v>
      </c>
      <c r="B1968" s="871" t="s">
        <v>531</v>
      </c>
      <c r="C1968" s="187" t="s">
        <v>534</v>
      </c>
      <c r="D1968" s="188"/>
      <c r="E1968" s="225" t="s">
        <v>10</v>
      </c>
      <c r="F1968" s="173">
        <v>150000</v>
      </c>
      <c r="G1968" s="37">
        <v>203211</v>
      </c>
      <c r="H1968" s="190"/>
      <c r="I1968" s="49">
        <v>203211</v>
      </c>
      <c r="J1968" s="176">
        <v>0</v>
      </c>
      <c r="K1968" s="176"/>
      <c r="L1968" s="176">
        <v>0</v>
      </c>
      <c r="M1968" s="191"/>
      <c r="N1968" s="191"/>
      <c r="O1968" s="192"/>
      <c r="P1968" s="179"/>
      <c r="Q1968" s="183">
        <v>182890</v>
      </c>
      <c r="R1968" s="186">
        <v>20321</v>
      </c>
      <c r="S1968" s="185">
        <f t="shared" si="281"/>
        <v>0</v>
      </c>
      <c r="T1968" s="111"/>
      <c r="U1968" s="112"/>
      <c r="V1968" s="111"/>
      <c r="W1968" s="112"/>
      <c r="X1968" s="23">
        <f t="shared" si="277"/>
        <v>0</v>
      </c>
      <c r="Y1968" s="23">
        <f t="shared" si="278"/>
        <v>0</v>
      </c>
      <c r="AH1968" s="20">
        <f t="shared" si="273"/>
        <v>0</v>
      </c>
      <c r="AI1968" s="20">
        <v>1</v>
      </c>
      <c r="AQ1968" s="1">
        <f t="shared" si="274"/>
        <v>1</v>
      </c>
      <c r="AR1968" s="1">
        <f t="shared" si="275"/>
        <v>1</v>
      </c>
    </row>
    <row r="1969" spans="1:44" ht="28.2" thickTop="1" thickBot="1">
      <c r="A1969" s="871" t="s">
        <v>485</v>
      </c>
      <c r="B1969" s="871" t="s">
        <v>531</v>
      </c>
      <c r="C1969" s="187" t="s">
        <v>535</v>
      </c>
      <c r="D1969" s="188"/>
      <c r="E1969" s="225" t="s">
        <v>10</v>
      </c>
      <c r="F1969" s="173">
        <v>270000</v>
      </c>
      <c r="G1969" s="37">
        <v>292211</v>
      </c>
      <c r="H1969" s="190"/>
      <c r="I1969" s="49">
        <v>292211</v>
      </c>
      <c r="J1969" s="176">
        <v>0</v>
      </c>
      <c r="K1969" s="176"/>
      <c r="L1969" s="176">
        <v>0</v>
      </c>
      <c r="M1969" s="191"/>
      <c r="N1969" s="191"/>
      <c r="O1969" s="192"/>
      <c r="P1969" s="179"/>
      <c r="Q1969" s="183">
        <v>79211</v>
      </c>
      <c r="R1969" s="186">
        <v>50000</v>
      </c>
      <c r="S1969" s="185">
        <f t="shared" si="281"/>
        <v>163000</v>
      </c>
      <c r="T1969" s="111"/>
      <c r="U1969" s="112"/>
      <c r="V1969" s="111"/>
      <c r="W1969" s="112"/>
      <c r="X1969" s="23">
        <f t="shared" si="277"/>
        <v>0</v>
      </c>
      <c r="Y1969" s="23">
        <f t="shared" si="278"/>
        <v>0</v>
      </c>
      <c r="AH1969" s="20">
        <f t="shared" si="273"/>
        <v>0</v>
      </c>
      <c r="AI1969" s="20">
        <v>1</v>
      </c>
      <c r="AQ1969" s="1">
        <f t="shared" si="274"/>
        <v>1</v>
      </c>
      <c r="AR1969" s="1">
        <f t="shared" si="275"/>
        <v>1</v>
      </c>
    </row>
    <row r="1970" spans="1:44" ht="28.2" thickTop="1" thickBot="1">
      <c r="A1970" s="871" t="s">
        <v>485</v>
      </c>
      <c r="B1970" s="871" t="s">
        <v>531</v>
      </c>
      <c r="C1970" s="187" t="s">
        <v>536</v>
      </c>
      <c r="D1970" s="188"/>
      <c r="E1970" s="225" t="s">
        <v>10</v>
      </c>
      <c r="F1970" s="173">
        <v>110000</v>
      </c>
      <c r="G1970" s="37">
        <v>78000</v>
      </c>
      <c r="H1970" s="190"/>
      <c r="I1970" s="49">
        <v>78000</v>
      </c>
      <c r="J1970" s="176">
        <v>0</v>
      </c>
      <c r="K1970" s="176"/>
      <c r="L1970" s="176">
        <v>0</v>
      </c>
      <c r="M1970" s="191"/>
      <c r="N1970" s="191"/>
      <c r="O1970" s="192"/>
      <c r="P1970" s="179"/>
      <c r="Q1970" s="183">
        <v>51000</v>
      </c>
      <c r="R1970" s="186">
        <v>19200</v>
      </c>
      <c r="S1970" s="185">
        <f t="shared" si="281"/>
        <v>7800</v>
      </c>
      <c r="T1970" s="111"/>
      <c r="U1970" s="112"/>
      <c r="V1970" s="111"/>
      <c r="W1970" s="112"/>
      <c r="X1970" s="23">
        <f t="shared" si="277"/>
        <v>0</v>
      </c>
      <c r="Y1970" s="23">
        <f t="shared" si="278"/>
        <v>0</v>
      </c>
      <c r="AH1970" s="20">
        <f t="shared" si="273"/>
        <v>0</v>
      </c>
      <c r="AI1970" s="20">
        <v>1</v>
      </c>
      <c r="AQ1970" s="1">
        <f t="shared" si="274"/>
        <v>1</v>
      </c>
      <c r="AR1970" s="1">
        <f t="shared" si="275"/>
        <v>1</v>
      </c>
    </row>
    <row r="1971" spans="1:44" ht="28.2" thickTop="1" thickBot="1">
      <c r="A1971" s="871" t="s">
        <v>485</v>
      </c>
      <c r="B1971" s="871" t="s">
        <v>531</v>
      </c>
      <c r="C1971" s="104" t="s">
        <v>537</v>
      </c>
      <c r="D1971" s="188"/>
      <c r="E1971" s="225" t="s">
        <v>53</v>
      </c>
      <c r="F1971" s="173">
        <v>1500000</v>
      </c>
      <c r="G1971" s="37">
        <v>1500000</v>
      </c>
      <c r="H1971" s="190"/>
      <c r="I1971" s="49"/>
      <c r="J1971" s="176"/>
      <c r="K1971" s="176"/>
      <c r="L1971" s="176"/>
      <c r="M1971" s="191">
        <v>1500000</v>
      </c>
      <c r="N1971" s="191"/>
      <c r="O1971" s="192"/>
      <c r="Q1971" s="193">
        <f>969239+3920</f>
        <v>973159</v>
      </c>
      <c r="R1971" s="186">
        <v>0</v>
      </c>
      <c r="S1971" s="185">
        <f t="shared" si="281"/>
        <v>526841</v>
      </c>
      <c r="T1971" s="111"/>
      <c r="U1971" s="112"/>
      <c r="V1971" s="111"/>
      <c r="W1971" s="112"/>
      <c r="X1971" s="23">
        <f t="shared" si="277"/>
        <v>0</v>
      </c>
      <c r="Y1971" s="23">
        <f t="shared" si="278"/>
        <v>0</v>
      </c>
      <c r="AH1971" s="20">
        <f t="shared" si="273"/>
        <v>0</v>
      </c>
      <c r="AO1971" s="20">
        <v>1</v>
      </c>
      <c r="AQ1971" s="1">
        <f t="shared" si="274"/>
        <v>1</v>
      </c>
      <c r="AR1971" s="1">
        <f t="shared" si="275"/>
        <v>1</v>
      </c>
    </row>
    <row r="1972" spans="1:44" ht="27.6" thickTop="1" thickBot="1">
      <c r="A1972" s="248" t="s">
        <v>630</v>
      </c>
      <c r="B1972" s="248" t="s">
        <v>630</v>
      </c>
      <c r="C1972" s="248" t="s">
        <v>631</v>
      </c>
      <c r="D1972" s="249"/>
      <c r="E1972" s="901" t="s">
        <v>179</v>
      </c>
      <c r="F1972" s="454">
        <v>342255</v>
      </c>
      <c r="G1972" s="454">
        <v>342255</v>
      </c>
      <c r="H1972" s="272"/>
      <c r="I1972" s="271">
        <v>11255</v>
      </c>
      <c r="J1972" s="273"/>
      <c r="K1972" s="274"/>
      <c r="L1972" s="273">
        <v>331000</v>
      </c>
      <c r="M1972" s="271"/>
      <c r="N1972" s="271"/>
      <c r="O1972" s="271"/>
      <c r="P1972" s="275"/>
      <c r="Q1972" s="254"/>
      <c r="R1972" s="254">
        <v>150000</v>
      </c>
      <c r="S1972" s="254">
        <v>192255</v>
      </c>
      <c r="T1972" s="276"/>
      <c r="U1972" s="277"/>
      <c r="V1972" s="276"/>
      <c r="W1972" s="277"/>
      <c r="X1972" s="23">
        <f t="shared" ref="X1972:X2004" si="282">G1972-I1972-J1972-K1972-L1972-M1972-N1972</f>
        <v>0</v>
      </c>
      <c r="Y1972" s="23">
        <f t="shared" ref="Y1972:Y2004" si="283">G1972-Q1972-R1972-S1972</f>
        <v>0</v>
      </c>
      <c r="Z1972" s="20">
        <v>1</v>
      </c>
      <c r="AH1972" s="20">
        <f t="shared" si="273"/>
        <v>1</v>
      </c>
      <c r="AQ1972" s="1">
        <f t="shared" si="274"/>
        <v>0</v>
      </c>
      <c r="AR1972" s="1">
        <f t="shared" si="275"/>
        <v>1</v>
      </c>
    </row>
    <row r="1973" spans="1:44" ht="27.6" thickTop="1" thickBot="1">
      <c r="A1973" s="248" t="s">
        <v>630</v>
      </c>
      <c r="B1973" s="248" t="s">
        <v>630</v>
      </c>
      <c r="C1973" s="239" t="s">
        <v>222</v>
      </c>
      <c r="D1973" s="237"/>
      <c r="E1973" s="899" t="s">
        <v>179</v>
      </c>
      <c r="F1973" s="454">
        <v>625000</v>
      </c>
      <c r="G1973" s="454">
        <v>625000</v>
      </c>
      <c r="H1973" s="319"/>
      <c r="I1973" s="240"/>
      <c r="J1973" s="240">
        <v>625000</v>
      </c>
      <c r="K1973" s="240"/>
      <c r="L1973" s="240"/>
      <c r="M1973" s="240"/>
      <c r="N1973" s="240"/>
      <c r="O1973" s="240"/>
      <c r="P1973" s="240"/>
      <c r="Q1973" s="240"/>
      <c r="R1973" s="240">
        <v>625000</v>
      </c>
      <c r="S1973" s="240"/>
      <c r="T1973" s="240"/>
      <c r="U1973" s="240"/>
      <c r="V1973" s="240"/>
      <c r="W1973" s="240"/>
      <c r="X1973" s="23">
        <f t="shared" si="282"/>
        <v>0</v>
      </c>
      <c r="Y1973" s="23">
        <f t="shared" si="283"/>
        <v>0</v>
      </c>
      <c r="Z1973" s="20">
        <v>1</v>
      </c>
      <c r="AH1973" s="20">
        <f t="shared" si="273"/>
        <v>1</v>
      </c>
      <c r="AQ1973" s="1">
        <f t="shared" si="274"/>
        <v>0</v>
      </c>
      <c r="AR1973" s="1">
        <f t="shared" si="275"/>
        <v>1</v>
      </c>
    </row>
    <row r="1974" spans="1:44" ht="27.6" thickTop="1" thickBot="1">
      <c r="A1974" s="248" t="s">
        <v>630</v>
      </c>
      <c r="B1974" s="248" t="s">
        <v>630</v>
      </c>
      <c r="C1974" s="248" t="s">
        <v>632</v>
      </c>
      <c r="D1974" s="249"/>
      <c r="E1974" s="901" t="s">
        <v>179</v>
      </c>
      <c r="F1974" s="454">
        <v>150000</v>
      </c>
      <c r="G1974" s="454">
        <v>150000</v>
      </c>
      <c r="H1974" s="272"/>
      <c r="I1974" s="271">
        <v>0</v>
      </c>
      <c r="J1974" s="273"/>
      <c r="K1974" s="274"/>
      <c r="L1974" s="273">
        <v>150000</v>
      </c>
      <c r="M1974" s="271"/>
      <c r="N1974" s="271"/>
      <c r="O1974" s="271"/>
      <c r="P1974" s="275"/>
      <c r="Q1974" s="254"/>
      <c r="R1974" s="254">
        <v>50000</v>
      </c>
      <c r="S1974" s="254">
        <v>100000</v>
      </c>
      <c r="T1974" s="276"/>
      <c r="U1974" s="277"/>
      <c r="V1974" s="276"/>
      <c r="W1974" s="277"/>
      <c r="X1974" s="23">
        <f t="shared" si="282"/>
        <v>0</v>
      </c>
      <c r="Y1974" s="23">
        <f t="shared" si="283"/>
        <v>0</v>
      </c>
      <c r="Z1974" s="20">
        <v>1</v>
      </c>
      <c r="AH1974" s="20">
        <f t="shared" si="273"/>
        <v>1</v>
      </c>
      <c r="AQ1974" s="1">
        <f t="shared" si="274"/>
        <v>0</v>
      </c>
      <c r="AR1974" s="1">
        <f t="shared" si="275"/>
        <v>1</v>
      </c>
    </row>
    <row r="1975" spans="1:44" ht="27.6" thickTop="1" thickBot="1">
      <c r="A1975" s="248" t="s">
        <v>630</v>
      </c>
      <c r="B1975" s="248" t="s">
        <v>630</v>
      </c>
      <c r="C1975" s="248" t="s">
        <v>36</v>
      </c>
      <c r="D1975" s="249"/>
      <c r="E1975" s="901" t="s">
        <v>179</v>
      </c>
      <c r="F1975" s="454">
        <v>30000</v>
      </c>
      <c r="G1975" s="454">
        <v>30000</v>
      </c>
      <c r="H1975" s="272"/>
      <c r="I1975" s="271">
        <v>30000</v>
      </c>
      <c r="J1975" s="273"/>
      <c r="K1975" s="274"/>
      <c r="L1975" s="273"/>
      <c r="M1975" s="271"/>
      <c r="N1975" s="271"/>
      <c r="O1975" s="271"/>
      <c r="P1975" s="275"/>
      <c r="Q1975" s="254"/>
      <c r="R1975" s="254">
        <v>20000</v>
      </c>
      <c r="S1975" s="254">
        <v>10000</v>
      </c>
      <c r="T1975" s="276"/>
      <c r="U1975" s="277"/>
      <c r="V1975" s="276"/>
      <c r="W1975" s="277"/>
      <c r="X1975" s="23">
        <f t="shared" si="282"/>
        <v>0</v>
      </c>
      <c r="Y1975" s="23">
        <f t="shared" si="283"/>
        <v>0</v>
      </c>
      <c r="Z1975" s="20">
        <v>1</v>
      </c>
      <c r="AH1975" s="20">
        <f t="shared" si="273"/>
        <v>1</v>
      </c>
      <c r="AQ1975" s="1">
        <f t="shared" si="274"/>
        <v>0</v>
      </c>
      <c r="AR1975" s="1">
        <f t="shared" si="275"/>
        <v>1</v>
      </c>
    </row>
    <row r="1976" spans="1:44" ht="27.6" thickTop="1" thickBot="1">
      <c r="A1976" s="248" t="s">
        <v>630</v>
      </c>
      <c r="B1976" s="248" t="s">
        <v>630</v>
      </c>
      <c r="C1976" s="248" t="s">
        <v>601</v>
      </c>
      <c r="D1976" s="249"/>
      <c r="E1976" s="901" t="s">
        <v>179</v>
      </c>
      <c r="F1976" s="454">
        <v>100000</v>
      </c>
      <c r="G1976" s="454">
        <v>100000</v>
      </c>
      <c r="H1976" s="272"/>
      <c r="I1976" s="271"/>
      <c r="J1976" s="273"/>
      <c r="K1976" s="274">
        <v>100000</v>
      </c>
      <c r="L1976" s="273"/>
      <c r="M1976" s="271"/>
      <c r="N1976" s="271"/>
      <c r="O1976" s="271"/>
      <c r="P1976" s="275"/>
      <c r="Q1976" s="254"/>
      <c r="R1976" s="254">
        <v>100000</v>
      </c>
      <c r="S1976" s="254">
        <v>0</v>
      </c>
      <c r="T1976" s="276"/>
      <c r="U1976" s="277"/>
      <c r="V1976" s="276"/>
      <c r="W1976" s="277"/>
      <c r="X1976" s="23">
        <f t="shared" si="282"/>
        <v>0</v>
      </c>
      <c r="Y1976" s="23">
        <f t="shared" si="283"/>
        <v>0</v>
      </c>
      <c r="Z1976" s="20">
        <v>1</v>
      </c>
      <c r="AH1976" s="20">
        <f t="shared" si="273"/>
        <v>1</v>
      </c>
      <c r="AQ1976" s="1">
        <f t="shared" si="274"/>
        <v>0</v>
      </c>
      <c r="AR1976" s="1">
        <f t="shared" si="275"/>
        <v>1</v>
      </c>
    </row>
    <row r="1977" spans="1:44" ht="27.6" thickTop="1" thickBot="1">
      <c r="A1977" s="248" t="s">
        <v>630</v>
      </c>
      <c r="B1977" s="248" t="s">
        <v>630</v>
      </c>
      <c r="C1977" s="248" t="s">
        <v>229</v>
      </c>
      <c r="D1977" s="249"/>
      <c r="E1977" s="901" t="s">
        <v>179</v>
      </c>
      <c r="F1977" s="454">
        <v>585000</v>
      </c>
      <c r="G1977" s="454">
        <v>585000</v>
      </c>
      <c r="H1977" s="272"/>
      <c r="I1977" s="271">
        <v>585000</v>
      </c>
      <c r="J1977" s="273"/>
      <c r="K1977" s="274"/>
      <c r="L1977" s="273"/>
      <c r="M1977" s="271"/>
      <c r="N1977" s="271"/>
      <c r="O1977" s="271"/>
      <c r="P1977" s="275"/>
      <c r="Q1977" s="254"/>
      <c r="R1977" s="254">
        <v>150000</v>
      </c>
      <c r="S1977" s="254">
        <v>435000</v>
      </c>
      <c r="T1977" s="276"/>
      <c r="U1977" s="277"/>
      <c r="V1977" s="276"/>
      <c r="W1977" s="277"/>
      <c r="X1977" s="23">
        <f t="shared" si="282"/>
        <v>0</v>
      </c>
      <c r="Y1977" s="23">
        <f t="shared" si="283"/>
        <v>0</v>
      </c>
      <c r="Z1977" s="20">
        <v>1</v>
      </c>
      <c r="AH1977" s="20">
        <f t="shared" si="273"/>
        <v>1</v>
      </c>
      <c r="AQ1977" s="1">
        <f t="shared" si="274"/>
        <v>0</v>
      </c>
      <c r="AR1977" s="1">
        <f t="shared" si="275"/>
        <v>1</v>
      </c>
    </row>
    <row r="1978" spans="1:44" ht="27.6" thickTop="1" thickBot="1">
      <c r="A1978" s="248" t="s">
        <v>630</v>
      </c>
      <c r="B1978" s="248" t="s">
        <v>630</v>
      </c>
      <c r="C1978" s="248" t="s">
        <v>41</v>
      </c>
      <c r="D1978" s="249"/>
      <c r="E1978" s="901" t="s">
        <v>179</v>
      </c>
      <c r="F1978" s="454">
        <v>625000</v>
      </c>
      <c r="G1978" s="454">
        <v>625000</v>
      </c>
      <c r="H1978" s="272"/>
      <c r="I1978" s="271">
        <v>625000</v>
      </c>
      <c r="J1978" s="273"/>
      <c r="K1978" s="274"/>
      <c r="L1978" s="273"/>
      <c r="M1978" s="271"/>
      <c r="N1978" s="271"/>
      <c r="O1978" s="271"/>
      <c r="P1978" s="275"/>
      <c r="Q1978" s="254"/>
      <c r="R1978" s="254">
        <v>150000</v>
      </c>
      <c r="S1978" s="254">
        <v>475000</v>
      </c>
      <c r="T1978" s="276"/>
      <c r="U1978" s="277"/>
      <c r="V1978" s="276"/>
      <c r="W1978" s="277"/>
      <c r="X1978" s="23">
        <f t="shared" si="282"/>
        <v>0</v>
      </c>
      <c r="Y1978" s="23">
        <f t="shared" si="283"/>
        <v>0</v>
      </c>
      <c r="Z1978" s="20">
        <v>1</v>
      </c>
      <c r="AH1978" s="20">
        <f t="shared" si="273"/>
        <v>1</v>
      </c>
      <c r="AQ1978" s="1">
        <f t="shared" si="274"/>
        <v>0</v>
      </c>
      <c r="AR1978" s="1">
        <f t="shared" si="275"/>
        <v>1</v>
      </c>
    </row>
    <row r="1979" spans="1:44" ht="27.6" thickTop="1" thickBot="1">
      <c r="A1979" s="248" t="s">
        <v>630</v>
      </c>
      <c r="B1979" s="248" t="s">
        <v>630</v>
      </c>
      <c r="C1979" s="248" t="s">
        <v>633</v>
      </c>
      <c r="D1979" s="249"/>
      <c r="E1979" s="901" t="s">
        <v>145</v>
      </c>
      <c r="F1979" s="454">
        <v>1147000</v>
      </c>
      <c r="G1979" s="454">
        <v>1147000</v>
      </c>
      <c r="H1979" s="272"/>
      <c r="I1979" s="271">
        <v>643000</v>
      </c>
      <c r="J1979" s="273">
        <v>200000</v>
      </c>
      <c r="K1979" s="274"/>
      <c r="L1979" s="273">
        <v>304000</v>
      </c>
      <c r="M1979" s="271"/>
      <c r="N1979" s="271"/>
      <c r="O1979" s="271"/>
      <c r="P1979" s="275"/>
      <c r="Q1979" s="254">
        <v>288520</v>
      </c>
      <c r="R1979" s="254">
        <v>200000</v>
      </c>
      <c r="S1979" s="254">
        <v>658480</v>
      </c>
      <c r="T1979" s="278"/>
      <c r="U1979" s="279"/>
      <c r="V1979" s="276"/>
      <c r="W1979" s="277"/>
      <c r="X1979" s="23">
        <f t="shared" si="282"/>
        <v>0</v>
      </c>
      <c r="Y1979" s="23">
        <f t="shared" si="283"/>
        <v>0</v>
      </c>
      <c r="AH1979" s="20">
        <f t="shared" si="273"/>
        <v>0</v>
      </c>
      <c r="AI1979" s="20">
        <v>1</v>
      </c>
      <c r="AQ1979" s="1">
        <f t="shared" si="274"/>
        <v>1</v>
      </c>
      <c r="AR1979" s="1">
        <f t="shared" si="275"/>
        <v>1</v>
      </c>
    </row>
    <row r="1980" spans="1:44" ht="27.6" thickTop="1" thickBot="1">
      <c r="A1980" s="280" t="s">
        <v>630</v>
      </c>
      <c r="B1980" s="280" t="s">
        <v>630</v>
      </c>
      <c r="C1980" s="280" t="s">
        <v>37</v>
      </c>
      <c r="D1980" s="281"/>
      <c r="E1980" s="908" t="s">
        <v>145</v>
      </c>
      <c r="F1980" s="454">
        <v>50000</v>
      </c>
      <c r="G1980" s="454">
        <v>50000</v>
      </c>
      <c r="H1980" s="283"/>
      <c r="I1980" s="282">
        <v>50000</v>
      </c>
      <c r="J1980" s="284"/>
      <c r="K1980" s="285"/>
      <c r="L1980" s="284"/>
      <c r="M1980" s="282"/>
      <c r="N1980" s="282"/>
      <c r="O1980" s="282"/>
      <c r="P1980" s="286"/>
      <c r="Q1980" s="247"/>
      <c r="R1980" s="247">
        <v>30000</v>
      </c>
      <c r="S1980" s="247">
        <f>F1980-R1980</f>
        <v>20000</v>
      </c>
      <c r="T1980" s="287"/>
      <c r="U1980" s="288"/>
      <c r="V1980" s="287"/>
      <c r="W1980" s="288"/>
      <c r="X1980" s="23">
        <f t="shared" si="282"/>
        <v>0</v>
      </c>
      <c r="Y1980" s="23">
        <f t="shared" si="283"/>
        <v>0</v>
      </c>
      <c r="AH1980" s="20">
        <f t="shared" si="273"/>
        <v>0</v>
      </c>
      <c r="AI1980" s="20">
        <v>1</v>
      </c>
      <c r="AQ1980" s="1">
        <f t="shared" si="274"/>
        <v>1</v>
      </c>
      <c r="AR1980" s="1">
        <f t="shared" si="275"/>
        <v>1</v>
      </c>
    </row>
    <row r="1981" spans="1:44" ht="27.6" thickTop="1" thickBot="1">
      <c r="A1981" s="280" t="s">
        <v>630</v>
      </c>
      <c r="B1981" s="280" t="s">
        <v>630</v>
      </c>
      <c r="C1981" s="280" t="s">
        <v>495</v>
      </c>
      <c r="D1981" s="281"/>
      <c r="E1981" s="908" t="s">
        <v>145</v>
      </c>
      <c r="F1981" s="454">
        <v>100000</v>
      </c>
      <c r="G1981" s="454">
        <v>100000</v>
      </c>
      <c r="H1981" s="283"/>
      <c r="I1981" s="282">
        <v>100000</v>
      </c>
      <c r="J1981" s="284"/>
      <c r="K1981" s="285"/>
      <c r="L1981" s="284"/>
      <c r="M1981" s="282"/>
      <c r="N1981" s="282"/>
      <c r="O1981" s="282"/>
      <c r="P1981" s="286"/>
      <c r="Q1981" s="247"/>
      <c r="R1981" s="247">
        <v>0</v>
      </c>
      <c r="S1981" s="247">
        <v>100000</v>
      </c>
      <c r="T1981" s="287"/>
      <c r="U1981" s="288"/>
      <c r="V1981" s="287"/>
      <c r="W1981" s="288"/>
      <c r="X1981" s="23">
        <f t="shared" si="282"/>
        <v>0</v>
      </c>
      <c r="Y1981" s="23">
        <f t="shared" si="283"/>
        <v>0</v>
      </c>
      <c r="AH1981" s="20">
        <f t="shared" si="273"/>
        <v>0</v>
      </c>
      <c r="AI1981" s="20">
        <v>1</v>
      </c>
      <c r="AQ1981" s="1">
        <f t="shared" si="274"/>
        <v>1</v>
      </c>
      <c r="AR1981" s="1">
        <f t="shared" si="275"/>
        <v>1</v>
      </c>
    </row>
    <row r="1982" spans="1:44" ht="27.6" thickTop="1" thickBot="1">
      <c r="A1982" s="280" t="s">
        <v>630</v>
      </c>
      <c r="B1982" s="280" t="s">
        <v>630</v>
      </c>
      <c r="C1982" s="280" t="s">
        <v>634</v>
      </c>
      <c r="D1982" s="281"/>
      <c r="E1982" s="908" t="s">
        <v>145</v>
      </c>
      <c r="F1982" s="454">
        <v>70000</v>
      </c>
      <c r="G1982" s="454">
        <v>70000</v>
      </c>
      <c r="H1982" s="283"/>
      <c r="I1982" s="282">
        <v>70000</v>
      </c>
      <c r="J1982" s="284"/>
      <c r="K1982" s="285"/>
      <c r="L1982" s="284"/>
      <c r="M1982" s="282"/>
      <c r="N1982" s="282"/>
      <c r="O1982" s="282"/>
      <c r="P1982" s="286"/>
      <c r="Q1982" s="247"/>
      <c r="R1982" s="247">
        <v>44000</v>
      </c>
      <c r="S1982" s="247">
        <v>26000</v>
      </c>
      <c r="T1982" s="287"/>
      <c r="U1982" s="288"/>
      <c r="V1982" s="287"/>
      <c r="W1982" s="288"/>
      <c r="X1982" s="23">
        <f t="shared" si="282"/>
        <v>0</v>
      </c>
      <c r="Y1982" s="23">
        <f t="shared" si="283"/>
        <v>0</v>
      </c>
      <c r="AH1982" s="20">
        <f t="shared" si="273"/>
        <v>0</v>
      </c>
      <c r="AI1982" s="20">
        <v>1</v>
      </c>
      <c r="AQ1982" s="1">
        <f t="shared" si="274"/>
        <v>1</v>
      </c>
      <c r="AR1982" s="1">
        <f t="shared" si="275"/>
        <v>1</v>
      </c>
    </row>
    <row r="1983" spans="1:44" ht="27.6" thickTop="1" thickBot="1">
      <c r="A1983" s="280" t="s">
        <v>630</v>
      </c>
      <c r="B1983" s="280" t="s">
        <v>630</v>
      </c>
      <c r="C1983" s="280" t="s">
        <v>635</v>
      </c>
      <c r="D1983" s="281"/>
      <c r="E1983" s="908" t="s">
        <v>145</v>
      </c>
      <c r="F1983" s="454">
        <v>50000</v>
      </c>
      <c r="G1983" s="454">
        <v>50000</v>
      </c>
      <c r="H1983" s="283"/>
      <c r="I1983" s="282">
        <v>50000</v>
      </c>
      <c r="J1983" s="284"/>
      <c r="K1983" s="285"/>
      <c r="L1983" s="284"/>
      <c r="M1983" s="282"/>
      <c r="N1983" s="282"/>
      <c r="O1983" s="282"/>
      <c r="P1983" s="286"/>
      <c r="Q1983" s="247"/>
      <c r="R1983" s="247">
        <v>30000</v>
      </c>
      <c r="S1983" s="247">
        <v>20000</v>
      </c>
      <c r="T1983" s="287"/>
      <c r="U1983" s="288"/>
      <c r="V1983" s="287"/>
      <c r="W1983" s="288"/>
      <c r="X1983" s="23">
        <f t="shared" si="282"/>
        <v>0</v>
      </c>
      <c r="Y1983" s="23">
        <f t="shared" si="283"/>
        <v>0</v>
      </c>
      <c r="AH1983" s="20">
        <f t="shared" si="273"/>
        <v>0</v>
      </c>
      <c r="AI1983" s="20">
        <v>1</v>
      </c>
      <c r="AQ1983" s="1">
        <f t="shared" si="274"/>
        <v>1</v>
      </c>
      <c r="AR1983" s="1">
        <f t="shared" si="275"/>
        <v>1</v>
      </c>
    </row>
    <row r="1984" spans="1:44" ht="27.6" thickTop="1" thickBot="1">
      <c r="A1984" s="280" t="s">
        <v>630</v>
      </c>
      <c r="B1984" s="280" t="s">
        <v>630</v>
      </c>
      <c r="C1984" s="280" t="s">
        <v>626</v>
      </c>
      <c r="D1984" s="281"/>
      <c r="E1984" s="908" t="s">
        <v>145</v>
      </c>
      <c r="F1984" s="454">
        <v>89890</v>
      </c>
      <c r="G1984" s="454">
        <v>89890</v>
      </c>
      <c r="H1984" s="283"/>
      <c r="I1984" s="282">
        <v>89890</v>
      </c>
      <c r="J1984" s="284"/>
      <c r="K1984" s="285"/>
      <c r="L1984" s="284"/>
      <c r="M1984" s="282"/>
      <c r="N1984" s="282"/>
      <c r="O1984" s="282"/>
      <c r="P1984" s="286"/>
      <c r="Q1984" s="247"/>
      <c r="R1984" s="247">
        <v>40000</v>
      </c>
      <c r="S1984" s="247">
        <v>49890</v>
      </c>
      <c r="T1984" s="287"/>
      <c r="U1984" s="288"/>
      <c r="V1984" s="287"/>
      <c r="W1984" s="288"/>
      <c r="X1984" s="23">
        <f t="shared" si="282"/>
        <v>0</v>
      </c>
      <c r="Y1984" s="23">
        <f t="shared" si="283"/>
        <v>0</v>
      </c>
      <c r="AH1984" s="20">
        <f t="shared" si="273"/>
        <v>0</v>
      </c>
      <c r="AI1984" s="20">
        <v>1</v>
      </c>
      <c r="AQ1984" s="1">
        <f t="shared" si="274"/>
        <v>1</v>
      </c>
      <c r="AR1984" s="1">
        <f t="shared" si="275"/>
        <v>1</v>
      </c>
    </row>
    <row r="1985" spans="1:44" ht="27.6" thickTop="1" thickBot="1">
      <c r="A1985" s="280" t="s">
        <v>630</v>
      </c>
      <c r="B1985" s="280" t="s">
        <v>630</v>
      </c>
      <c r="C1985" s="280" t="s">
        <v>636</v>
      </c>
      <c r="D1985" s="281"/>
      <c r="E1985" s="908" t="s">
        <v>145</v>
      </c>
      <c r="F1985" s="454">
        <v>50000</v>
      </c>
      <c r="G1985" s="454">
        <v>50000</v>
      </c>
      <c r="H1985" s="283"/>
      <c r="I1985" s="282">
        <v>50000</v>
      </c>
      <c r="J1985" s="284"/>
      <c r="K1985" s="285"/>
      <c r="L1985" s="284"/>
      <c r="M1985" s="282"/>
      <c r="N1985" s="282"/>
      <c r="O1985" s="282"/>
      <c r="P1985" s="286"/>
      <c r="Q1985" s="247"/>
      <c r="R1985" s="247">
        <v>20000</v>
      </c>
      <c r="S1985" s="247">
        <v>30000</v>
      </c>
      <c r="T1985" s="287"/>
      <c r="U1985" s="288"/>
      <c r="V1985" s="287"/>
      <c r="W1985" s="288"/>
      <c r="X1985" s="23">
        <f t="shared" si="282"/>
        <v>0</v>
      </c>
      <c r="Y1985" s="23">
        <f t="shared" si="283"/>
        <v>0</v>
      </c>
      <c r="AH1985" s="20">
        <f t="shared" si="273"/>
        <v>0</v>
      </c>
      <c r="AI1985" s="20">
        <v>1</v>
      </c>
      <c r="AQ1985" s="1">
        <f t="shared" si="274"/>
        <v>1</v>
      </c>
      <c r="AR1985" s="1">
        <f t="shared" si="275"/>
        <v>1</v>
      </c>
    </row>
    <row r="1986" spans="1:44" ht="27.6" thickTop="1" thickBot="1">
      <c r="A1986" s="280" t="s">
        <v>630</v>
      </c>
      <c r="B1986" s="280" t="s">
        <v>630</v>
      </c>
      <c r="C1986" s="280" t="s">
        <v>637</v>
      </c>
      <c r="D1986" s="281"/>
      <c r="E1986" s="908" t="s">
        <v>145</v>
      </c>
      <c r="F1986" s="454">
        <v>40000</v>
      </c>
      <c r="G1986" s="454">
        <v>40000</v>
      </c>
      <c r="H1986" s="283"/>
      <c r="I1986" s="282">
        <v>40000</v>
      </c>
      <c r="J1986" s="284"/>
      <c r="K1986" s="285"/>
      <c r="L1986" s="284"/>
      <c r="M1986" s="282"/>
      <c r="N1986" s="282"/>
      <c r="O1986" s="282"/>
      <c r="P1986" s="286"/>
      <c r="Q1986" s="247">
        <v>24990</v>
      </c>
      <c r="R1986" s="247">
        <v>15010</v>
      </c>
      <c r="S1986" s="247"/>
      <c r="T1986" s="287"/>
      <c r="U1986" s="288"/>
      <c r="V1986" s="287"/>
      <c r="W1986" s="288"/>
      <c r="X1986" s="23">
        <f t="shared" si="282"/>
        <v>0</v>
      </c>
      <c r="Y1986" s="23">
        <f t="shared" si="283"/>
        <v>0</v>
      </c>
      <c r="AH1986" s="20">
        <f t="shared" si="273"/>
        <v>0</v>
      </c>
      <c r="AI1986" s="20">
        <v>1</v>
      </c>
      <c r="AQ1986" s="1">
        <f t="shared" si="274"/>
        <v>1</v>
      </c>
      <c r="AR1986" s="1">
        <f t="shared" si="275"/>
        <v>1</v>
      </c>
    </row>
    <row r="1987" spans="1:44" ht="27.6" thickTop="1" thickBot="1">
      <c r="A1987" s="250" t="s">
        <v>630</v>
      </c>
      <c r="B1987" s="250" t="s">
        <v>630</v>
      </c>
      <c r="C1987" s="250" t="s">
        <v>638</v>
      </c>
      <c r="D1987" s="249"/>
      <c r="E1987" s="902" t="s">
        <v>145</v>
      </c>
      <c r="F1987" s="289">
        <v>100000</v>
      </c>
      <c r="G1987" s="37">
        <v>100000</v>
      </c>
      <c r="H1987" s="272"/>
      <c r="I1987" s="289">
        <v>100000</v>
      </c>
      <c r="J1987" s="290"/>
      <c r="K1987" s="291"/>
      <c r="L1987" s="290"/>
      <c r="M1987" s="289"/>
      <c r="N1987" s="289"/>
      <c r="O1987" s="289"/>
      <c r="P1987" s="292"/>
      <c r="Q1987" s="247"/>
      <c r="R1987" s="247">
        <v>90000</v>
      </c>
      <c r="S1987" s="247">
        <f>F1987-R1987</f>
        <v>10000</v>
      </c>
      <c r="T1987" s="276"/>
      <c r="U1987" s="293"/>
      <c r="V1987" s="276"/>
      <c r="W1987" s="293"/>
      <c r="X1987" s="23">
        <f t="shared" si="282"/>
        <v>0</v>
      </c>
      <c r="Y1987" s="23">
        <f t="shared" si="283"/>
        <v>0</v>
      </c>
      <c r="AH1987" s="20">
        <f t="shared" si="273"/>
        <v>0</v>
      </c>
      <c r="AI1987" s="20">
        <v>1</v>
      </c>
      <c r="AQ1987" s="1">
        <f t="shared" si="274"/>
        <v>1</v>
      </c>
      <c r="AR1987" s="1">
        <f t="shared" si="275"/>
        <v>1</v>
      </c>
    </row>
    <row r="1988" spans="1:44" ht="27.6" thickTop="1" thickBot="1">
      <c r="A1988" s="250" t="s">
        <v>630</v>
      </c>
      <c r="B1988" s="250" t="s">
        <v>630</v>
      </c>
      <c r="C1988" s="250" t="s">
        <v>51</v>
      </c>
      <c r="D1988" s="249"/>
      <c r="E1988" s="902" t="s">
        <v>145</v>
      </c>
      <c r="F1988" s="289">
        <v>100000</v>
      </c>
      <c r="G1988" s="37">
        <v>100000</v>
      </c>
      <c r="H1988" s="272"/>
      <c r="I1988" s="289">
        <v>100000</v>
      </c>
      <c r="J1988" s="290"/>
      <c r="K1988" s="291"/>
      <c r="L1988" s="290"/>
      <c r="M1988" s="289"/>
      <c r="N1988" s="289"/>
      <c r="O1988" s="289"/>
      <c r="P1988" s="292"/>
      <c r="Q1988" s="247">
        <v>11780</v>
      </c>
      <c r="R1988" s="247">
        <v>30000</v>
      </c>
      <c r="S1988" s="247">
        <v>58220</v>
      </c>
      <c r="T1988" s="276"/>
      <c r="U1988" s="293"/>
      <c r="V1988" s="276"/>
      <c r="W1988" s="293"/>
      <c r="X1988" s="23">
        <f t="shared" si="282"/>
        <v>0</v>
      </c>
      <c r="Y1988" s="23">
        <f t="shared" si="283"/>
        <v>0</v>
      </c>
      <c r="AH1988" s="20">
        <f t="shared" si="273"/>
        <v>0</v>
      </c>
      <c r="AI1988" s="20">
        <v>1</v>
      </c>
      <c r="AQ1988" s="1">
        <f t="shared" si="274"/>
        <v>1</v>
      </c>
      <c r="AR1988" s="1">
        <f t="shared" si="275"/>
        <v>1</v>
      </c>
    </row>
    <row r="1989" spans="1:44" ht="27.6" thickTop="1" thickBot="1">
      <c r="A1989" s="250" t="s">
        <v>630</v>
      </c>
      <c r="B1989" s="250" t="s">
        <v>630</v>
      </c>
      <c r="C1989" s="250" t="s">
        <v>639</v>
      </c>
      <c r="D1989" s="249"/>
      <c r="E1989" s="902" t="s">
        <v>145</v>
      </c>
      <c r="F1989" s="289">
        <v>0</v>
      </c>
      <c r="G1989" s="37">
        <v>379710</v>
      </c>
      <c r="H1989" s="272"/>
      <c r="I1989" s="289"/>
      <c r="J1989" s="290"/>
      <c r="K1989" s="291"/>
      <c r="L1989" s="290"/>
      <c r="M1989" s="289"/>
      <c r="N1989" s="289">
        <v>379710</v>
      </c>
      <c r="O1989" s="289" t="s">
        <v>2598</v>
      </c>
      <c r="P1989" s="292"/>
      <c r="Q1989" s="247">
        <v>230415</v>
      </c>
      <c r="R1989" s="247">
        <v>111324</v>
      </c>
      <c r="S1989" s="247">
        <v>37971</v>
      </c>
      <c r="T1989" s="276"/>
      <c r="U1989" s="293"/>
      <c r="V1989" s="276"/>
      <c r="W1989" s="293"/>
      <c r="X1989" s="23">
        <f t="shared" si="282"/>
        <v>0</v>
      </c>
      <c r="Y1989" s="23">
        <f t="shared" si="283"/>
        <v>0</v>
      </c>
      <c r="AH1989" s="20">
        <f t="shared" si="273"/>
        <v>0</v>
      </c>
      <c r="AL1989" s="20">
        <v>1</v>
      </c>
      <c r="AQ1989" s="1">
        <f t="shared" si="274"/>
        <v>1</v>
      </c>
      <c r="AR1989" s="1">
        <f t="shared" si="275"/>
        <v>1</v>
      </c>
    </row>
    <row r="1990" spans="1:44" ht="27.6" thickTop="1" thickBot="1">
      <c r="A1990" s="250" t="s">
        <v>630</v>
      </c>
      <c r="B1990" s="250" t="s">
        <v>630</v>
      </c>
      <c r="C1990" s="250" t="s">
        <v>640</v>
      </c>
      <c r="D1990" s="249"/>
      <c r="E1990" s="902" t="s">
        <v>145</v>
      </c>
      <c r="F1990" s="289">
        <v>0</v>
      </c>
      <c r="G1990" s="37">
        <v>374200</v>
      </c>
      <c r="H1990" s="272"/>
      <c r="I1990" s="289"/>
      <c r="J1990" s="290"/>
      <c r="K1990" s="291"/>
      <c r="L1990" s="290"/>
      <c r="M1990" s="289"/>
      <c r="N1990" s="289">
        <v>374200</v>
      </c>
      <c r="O1990" s="289"/>
      <c r="P1990" s="292"/>
      <c r="Q1990" s="247">
        <v>0</v>
      </c>
      <c r="R1990" s="247">
        <v>250000</v>
      </c>
      <c r="S1990" s="247">
        <v>124200</v>
      </c>
      <c r="T1990" s="276"/>
      <c r="U1990" s="293"/>
      <c r="V1990" s="276"/>
      <c r="W1990" s="293"/>
      <c r="X1990" s="23">
        <f t="shared" si="282"/>
        <v>0</v>
      </c>
      <c r="Y1990" s="23">
        <f t="shared" si="283"/>
        <v>0</v>
      </c>
      <c r="AH1990" s="20">
        <f t="shared" si="273"/>
        <v>0</v>
      </c>
      <c r="AL1990" s="20">
        <v>1</v>
      </c>
      <c r="AQ1990" s="1">
        <f t="shared" si="274"/>
        <v>1</v>
      </c>
      <c r="AR1990" s="1">
        <f t="shared" si="275"/>
        <v>1</v>
      </c>
    </row>
    <row r="1991" spans="1:44" ht="27.6" thickTop="1" thickBot="1">
      <c r="A1991" s="280" t="s">
        <v>630</v>
      </c>
      <c r="B1991" s="280" t="s">
        <v>630</v>
      </c>
      <c r="C1991" s="280" t="s">
        <v>288</v>
      </c>
      <c r="D1991" s="281"/>
      <c r="E1991" s="909" t="s">
        <v>53</v>
      </c>
      <c r="F1991" s="282">
        <v>185461</v>
      </c>
      <c r="G1991" s="37">
        <v>185461</v>
      </c>
      <c r="H1991" s="283"/>
      <c r="I1991" s="282">
        <v>185461</v>
      </c>
      <c r="J1991" s="284"/>
      <c r="K1991" s="285"/>
      <c r="L1991" s="284"/>
      <c r="M1991" s="282"/>
      <c r="N1991" s="282"/>
      <c r="O1991" s="282"/>
      <c r="P1991" s="286"/>
      <c r="Q1991" s="247">
        <v>134536</v>
      </c>
      <c r="R1991" s="247">
        <v>24700</v>
      </c>
      <c r="S1991" s="247">
        <v>26225</v>
      </c>
      <c r="T1991" s="287"/>
      <c r="U1991" s="288"/>
      <c r="V1991" s="287"/>
      <c r="W1991" s="288"/>
      <c r="X1991" s="23">
        <f t="shared" si="282"/>
        <v>0</v>
      </c>
      <c r="Y1991" s="23">
        <f t="shared" si="283"/>
        <v>0</v>
      </c>
      <c r="AH1991" s="20">
        <f t="shared" si="273"/>
        <v>0</v>
      </c>
      <c r="AI1991" s="20">
        <v>1</v>
      </c>
      <c r="AQ1991" s="1">
        <f t="shared" si="274"/>
        <v>1</v>
      </c>
      <c r="AR1991" s="1">
        <f t="shared" si="275"/>
        <v>1</v>
      </c>
    </row>
    <row r="1992" spans="1:44" ht="27.6" thickTop="1" thickBot="1">
      <c r="A1992" s="280" t="s">
        <v>630</v>
      </c>
      <c r="B1992" s="280" t="s">
        <v>630</v>
      </c>
      <c r="C1992" s="280" t="s">
        <v>641</v>
      </c>
      <c r="D1992" s="281"/>
      <c r="E1992" s="909" t="s">
        <v>53</v>
      </c>
      <c r="F1992" s="282">
        <v>105000</v>
      </c>
      <c r="G1992" s="37">
        <v>105000</v>
      </c>
      <c r="H1992" s="283"/>
      <c r="I1992" s="282">
        <v>105000</v>
      </c>
      <c r="J1992" s="284"/>
      <c r="K1992" s="285"/>
      <c r="L1992" s="284"/>
      <c r="M1992" s="282"/>
      <c r="N1992" s="282"/>
      <c r="O1992" s="282"/>
      <c r="P1992" s="286"/>
      <c r="Q1992" s="247">
        <v>0</v>
      </c>
      <c r="R1992" s="247">
        <f>G1992-S1992-Q1992</f>
        <v>94500</v>
      </c>
      <c r="S1992" s="247">
        <v>10500</v>
      </c>
      <c r="T1992" s="287"/>
      <c r="U1992" s="288"/>
      <c r="V1992" s="287"/>
      <c r="W1992" s="288"/>
      <c r="X1992" s="23">
        <f t="shared" si="282"/>
        <v>0</v>
      </c>
      <c r="Y1992" s="23">
        <f t="shared" si="283"/>
        <v>0</v>
      </c>
      <c r="AH1992" s="20">
        <f t="shared" si="273"/>
        <v>0</v>
      </c>
      <c r="AI1992" s="20">
        <v>1</v>
      </c>
      <c r="AQ1992" s="1">
        <f t="shared" si="274"/>
        <v>1</v>
      </c>
      <c r="AR1992" s="1">
        <f t="shared" si="275"/>
        <v>1</v>
      </c>
    </row>
    <row r="1993" spans="1:44" ht="27.6" thickTop="1" thickBot="1">
      <c r="A1993" s="280" t="s">
        <v>630</v>
      </c>
      <c r="B1993" s="280" t="s">
        <v>630</v>
      </c>
      <c r="C1993" s="280" t="s">
        <v>36</v>
      </c>
      <c r="D1993" s="281"/>
      <c r="E1993" s="909" t="s">
        <v>53</v>
      </c>
      <c r="F1993" s="282">
        <v>20000</v>
      </c>
      <c r="G1993" s="37">
        <v>20000</v>
      </c>
      <c r="H1993" s="283"/>
      <c r="I1993" s="282">
        <v>20000</v>
      </c>
      <c r="J1993" s="284"/>
      <c r="K1993" s="285"/>
      <c r="L1993" s="284"/>
      <c r="M1993" s="282"/>
      <c r="N1993" s="282"/>
      <c r="O1993" s="282"/>
      <c r="P1993" s="286"/>
      <c r="Q1993" s="247">
        <v>12980</v>
      </c>
      <c r="R1993" s="247">
        <f>G1993-S1993-Q1993</f>
        <v>5773</v>
      </c>
      <c r="S1993" s="247">
        <v>1247</v>
      </c>
      <c r="T1993" s="287"/>
      <c r="U1993" s="288"/>
      <c r="V1993" s="287"/>
      <c r="W1993" s="288"/>
      <c r="X1993" s="23">
        <f t="shared" si="282"/>
        <v>0</v>
      </c>
      <c r="Y1993" s="23">
        <f t="shared" si="283"/>
        <v>0</v>
      </c>
      <c r="AH1993" s="20">
        <f t="shared" si="273"/>
        <v>0</v>
      </c>
      <c r="AI1993" s="20">
        <v>1</v>
      </c>
      <c r="AQ1993" s="1">
        <f t="shared" si="274"/>
        <v>1</v>
      </c>
      <c r="AR1993" s="1">
        <f t="shared" si="275"/>
        <v>1</v>
      </c>
    </row>
    <row r="1994" spans="1:44" ht="27.6" thickTop="1" thickBot="1">
      <c r="A1994" s="280" t="s">
        <v>630</v>
      </c>
      <c r="B1994" s="280" t="s">
        <v>630</v>
      </c>
      <c r="C1994" s="280" t="s">
        <v>642</v>
      </c>
      <c r="D1994" s="281"/>
      <c r="E1994" s="909" t="s">
        <v>53</v>
      </c>
      <c r="F1994" s="282">
        <v>205000</v>
      </c>
      <c r="G1994" s="37">
        <v>205000</v>
      </c>
      <c r="H1994" s="283"/>
      <c r="I1994" s="282">
        <v>88000</v>
      </c>
      <c r="J1994" s="284">
        <v>100000</v>
      </c>
      <c r="K1994" s="285"/>
      <c r="L1994" s="284">
        <v>17000</v>
      </c>
      <c r="M1994" s="282"/>
      <c r="N1994" s="282"/>
      <c r="O1994" s="282"/>
      <c r="P1994" s="286"/>
      <c r="Q1994" s="247">
        <v>105000</v>
      </c>
      <c r="R1994" s="247">
        <v>79500</v>
      </c>
      <c r="S1994" s="247">
        <v>20500</v>
      </c>
      <c r="T1994" s="287"/>
      <c r="U1994" s="288"/>
      <c r="V1994" s="287"/>
      <c r="W1994" s="288"/>
      <c r="X1994" s="23">
        <f t="shared" si="282"/>
        <v>0</v>
      </c>
      <c r="Y1994" s="23">
        <f t="shared" si="283"/>
        <v>0</v>
      </c>
      <c r="AH1994" s="20">
        <f t="shared" ref="AH1994:AH2057" si="284">SUM(Z1994:AG1994)</f>
        <v>0</v>
      </c>
      <c r="AI1994" s="20">
        <v>1</v>
      </c>
      <c r="AQ1994" s="1">
        <f t="shared" ref="AQ1994:AQ2057" si="285">SUM(AI1994:AP1994)</f>
        <v>1</v>
      </c>
      <c r="AR1994" s="1">
        <f t="shared" ref="AR1994:AR2057" si="286">AQ1994+AH1994</f>
        <v>1</v>
      </c>
    </row>
    <row r="1995" spans="1:44" ht="32.4" thickTop="1" thickBot="1">
      <c r="A1995" s="280" t="s">
        <v>630</v>
      </c>
      <c r="B1995" s="280" t="s">
        <v>630</v>
      </c>
      <c r="C1995" s="280" t="s">
        <v>643</v>
      </c>
      <c r="D1995" s="281"/>
      <c r="E1995" s="909" t="s">
        <v>53</v>
      </c>
      <c r="F1995" s="282">
        <v>285000</v>
      </c>
      <c r="G1995" s="37">
        <v>283016</v>
      </c>
      <c r="H1995" s="283"/>
      <c r="I1995" s="282"/>
      <c r="J1995" s="284">
        <v>200000</v>
      </c>
      <c r="K1995" s="285"/>
      <c r="L1995" s="284">
        <v>83016</v>
      </c>
      <c r="M1995" s="282"/>
      <c r="N1995" s="282"/>
      <c r="O1995" s="282"/>
      <c r="P1995" s="286"/>
      <c r="Q1995" s="247">
        <v>263016</v>
      </c>
      <c r="R1995" s="247">
        <v>20000</v>
      </c>
      <c r="S1995" s="247"/>
      <c r="T1995" s="287"/>
      <c r="U1995" s="288"/>
      <c r="V1995" s="287"/>
      <c r="W1995" s="288"/>
      <c r="X1995" s="23">
        <f t="shared" si="282"/>
        <v>0</v>
      </c>
      <c r="Y1995" s="23">
        <f t="shared" si="283"/>
        <v>0</v>
      </c>
      <c r="AH1995" s="20">
        <f t="shared" si="284"/>
        <v>0</v>
      </c>
      <c r="AI1995" s="20">
        <v>1</v>
      </c>
      <c r="AQ1995" s="1">
        <f t="shared" si="285"/>
        <v>1</v>
      </c>
      <c r="AR1995" s="1">
        <f t="shared" si="286"/>
        <v>1</v>
      </c>
    </row>
    <row r="1996" spans="1:44" ht="27.6" thickTop="1" thickBot="1">
      <c r="A1996" s="280" t="s">
        <v>630</v>
      </c>
      <c r="B1996" s="280" t="s">
        <v>630</v>
      </c>
      <c r="C1996" s="280" t="s">
        <v>644</v>
      </c>
      <c r="D1996" s="281"/>
      <c r="E1996" s="909" t="s">
        <v>53</v>
      </c>
      <c r="F1996" s="282">
        <v>150000</v>
      </c>
      <c r="G1996" s="37">
        <v>148826</v>
      </c>
      <c r="H1996" s="283"/>
      <c r="I1996" s="282">
        <v>48826</v>
      </c>
      <c r="J1996" s="284">
        <v>50000</v>
      </c>
      <c r="K1996" s="285"/>
      <c r="L1996" s="284">
        <v>50000</v>
      </c>
      <c r="M1996" s="282"/>
      <c r="N1996" s="282"/>
      <c r="O1996" s="282"/>
      <c r="P1996" s="286"/>
      <c r="Q1996" s="247">
        <v>133943</v>
      </c>
      <c r="R1996" s="247">
        <v>14883</v>
      </c>
      <c r="S1996" s="247"/>
      <c r="T1996" s="287"/>
      <c r="U1996" s="288"/>
      <c r="V1996" s="287"/>
      <c r="W1996" s="288"/>
      <c r="X1996" s="23">
        <f t="shared" si="282"/>
        <v>0</v>
      </c>
      <c r="Y1996" s="23">
        <f t="shared" si="283"/>
        <v>0</v>
      </c>
      <c r="AH1996" s="20">
        <f t="shared" si="284"/>
        <v>0</v>
      </c>
      <c r="AI1996" s="20">
        <v>1</v>
      </c>
      <c r="AQ1996" s="1">
        <f t="shared" si="285"/>
        <v>1</v>
      </c>
      <c r="AR1996" s="1">
        <f t="shared" si="286"/>
        <v>1</v>
      </c>
    </row>
    <row r="1997" spans="1:44" ht="27.6" thickTop="1" thickBot="1">
      <c r="A1997" s="280" t="s">
        <v>630</v>
      </c>
      <c r="B1997" s="280" t="s">
        <v>630</v>
      </c>
      <c r="C1997" s="280" t="s">
        <v>645</v>
      </c>
      <c r="D1997" s="281"/>
      <c r="E1997" s="909" t="s">
        <v>10</v>
      </c>
      <c r="F1997" s="282">
        <v>871534</v>
      </c>
      <c r="G1997" s="37">
        <v>872055</v>
      </c>
      <c r="H1997" s="283"/>
      <c r="I1997" s="282">
        <v>520055</v>
      </c>
      <c r="J1997" s="282">
        <v>200000</v>
      </c>
      <c r="K1997" s="294"/>
      <c r="L1997" s="284">
        <v>152000</v>
      </c>
      <c r="M1997" s="295"/>
      <c r="N1997" s="282"/>
      <c r="O1997" s="282"/>
      <c r="P1997" s="286"/>
      <c r="Q1997" s="247">
        <v>652948</v>
      </c>
      <c r="R1997" s="247">
        <v>131433</v>
      </c>
      <c r="S1997" s="247">
        <v>87674</v>
      </c>
      <c r="T1997" s="287"/>
      <c r="U1997" s="288"/>
      <c r="V1997" s="287"/>
      <c r="W1997" s="288"/>
      <c r="X1997" s="23">
        <f t="shared" si="282"/>
        <v>0</v>
      </c>
      <c r="Y1997" s="23">
        <f t="shared" si="283"/>
        <v>0</v>
      </c>
      <c r="AH1997" s="20">
        <f t="shared" si="284"/>
        <v>0</v>
      </c>
      <c r="AI1997" s="20">
        <v>1</v>
      </c>
      <c r="AQ1997" s="1">
        <f t="shared" si="285"/>
        <v>1</v>
      </c>
      <c r="AR1997" s="1">
        <f t="shared" si="286"/>
        <v>1</v>
      </c>
    </row>
    <row r="1998" spans="1:44" ht="27.6" thickTop="1" thickBot="1">
      <c r="A1998" s="280" t="s">
        <v>630</v>
      </c>
      <c r="B1998" s="280" t="s">
        <v>630</v>
      </c>
      <c r="C1998" s="280" t="s">
        <v>331</v>
      </c>
      <c r="D1998" s="281"/>
      <c r="E1998" s="909" t="s">
        <v>10</v>
      </c>
      <c r="F1998" s="282">
        <v>1018000</v>
      </c>
      <c r="G1998" s="37">
        <v>1018000</v>
      </c>
      <c r="H1998" s="283"/>
      <c r="I1998" s="282">
        <v>1018000</v>
      </c>
      <c r="J1998" s="282"/>
      <c r="K1998" s="294"/>
      <c r="L1998" s="296"/>
      <c r="M1998" s="295"/>
      <c r="N1998" s="282"/>
      <c r="O1998" s="282"/>
      <c r="P1998" s="286"/>
      <c r="Q1998" s="247">
        <v>820372</v>
      </c>
      <c r="R1998" s="247">
        <f>G1998-Q1998-S1998</f>
        <v>95828</v>
      </c>
      <c r="S1998" s="247">
        <v>101800</v>
      </c>
      <c r="T1998" s="287"/>
      <c r="U1998" s="288"/>
      <c r="V1998" s="287"/>
      <c r="W1998" s="288"/>
      <c r="X1998" s="23">
        <f t="shared" si="282"/>
        <v>0</v>
      </c>
      <c r="Y1998" s="23">
        <f t="shared" si="283"/>
        <v>0</v>
      </c>
      <c r="AH1998" s="20">
        <f t="shared" si="284"/>
        <v>0</v>
      </c>
      <c r="AI1998" s="20">
        <v>1</v>
      </c>
      <c r="AQ1998" s="1">
        <f t="shared" si="285"/>
        <v>1</v>
      </c>
      <c r="AR1998" s="1">
        <f t="shared" si="286"/>
        <v>1</v>
      </c>
    </row>
    <row r="1999" spans="1:44" ht="27.6" thickTop="1" thickBot="1">
      <c r="A1999" s="280" t="s">
        <v>630</v>
      </c>
      <c r="B1999" s="280" t="s">
        <v>630</v>
      </c>
      <c r="C1999" s="280" t="s">
        <v>646</v>
      </c>
      <c r="D1999" s="281"/>
      <c r="E1999" s="909" t="s">
        <v>10</v>
      </c>
      <c r="F1999" s="282">
        <v>227106</v>
      </c>
      <c r="G1999" s="37">
        <v>227106</v>
      </c>
      <c r="H1999" s="283"/>
      <c r="I1999" s="282">
        <v>227106</v>
      </c>
      <c r="J1999" s="282"/>
      <c r="K1999" s="294"/>
      <c r="L1999" s="296"/>
      <c r="M1999" s="295"/>
      <c r="N1999" s="282"/>
      <c r="O1999" s="282"/>
      <c r="P1999" s="286"/>
      <c r="Q1999" s="247">
        <v>42381</v>
      </c>
      <c r="R1999" s="247">
        <v>120000</v>
      </c>
      <c r="S1999" s="247">
        <v>64725</v>
      </c>
      <c r="T1999" s="287"/>
      <c r="U1999" s="288"/>
      <c r="V1999" s="287"/>
      <c r="W1999" s="288"/>
      <c r="X1999" s="23">
        <f t="shared" si="282"/>
        <v>0</v>
      </c>
      <c r="Y1999" s="23">
        <f t="shared" si="283"/>
        <v>0</v>
      </c>
      <c r="AH1999" s="20">
        <f t="shared" si="284"/>
        <v>0</v>
      </c>
      <c r="AI1999" s="20">
        <v>1</v>
      </c>
      <c r="AQ1999" s="1">
        <f t="shared" si="285"/>
        <v>1</v>
      </c>
      <c r="AR1999" s="1">
        <f t="shared" si="286"/>
        <v>1</v>
      </c>
    </row>
    <row r="2000" spans="1:44" ht="27.6" thickTop="1" thickBot="1">
      <c r="A2000" s="280" t="s">
        <v>630</v>
      </c>
      <c r="B2000" s="280" t="s">
        <v>630</v>
      </c>
      <c r="C2000" s="280" t="s">
        <v>647</v>
      </c>
      <c r="D2000" s="281"/>
      <c r="E2000" s="909" t="s">
        <v>10</v>
      </c>
      <c r="F2000" s="282">
        <v>95000</v>
      </c>
      <c r="G2000" s="37">
        <v>95000</v>
      </c>
      <c r="H2000" s="283"/>
      <c r="I2000" s="282">
        <v>95000</v>
      </c>
      <c r="J2000" s="282"/>
      <c r="K2000" s="294"/>
      <c r="L2000" s="296"/>
      <c r="M2000" s="295"/>
      <c r="N2000" s="282"/>
      <c r="O2000" s="282"/>
      <c r="P2000" s="286"/>
      <c r="Q2000" s="247">
        <v>79722</v>
      </c>
      <c r="R2000" s="247">
        <v>10000</v>
      </c>
      <c r="S2000" s="247">
        <f>G2000-Q2000-R2000</f>
        <v>5278</v>
      </c>
      <c r="T2000" s="287"/>
      <c r="U2000" s="288"/>
      <c r="V2000" s="287"/>
      <c r="W2000" s="288"/>
      <c r="X2000" s="23">
        <f t="shared" si="282"/>
        <v>0</v>
      </c>
      <c r="Y2000" s="23">
        <f t="shared" si="283"/>
        <v>0</v>
      </c>
      <c r="AH2000" s="20">
        <f t="shared" si="284"/>
        <v>0</v>
      </c>
      <c r="AI2000" s="20">
        <v>1</v>
      </c>
      <c r="AQ2000" s="1">
        <f t="shared" si="285"/>
        <v>1</v>
      </c>
      <c r="AR2000" s="1">
        <f t="shared" si="286"/>
        <v>1</v>
      </c>
    </row>
    <row r="2001" spans="1:44" ht="27.6" thickTop="1" thickBot="1">
      <c r="A2001" s="250" t="s">
        <v>630</v>
      </c>
      <c r="B2001" s="250" t="s">
        <v>630</v>
      </c>
      <c r="C2001" s="241" t="s">
        <v>648</v>
      </c>
      <c r="D2001" s="249"/>
      <c r="E2001" s="910">
        <v>2015</v>
      </c>
      <c r="F2001" s="298">
        <v>89000</v>
      </c>
      <c r="G2001" s="37">
        <v>89000</v>
      </c>
      <c r="H2001" s="272"/>
      <c r="I2001" s="298">
        <v>89000</v>
      </c>
      <c r="J2001" s="297"/>
      <c r="K2001" s="297"/>
      <c r="L2001" s="299"/>
      <c r="M2001" s="297"/>
      <c r="N2001" s="297"/>
      <c r="O2001" s="297"/>
      <c r="P2001" s="292"/>
      <c r="Q2001" s="247">
        <v>79874</v>
      </c>
      <c r="R2001" s="247">
        <v>9126</v>
      </c>
      <c r="S2001" s="247">
        <f>G2001-Q2001-R2001</f>
        <v>0</v>
      </c>
      <c r="T2001" s="276"/>
      <c r="U2001" s="293"/>
      <c r="V2001" s="276"/>
      <c r="W2001" s="293"/>
      <c r="X2001" s="23">
        <f t="shared" si="282"/>
        <v>0</v>
      </c>
      <c r="Y2001" s="23">
        <f t="shared" si="283"/>
        <v>0</v>
      </c>
      <c r="AH2001" s="20">
        <f t="shared" si="284"/>
        <v>0</v>
      </c>
      <c r="AI2001" s="20">
        <v>1</v>
      </c>
      <c r="AQ2001" s="1">
        <f t="shared" si="285"/>
        <v>1</v>
      </c>
      <c r="AR2001" s="1">
        <f t="shared" si="286"/>
        <v>1</v>
      </c>
    </row>
    <row r="2002" spans="1:44" ht="27.6" thickTop="1" thickBot="1">
      <c r="A2002" s="250" t="s">
        <v>630</v>
      </c>
      <c r="B2002" s="250" t="s">
        <v>630</v>
      </c>
      <c r="C2002" s="250" t="s">
        <v>649</v>
      </c>
      <c r="D2002" s="249"/>
      <c r="E2002" s="911" t="s">
        <v>12</v>
      </c>
      <c r="F2002" s="289">
        <v>880374</v>
      </c>
      <c r="G2002" s="37">
        <v>880374</v>
      </c>
      <c r="H2002" s="272"/>
      <c r="I2002" s="289">
        <v>41374</v>
      </c>
      <c r="J2002" s="289"/>
      <c r="K2002" s="289">
        <v>440000</v>
      </c>
      <c r="L2002" s="300"/>
      <c r="M2002" s="301"/>
      <c r="N2002" s="289">
        <v>399000</v>
      </c>
      <c r="O2002" s="289"/>
      <c r="P2002" s="292"/>
      <c r="Q2002" s="247">
        <v>783835</v>
      </c>
      <c r="R2002" s="247">
        <v>8499</v>
      </c>
      <c r="S2002" s="247">
        <v>88040</v>
      </c>
      <c r="T2002" s="276"/>
      <c r="U2002" s="293"/>
      <c r="V2002" s="276"/>
      <c r="W2002" s="293"/>
      <c r="X2002" s="23">
        <f t="shared" si="282"/>
        <v>0</v>
      </c>
      <c r="Y2002" s="23">
        <f t="shared" si="283"/>
        <v>0</v>
      </c>
      <c r="AH2002" s="20">
        <f t="shared" si="284"/>
        <v>0</v>
      </c>
      <c r="AL2002" s="20">
        <v>1</v>
      </c>
      <c r="AQ2002" s="1">
        <f t="shared" si="285"/>
        <v>1</v>
      </c>
      <c r="AR2002" s="1">
        <f t="shared" si="286"/>
        <v>1</v>
      </c>
    </row>
    <row r="2003" spans="1:44" ht="27.6" thickTop="1" thickBot="1">
      <c r="A2003" s="280" t="s">
        <v>630</v>
      </c>
      <c r="B2003" s="280" t="s">
        <v>650</v>
      </c>
      <c r="C2003" s="280" t="s">
        <v>651</v>
      </c>
      <c r="D2003" s="281"/>
      <c r="E2003" s="908" t="s">
        <v>145</v>
      </c>
      <c r="F2003" s="282">
        <v>70000</v>
      </c>
      <c r="G2003" s="37">
        <v>70000</v>
      </c>
      <c r="H2003" s="283"/>
      <c r="I2003" s="282"/>
      <c r="J2003" s="284"/>
      <c r="K2003" s="284"/>
      <c r="L2003" s="282">
        <v>70000</v>
      </c>
      <c r="M2003" s="302"/>
      <c r="N2003" s="302"/>
      <c r="O2003" s="302"/>
      <c r="P2003" s="286"/>
      <c r="Q2003" s="247"/>
      <c r="R2003" s="247">
        <v>70000</v>
      </c>
      <c r="S2003" s="247">
        <v>0</v>
      </c>
      <c r="T2003" s="287"/>
      <c r="U2003" s="288"/>
      <c r="V2003" s="287"/>
      <c r="W2003" s="288"/>
      <c r="X2003" s="23">
        <f t="shared" si="282"/>
        <v>0</v>
      </c>
      <c r="Y2003" s="23">
        <f t="shared" si="283"/>
        <v>0</v>
      </c>
      <c r="AH2003" s="20">
        <f t="shared" si="284"/>
        <v>0</v>
      </c>
      <c r="AI2003" s="20">
        <v>1</v>
      </c>
      <c r="AQ2003" s="1">
        <f t="shared" si="285"/>
        <v>1</v>
      </c>
      <c r="AR2003" s="1">
        <f t="shared" si="286"/>
        <v>1</v>
      </c>
    </row>
    <row r="2004" spans="1:44" ht="27.6" thickTop="1" thickBot="1">
      <c r="A2004" s="280" t="s">
        <v>630</v>
      </c>
      <c r="B2004" s="280" t="s">
        <v>650</v>
      </c>
      <c r="C2004" s="239" t="s">
        <v>222</v>
      </c>
      <c r="D2004" s="237"/>
      <c r="E2004" s="899" t="s">
        <v>179</v>
      </c>
      <c r="F2004" s="240">
        <v>485000</v>
      </c>
      <c r="G2004" s="37">
        <v>485000</v>
      </c>
      <c r="H2004" s="319"/>
      <c r="I2004" s="240"/>
      <c r="J2004" s="240">
        <v>330000</v>
      </c>
      <c r="K2004" s="240">
        <v>155000</v>
      </c>
      <c r="L2004" s="240"/>
      <c r="M2004" s="240"/>
      <c r="N2004" s="240"/>
      <c r="O2004" s="240"/>
      <c r="P2004" s="240"/>
      <c r="Q2004" s="240"/>
      <c r="R2004" s="240">
        <v>485000</v>
      </c>
      <c r="S2004" s="240"/>
      <c r="T2004" s="240"/>
      <c r="U2004" s="240"/>
      <c r="V2004" s="240"/>
      <c r="W2004" s="240"/>
      <c r="X2004" s="23">
        <f t="shared" si="282"/>
        <v>0</v>
      </c>
      <c r="Y2004" s="23">
        <f t="shared" si="283"/>
        <v>0</v>
      </c>
      <c r="Z2004" s="20">
        <v>1</v>
      </c>
      <c r="AH2004" s="20">
        <f t="shared" si="284"/>
        <v>1</v>
      </c>
      <c r="AQ2004" s="1">
        <f t="shared" si="285"/>
        <v>0</v>
      </c>
      <c r="AR2004" s="1">
        <f t="shared" si="286"/>
        <v>1</v>
      </c>
    </row>
    <row r="2005" spans="1:44" ht="27.6" thickTop="1" thickBot="1">
      <c r="A2005" s="280" t="s">
        <v>630</v>
      </c>
      <c r="B2005" s="280" t="s">
        <v>650</v>
      </c>
      <c r="C2005" s="280" t="s">
        <v>652</v>
      </c>
      <c r="D2005" s="281"/>
      <c r="E2005" s="908" t="s">
        <v>179</v>
      </c>
      <c r="F2005" s="282">
        <v>74081</v>
      </c>
      <c r="G2005" s="37">
        <v>74081</v>
      </c>
      <c r="H2005" s="283"/>
      <c r="I2005" s="282">
        <v>74081</v>
      </c>
      <c r="J2005" s="284">
        <v>0</v>
      </c>
      <c r="K2005" s="284">
        <v>0</v>
      </c>
      <c r="L2005" s="282">
        <v>0</v>
      </c>
      <c r="M2005" s="302">
        <v>0</v>
      </c>
      <c r="N2005" s="302">
        <v>0</v>
      </c>
      <c r="O2005" s="302"/>
      <c r="P2005" s="286"/>
      <c r="Q2005" s="247"/>
      <c r="R2005" s="247">
        <v>74081</v>
      </c>
      <c r="S2005" s="247">
        <v>0</v>
      </c>
      <c r="T2005" s="287"/>
      <c r="U2005" s="288"/>
      <c r="V2005" s="287"/>
      <c r="W2005" s="288"/>
      <c r="X2005" s="23">
        <f t="shared" ref="X2005:X2036" si="287">G2005-I2005-J2005-K2005-L2005-M2005-N2005</f>
        <v>0</v>
      </c>
      <c r="Y2005" s="23">
        <f t="shared" ref="Y2005:Y2036" si="288">G2005-Q2005-R2005-S2005</f>
        <v>0</v>
      </c>
      <c r="Z2005" s="20">
        <v>1</v>
      </c>
      <c r="AH2005" s="20">
        <f t="shared" si="284"/>
        <v>1</v>
      </c>
      <c r="AQ2005" s="1">
        <f t="shared" si="285"/>
        <v>0</v>
      </c>
      <c r="AR2005" s="1">
        <f t="shared" si="286"/>
        <v>1</v>
      </c>
    </row>
    <row r="2006" spans="1:44" ht="27.6" thickTop="1" thickBot="1">
      <c r="A2006" s="280" t="s">
        <v>630</v>
      </c>
      <c r="B2006" s="280" t="s">
        <v>650</v>
      </c>
      <c r="C2006" s="280" t="s">
        <v>242</v>
      </c>
      <c r="D2006" s="281"/>
      <c r="E2006" s="908" t="s">
        <v>179</v>
      </c>
      <c r="F2006" s="282">
        <v>15000</v>
      </c>
      <c r="G2006" s="37">
        <v>15000</v>
      </c>
      <c r="H2006" s="283"/>
      <c r="I2006" s="282"/>
      <c r="J2006" s="284"/>
      <c r="K2006" s="284"/>
      <c r="L2006" s="282">
        <v>15000</v>
      </c>
      <c r="M2006" s="302"/>
      <c r="N2006" s="302"/>
      <c r="O2006" s="302"/>
      <c r="P2006" s="286"/>
      <c r="Q2006" s="247"/>
      <c r="R2006" s="247">
        <v>15000</v>
      </c>
      <c r="S2006" s="247">
        <v>0</v>
      </c>
      <c r="T2006" s="287"/>
      <c r="U2006" s="288"/>
      <c r="V2006" s="287"/>
      <c r="W2006" s="288"/>
      <c r="X2006" s="23">
        <f t="shared" si="287"/>
        <v>0</v>
      </c>
      <c r="Y2006" s="23">
        <f t="shared" si="288"/>
        <v>0</v>
      </c>
      <c r="Z2006" s="20">
        <v>1</v>
      </c>
      <c r="AH2006" s="20">
        <f t="shared" si="284"/>
        <v>1</v>
      </c>
      <c r="AQ2006" s="1">
        <f t="shared" si="285"/>
        <v>0</v>
      </c>
      <c r="AR2006" s="1">
        <f t="shared" si="286"/>
        <v>1</v>
      </c>
    </row>
    <row r="2007" spans="1:44" ht="27.6" thickTop="1" thickBot="1">
      <c r="A2007" s="280" t="s">
        <v>630</v>
      </c>
      <c r="B2007" s="280" t="s">
        <v>650</v>
      </c>
      <c r="C2007" s="280" t="s">
        <v>653</v>
      </c>
      <c r="D2007" s="281"/>
      <c r="E2007" s="908" t="s">
        <v>179</v>
      </c>
      <c r="F2007" s="282">
        <v>25000</v>
      </c>
      <c r="G2007" s="37">
        <v>25000</v>
      </c>
      <c r="H2007" s="283"/>
      <c r="I2007" s="282"/>
      <c r="J2007" s="284"/>
      <c r="K2007" s="284"/>
      <c r="L2007" s="282">
        <v>25000</v>
      </c>
      <c r="M2007" s="302"/>
      <c r="N2007" s="302"/>
      <c r="O2007" s="302"/>
      <c r="P2007" s="286"/>
      <c r="Q2007" s="247"/>
      <c r="R2007" s="247">
        <v>25000</v>
      </c>
      <c r="S2007" s="247">
        <v>0</v>
      </c>
      <c r="T2007" s="287"/>
      <c r="U2007" s="288"/>
      <c r="V2007" s="287"/>
      <c r="W2007" s="288"/>
      <c r="X2007" s="23">
        <f t="shared" si="287"/>
        <v>0</v>
      </c>
      <c r="Y2007" s="23">
        <f t="shared" si="288"/>
        <v>0</v>
      </c>
      <c r="Z2007" s="20">
        <v>1</v>
      </c>
      <c r="AH2007" s="20">
        <f t="shared" si="284"/>
        <v>1</v>
      </c>
      <c r="AQ2007" s="1">
        <f t="shared" si="285"/>
        <v>0</v>
      </c>
      <c r="AR2007" s="1">
        <f t="shared" si="286"/>
        <v>1</v>
      </c>
    </row>
    <row r="2008" spans="1:44" ht="27.6" thickTop="1" thickBot="1">
      <c r="A2008" s="280" t="s">
        <v>630</v>
      </c>
      <c r="B2008" s="280" t="s">
        <v>650</v>
      </c>
      <c r="C2008" s="280" t="s">
        <v>654</v>
      </c>
      <c r="D2008" s="281"/>
      <c r="E2008" s="908" t="s">
        <v>179</v>
      </c>
      <c r="F2008" s="282">
        <v>75000</v>
      </c>
      <c r="G2008" s="37">
        <v>75000</v>
      </c>
      <c r="H2008" s="283"/>
      <c r="I2008" s="282"/>
      <c r="J2008" s="284"/>
      <c r="K2008" s="284"/>
      <c r="L2008" s="282">
        <v>75000</v>
      </c>
      <c r="M2008" s="302"/>
      <c r="N2008" s="302"/>
      <c r="O2008" s="302"/>
      <c r="P2008" s="286"/>
      <c r="Q2008" s="247"/>
      <c r="R2008" s="247">
        <v>75000</v>
      </c>
      <c r="S2008" s="247">
        <v>0</v>
      </c>
      <c r="T2008" s="287"/>
      <c r="U2008" s="288"/>
      <c r="V2008" s="287"/>
      <c r="W2008" s="288"/>
      <c r="X2008" s="23">
        <f t="shared" si="287"/>
        <v>0</v>
      </c>
      <c r="Y2008" s="23">
        <f t="shared" si="288"/>
        <v>0</v>
      </c>
      <c r="Z2008" s="20">
        <v>1</v>
      </c>
      <c r="AH2008" s="20">
        <f t="shared" si="284"/>
        <v>1</v>
      </c>
      <c r="AQ2008" s="1">
        <f t="shared" si="285"/>
        <v>0</v>
      </c>
      <c r="AR2008" s="1">
        <f t="shared" si="286"/>
        <v>1</v>
      </c>
    </row>
    <row r="2009" spans="1:44" ht="27.6" thickTop="1" thickBot="1">
      <c r="A2009" s="280" t="s">
        <v>630</v>
      </c>
      <c r="B2009" s="280" t="s">
        <v>650</v>
      </c>
      <c r="C2009" s="280" t="s">
        <v>655</v>
      </c>
      <c r="D2009" s="281"/>
      <c r="E2009" s="908" t="s">
        <v>179</v>
      </c>
      <c r="F2009" s="282">
        <v>85000</v>
      </c>
      <c r="G2009" s="37">
        <v>85000</v>
      </c>
      <c r="H2009" s="283"/>
      <c r="I2009" s="282"/>
      <c r="J2009" s="284"/>
      <c r="K2009" s="284"/>
      <c r="L2009" s="282">
        <v>85000</v>
      </c>
      <c r="M2009" s="302"/>
      <c r="N2009" s="302"/>
      <c r="O2009" s="302"/>
      <c r="P2009" s="286"/>
      <c r="Q2009" s="247"/>
      <c r="R2009" s="247">
        <v>85000</v>
      </c>
      <c r="S2009" s="247">
        <v>0</v>
      </c>
      <c r="T2009" s="287"/>
      <c r="U2009" s="288"/>
      <c r="V2009" s="287"/>
      <c r="W2009" s="288"/>
      <c r="X2009" s="23">
        <f t="shared" si="287"/>
        <v>0</v>
      </c>
      <c r="Y2009" s="23">
        <f t="shared" si="288"/>
        <v>0</v>
      </c>
      <c r="Z2009" s="20">
        <v>1</v>
      </c>
      <c r="AH2009" s="20">
        <f t="shared" si="284"/>
        <v>1</v>
      </c>
      <c r="AQ2009" s="1">
        <f t="shared" si="285"/>
        <v>0</v>
      </c>
      <c r="AR2009" s="1">
        <f t="shared" si="286"/>
        <v>1</v>
      </c>
    </row>
    <row r="2010" spans="1:44" ht="27.6" thickTop="1" thickBot="1">
      <c r="A2010" s="280" t="s">
        <v>630</v>
      </c>
      <c r="B2010" s="280" t="s">
        <v>650</v>
      </c>
      <c r="C2010" s="280" t="s">
        <v>656</v>
      </c>
      <c r="D2010" s="281"/>
      <c r="E2010" s="908" t="s">
        <v>179</v>
      </c>
      <c r="F2010" s="282">
        <v>30000</v>
      </c>
      <c r="G2010" s="37">
        <v>30000</v>
      </c>
      <c r="H2010" s="283"/>
      <c r="I2010" s="282"/>
      <c r="J2010" s="284"/>
      <c r="K2010" s="284"/>
      <c r="L2010" s="282">
        <v>30000</v>
      </c>
      <c r="M2010" s="302"/>
      <c r="N2010" s="302"/>
      <c r="O2010" s="302"/>
      <c r="P2010" s="286"/>
      <c r="Q2010" s="247"/>
      <c r="R2010" s="247">
        <v>30000</v>
      </c>
      <c r="S2010" s="247">
        <v>0</v>
      </c>
      <c r="T2010" s="287"/>
      <c r="U2010" s="288"/>
      <c r="V2010" s="287"/>
      <c r="W2010" s="288"/>
      <c r="X2010" s="23">
        <f t="shared" si="287"/>
        <v>0</v>
      </c>
      <c r="Y2010" s="23">
        <f t="shared" si="288"/>
        <v>0</v>
      </c>
      <c r="Z2010" s="20">
        <v>1</v>
      </c>
      <c r="AH2010" s="20">
        <f t="shared" si="284"/>
        <v>1</v>
      </c>
      <c r="AQ2010" s="1">
        <f t="shared" si="285"/>
        <v>0</v>
      </c>
      <c r="AR2010" s="1">
        <f t="shared" si="286"/>
        <v>1</v>
      </c>
    </row>
    <row r="2011" spans="1:44" ht="27.6" thickTop="1" thickBot="1">
      <c r="A2011" s="280" t="s">
        <v>630</v>
      </c>
      <c r="B2011" s="280" t="s">
        <v>650</v>
      </c>
      <c r="C2011" s="280" t="s">
        <v>657</v>
      </c>
      <c r="D2011" s="281"/>
      <c r="E2011" s="908" t="s">
        <v>179</v>
      </c>
      <c r="F2011" s="282">
        <v>82000</v>
      </c>
      <c r="G2011" s="37">
        <v>82000</v>
      </c>
      <c r="H2011" s="283"/>
      <c r="I2011" s="282"/>
      <c r="J2011" s="284"/>
      <c r="K2011" s="284"/>
      <c r="L2011" s="282">
        <v>82000</v>
      </c>
      <c r="M2011" s="302"/>
      <c r="N2011" s="302"/>
      <c r="O2011" s="302"/>
      <c r="P2011" s="286"/>
      <c r="Q2011" s="247"/>
      <c r="R2011" s="247">
        <v>20000</v>
      </c>
      <c r="S2011" s="247">
        <v>62000</v>
      </c>
      <c r="T2011" s="287"/>
      <c r="U2011" s="288"/>
      <c r="V2011" s="287"/>
      <c r="W2011" s="288"/>
      <c r="X2011" s="23">
        <f t="shared" si="287"/>
        <v>0</v>
      </c>
      <c r="Y2011" s="23">
        <f t="shared" si="288"/>
        <v>0</v>
      </c>
      <c r="Z2011" s="20">
        <v>1</v>
      </c>
      <c r="AH2011" s="20">
        <f t="shared" si="284"/>
        <v>1</v>
      </c>
      <c r="AQ2011" s="1">
        <f t="shared" si="285"/>
        <v>0</v>
      </c>
      <c r="AR2011" s="1">
        <f t="shared" si="286"/>
        <v>1</v>
      </c>
    </row>
    <row r="2012" spans="1:44" ht="27.6" thickTop="1" thickBot="1">
      <c r="A2012" s="280" t="s">
        <v>630</v>
      </c>
      <c r="B2012" s="280" t="s">
        <v>650</v>
      </c>
      <c r="C2012" s="280" t="s">
        <v>658</v>
      </c>
      <c r="D2012" s="281"/>
      <c r="E2012" s="908" t="s">
        <v>179</v>
      </c>
      <c r="F2012" s="282">
        <v>100000</v>
      </c>
      <c r="G2012" s="37">
        <v>100000</v>
      </c>
      <c r="H2012" s="283"/>
      <c r="I2012" s="282"/>
      <c r="J2012" s="284"/>
      <c r="K2012" s="284"/>
      <c r="L2012" s="282">
        <v>100000</v>
      </c>
      <c r="M2012" s="302"/>
      <c r="N2012" s="302"/>
      <c r="O2012" s="302"/>
      <c r="P2012" s="286"/>
      <c r="Q2012" s="247"/>
      <c r="R2012" s="247">
        <v>40000</v>
      </c>
      <c r="S2012" s="247">
        <v>60000</v>
      </c>
      <c r="T2012" s="287"/>
      <c r="U2012" s="288"/>
      <c r="V2012" s="287"/>
      <c r="W2012" s="288"/>
      <c r="X2012" s="23">
        <f t="shared" si="287"/>
        <v>0</v>
      </c>
      <c r="Y2012" s="23">
        <f t="shared" si="288"/>
        <v>0</v>
      </c>
      <c r="Z2012" s="20">
        <v>1</v>
      </c>
      <c r="AH2012" s="20">
        <f t="shared" si="284"/>
        <v>1</v>
      </c>
      <c r="AQ2012" s="1">
        <f t="shared" si="285"/>
        <v>0</v>
      </c>
      <c r="AR2012" s="1">
        <f t="shared" si="286"/>
        <v>1</v>
      </c>
    </row>
    <row r="2013" spans="1:44" ht="27.6" thickTop="1" thickBot="1">
      <c r="A2013" s="280" t="s">
        <v>630</v>
      </c>
      <c r="B2013" s="280" t="s">
        <v>650</v>
      </c>
      <c r="C2013" s="280" t="s">
        <v>659</v>
      </c>
      <c r="D2013" s="281"/>
      <c r="E2013" s="908" t="s">
        <v>179</v>
      </c>
      <c r="F2013" s="282">
        <v>40000</v>
      </c>
      <c r="G2013" s="37">
        <v>40000</v>
      </c>
      <c r="H2013" s="283"/>
      <c r="I2013" s="282"/>
      <c r="J2013" s="284"/>
      <c r="K2013" s="284"/>
      <c r="L2013" s="282">
        <v>40000</v>
      </c>
      <c r="M2013" s="302"/>
      <c r="N2013" s="302"/>
      <c r="O2013" s="302"/>
      <c r="P2013" s="286"/>
      <c r="Q2013" s="247"/>
      <c r="R2013" s="247">
        <v>40000</v>
      </c>
      <c r="S2013" s="247">
        <v>0</v>
      </c>
      <c r="T2013" s="287"/>
      <c r="U2013" s="288"/>
      <c r="V2013" s="287"/>
      <c r="W2013" s="288"/>
      <c r="X2013" s="23">
        <f t="shared" si="287"/>
        <v>0</v>
      </c>
      <c r="Y2013" s="23">
        <f t="shared" si="288"/>
        <v>0</v>
      </c>
      <c r="Z2013" s="20">
        <v>1</v>
      </c>
      <c r="AH2013" s="20">
        <f t="shared" si="284"/>
        <v>1</v>
      </c>
      <c r="AQ2013" s="1">
        <f t="shared" si="285"/>
        <v>0</v>
      </c>
      <c r="AR2013" s="1">
        <f t="shared" si="286"/>
        <v>1</v>
      </c>
    </row>
    <row r="2014" spans="1:44" ht="27.6" thickTop="1" thickBot="1">
      <c r="A2014" s="280" t="s">
        <v>630</v>
      </c>
      <c r="B2014" s="280" t="s">
        <v>650</v>
      </c>
      <c r="C2014" s="280" t="s">
        <v>660</v>
      </c>
      <c r="D2014" s="281"/>
      <c r="E2014" s="908" t="s">
        <v>145</v>
      </c>
      <c r="F2014" s="282">
        <v>60000</v>
      </c>
      <c r="G2014" s="37">
        <v>60000</v>
      </c>
      <c r="H2014" s="283"/>
      <c r="I2014" s="282">
        <v>14000</v>
      </c>
      <c r="J2014" s="284"/>
      <c r="K2014" s="284"/>
      <c r="L2014" s="282">
        <v>46000</v>
      </c>
      <c r="M2014" s="302"/>
      <c r="N2014" s="302"/>
      <c r="O2014" s="302"/>
      <c r="P2014" s="286"/>
      <c r="Q2014" s="247"/>
      <c r="R2014" s="247">
        <v>60000</v>
      </c>
      <c r="S2014" s="247">
        <v>0</v>
      </c>
      <c r="T2014" s="287"/>
      <c r="U2014" s="288"/>
      <c r="V2014" s="287"/>
      <c r="W2014" s="288"/>
      <c r="X2014" s="23">
        <f t="shared" si="287"/>
        <v>0</v>
      </c>
      <c r="Y2014" s="23">
        <f t="shared" si="288"/>
        <v>0</v>
      </c>
      <c r="AH2014" s="20">
        <f t="shared" si="284"/>
        <v>0</v>
      </c>
      <c r="AI2014" s="20">
        <v>1</v>
      </c>
      <c r="AQ2014" s="1">
        <f t="shared" si="285"/>
        <v>1</v>
      </c>
      <c r="AR2014" s="1">
        <f t="shared" si="286"/>
        <v>1</v>
      </c>
    </row>
    <row r="2015" spans="1:44" ht="27.6" thickTop="1" thickBot="1">
      <c r="A2015" s="250" t="s">
        <v>630</v>
      </c>
      <c r="B2015" s="250" t="s">
        <v>650</v>
      </c>
      <c r="C2015" s="250" t="s">
        <v>661</v>
      </c>
      <c r="D2015" s="249"/>
      <c r="E2015" s="911" t="s">
        <v>53</v>
      </c>
      <c r="F2015" s="289">
        <v>113000</v>
      </c>
      <c r="G2015" s="37">
        <v>132400</v>
      </c>
      <c r="H2015" s="272"/>
      <c r="I2015" s="289">
        <v>19400</v>
      </c>
      <c r="J2015" s="303"/>
      <c r="K2015" s="303"/>
      <c r="L2015" s="289">
        <v>113000</v>
      </c>
      <c r="M2015" s="304"/>
      <c r="N2015" s="303"/>
      <c r="O2015" s="303"/>
      <c r="P2015" s="292"/>
      <c r="Q2015" s="247"/>
      <c r="R2015" s="247">
        <v>132400</v>
      </c>
      <c r="S2015" s="247">
        <f>G2015-R2015-Q2015</f>
        <v>0</v>
      </c>
      <c r="T2015" s="276"/>
      <c r="U2015" s="293"/>
      <c r="V2015" s="276"/>
      <c r="W2015" s="293"/>
      <c r="X2015" s="23">
        <f t="shared" si="287"/>
        <v>0</v>
      </c>
      <c r="Y2015" s="23">
        <f t="shared" si="288"/>
        <v>0</v>
      </c>
      <c r="AH2015" s="20">
        <f t="shared" si="284"/>
        <v>0</v>
      </c>
      <c r="AI2015" s="20">
        <v>1</v>
      </c>
      <c r="AQ2015" s="1">
        <f t="shared" si="285"/>
        <v>1</v>
      </c>
      <c r="AR2015" s="1">
        <f t="shared" si="286"/>
        <v>1</v>
      </c>
    </row>
    <row r="2016" spans="1:44" ht="27.6" thickTop="1" thickBot="1">
      <c r="A2016" s="280" t="s">
        <v>630</v>
      </c>
      <c r="B2016" s="280" t="s">
        <v>650</v>
      </c>
      <c r="C2016" s="280" t="s">
        <v>662</v>
      </c>
      <c r="D2016" s="281"/>
      <c r="E2016" s="909">
        <v>2016</v>
      </c>
      <c r="F2016" s="282">
        <v>93000</v>
      </c>
      <c r="G2016" s="37">
        <v>107322</v>
      </c>
      <c r="H2016" s="283"/>
      <c r="I2016" s="282">
        <v>46090</v>
      </c>
      <c r="J2016" s="305"/>
      <c r="K2016" s="305"/>
      <c r="L2016" s="282">
        <v>61232</v>
      </c>
      <c r="M2016" s="306"/>
      <c r="N2016" s="305"/>
      <c r="O2016" s="305"/>
      <c r="P2016" s="286"/>
      <c r="Q2016" s="247">
        <v>3853</v>
      </c>
      <c r="R2016" s="247">
        <v>50000</v>
      </c>
      <c r="S2016" s="247">
        <f>G2016-R2016-Q2016</f>
        <v>53469</v>
      </c>
      <c r="T2016" s="287"/>
      <c r="U2016" s="288"/>
      <c r="V2016" s="287"/>
      <c r="W2016" s="288"/>
      <c r="X2016" s="23">
        <f t="shared" si="287"/>
        <v>0</v>
      </c>
      <c r="Y2016" s="23">
        <f t="shared" si="288"/>
        <v>0</v>
      </c>
      <c r="AH2016" s="20">
        <f t="shared" si="284"/>
        <v>0</v>
      </c>
      <c r="AI2016" s="20">
        <v>1</v>
      </c>
      <c r="AQ2016" s="1">
        <f t="shared" si="285"/>
        <v>1</v>
      </c>
      <c r="AR2016" s="1">
        <f t="shared" si="286"/>
        <v>1</v>
      </c>
    </row>
    <row r="2017" spans="1:44" ht="27.6" thickTop="1" thickBot="1">
      <c r="A2017" s="250" t="s">
        <v>630</v>
      </c>
      <c r="B2017" s="250" t="s">
        <v>650</v>
      </c>
      <c r="C2017" s="250" t="s">
        <v>242</v>
      </c>
      <c r="D2017" s="249"/>
      <c r="E2017" s="902" t="s">
        <v>10</v>
      </c>
      <c r="F2017" s="289">
        <v>0</v>
      </c>
      <c r="G2017" s="37">
        <v>14000</v>
      </c>
      <c r="H2017" s="272"/>
      <c r="I2017" s="307">
        <v>14000</v>
      </c>
      <c r="J2017" s="308"/>
      <c r="K2017" s="309"/>
      <c r="L2017" s="289"/>
      <c r="M2017" s="307"/>
      <c r="N2017" s="307"/>
      <c r="O2017" s="307"/>
      <c r="P2017" s="292"/>
      <c r="Q2017" s="247">
        <v>3109</v>
      </c>
      <c r="R2017" s="247">
        <v>10891</v>
      </c>
      <c r="S2017" s="247">
        <f>G2017-R2017-Q2017</f>
        <v>0</v>
      </c>
      <c r="T2017" s="276"/>
      <c r="U2017" s="293"/>
      <c r="V2017" s="276"/>
      <c r="W2017" s="293"/>
      <c r="X2017" s="23">
        <f t="shared" si="287"/>
        <v>0</v>
      </c>
      <c r="Y2017" s="23">
        <f t="shared" si="288"/>
        <v>0</v>
      </c>
      <c r="AH2017" s="20">
        <f t="shared" si="284"/>
        <v>0</v>
      </c>
      <c r="AI2017" s="20">
        <v>1</v>
      </c>
      <c r="AQ2017" s="1">
        <f t="shared" si="285"/>
        <v>1</v>
      </c>
      <c r="AR2017" s="1">
        <f t="shared" si="286"/>
        <v>1</v>
      </c>
    </row>
    <row r="2018" spans="1:44" ht="27.6" thickTop="1" thickBot="1">
      <c r="A2018" s="964" t="s">
        <v>630</v>
      </c>
      <c r="B2018" s="964" t="s">
        <v>650</v>
      </c>
      <c r="C2018" s="964" t="s">
        <v>2611</v>
      </c>
      <c r="D2018" s="965"/>
      <c r="E2018" s="966" t="s">
        <v>10</v>
      </c>
      <c r="F2018" s="967">
        <v>900000</v>
      </c>
      <c r="G2018" s="954">
        <v>1000000</v>
      </c>
      <c r="H2018" s="968"/>
      <c r="I2018" s="969"/>
      <c r="J2018" s="970"/>
      <c r="K2018" s="971"/>
      <c r="L2018" s="967">
        <v>1000000</v>
      </c>
      <c r="M2018" s="969"/>
      <c r="N2018" s="969"/>
      <c r="O2018" s="969"/>
      <c r="P2018" s="972"/>
      <c r="Q2018" s="973">
        <v>964090.1120000002</v>
      </c>
      <c r="R2018" s="973"/>
      <c r="S2018" s="973">
        <f>G2018-Q2018-R2018</f>
        <v>35909.887999999803</v>
      </c>
      <c r="T2018" s="974"/>
      <c r="U2018" s="975"/>
      <c r="V2018" s="974"/>
      <c r="W2018" s="975"/>
      <c r="X2018" s="23">
        <f t="shared" si="287"/>
        <v>0</v>
      </c>
      <c r="Y2018" s="23">
        <f t="shared" si="288"/>
        <v>0</v>
      </c>
      <c r="Z2018" s="947"/>
      <c r="AA2018" s="947"/>
      <c r="AB2018" s="947"/>
      <c r="AC2018" s="947"/>
      <c r="AD2018" s="947"/>
      <c r="AE2018" s="947"/>
      <c r="AF2018" s="947"/>
      <c r="AG2018" s="947"/>
      <c r="AH2018" s="947">
        <f t="shared" si="284"/>
        <v>0</v>
      </c>
      <c r="AI2018" s="947"/>
      <c r="AJ2018" s="947"/>
      <c r="AK2018" s="947"/>
      <c r="AL2018" s="947"/>
      <c r="AM2018" s="947"/>
      <c r="AN2018" s="947"/>
      <c r="AO2018" s="947">
        <v>1</v>
      </c>
      <c r="AP2018" s="947"/>
      <c r="AQ2018" s="940">
        <f t="shared" si="285"/>
        <v>1</v>
      </c>
      <c r="AR2018" s="940">
        <f t="shared" si="286"/>
        <v>1</v>
      </c>
    </row>
    <row r="2019" spans="1:44" ht="27.6" thickTop="1" thickBot="1">
      <c r="A2019" s="280" t="s">
        <v>630</v>
      </c>
      <c r="B2019" s="280" t="s">
        <v>663</v>
      </c>
      <c r="C2019" s="280" t="s">
        <v>48</v>
      </c>
      <c r="D2019" s="281"/>
      <c r="E2019" s="908" t="s">
        <v>145</v>
      </c>
      <c r="F2019" s="282">
        <v>111200</v>
      </c>
      <c r="G2019" s="37">
        <v>111200</v>
      </c>
      <c r="H2019" s="283"/>
      <c r="I2019" s="310"/>
      <c r="J2019" s="311"/>
      <c r="K2019" s="312"/>
      <c r="L2019" s="282"/>
      <c r="M2019" s="310"/>
      <c r="N2019" s="310">
        <v>111200</v>
      </c>
      <c r="O2019" s="310" t="s">
        <v>664</v>
      </c>
      <c r="P2019" s="286"/>
      <c r="Q2019" s="247">
        <v>36700</v>
      </c>
      <c r="R2019" s="247">
        <v>74500</v>
      </c>
      <c r="S2019" s="247">
        <v>0</v>
      </c>
      <c r="T2019" s="287"/>
      <c r="U2019" s="288"/>
      <c r="V2019" s="287"/>
      <c r="W2019" s="288"/>
      <c r="X2019" s="23">
        <f t="shared" si="287"/>
        <v>0</v>
      </c>
      <c r="Y2019" s="23">
        <f t="shared" si="288"/>
        <v>0</v>
      </c>
      <c r="AH2019" s="20">
        <f t="shared" si="284"/>
        <v>0</v>
      </c>
      <c r="AI2019" s="20">
        <v>1</v>
      </c>
      <c r="AQ2019" s="1">
        <f t="shared" si="285"/>
        <v>1</v>
      </c>
      <c r="AR2019" s="1">
        <f t="shared" si="286"/>
        <v>1</v>
      </c>
    </row>
    <row r="2020" spans="1:44" ht="27.6" thickTop="1" thickBot="1">
      <c r="A2020" s="280" t="s">
        <v>630</v>
      </c>
      <c r="B2020" s="280" t="s">
        <v>663</v>
      </c>
      <c r="C2020" s="239" t="s">
        <v>222</v>
      </c>
      <c r="D2020" s="237"/>
      <c r="E2020" s="899" t="s">
        <v>179</v>
      </c>
      <c r="F2020" s="240">
        <v>330000</v>
      </c>
      <c r="G2020" s="37">
        <v>330000</v>
      </c>
      <c r="H2020" s="319"/>
      <c r="I2020" s="240"/>
      <c r="J2020" s="240">
        <v>330000</v>
      </c>
      <c r="K2020" s="240"/>
      <c r="L2020" s="240"/>
      <c r="M2020" s="240"/>
      <c r="N2020" s="240"/>
      <c r="O2020" s="240"/>
      <c r="P2020" s="240"/>
      <c r="Q2020" s="240"/>
      <c r="R2020" s="240">
        <v>330000</v>
      </c>
      <c r="S2020" s="240"/>
      <c r="T2020" s="240"/>
      <c r="U2020" s="240"/>
      <c r="V2020" s="240"/>
      <c r="W2020" s="240"/>
      <c r="X2020" s="23">
        <f t="shared" si="287"/>
        <v>0</v>
      </c>
      <c r="Y2020" s="23">
        <f t="shared" si="288"/>
        <v>0</v>
      </c>
      <c r="Z2020" s="20">
        <v>1</v>
      </c>
      <c r="AH2020" s="20">
        <f t="shared" si="284"/>
        <v>1</v>
      </c>
      <c r="AQ2020" s="1">
        <f t="shared" si="285"/>
        <v>0</v>
      </c>
      <c r="AR2020" s="1">
        <f t="shared" si="286"/>
        <v>1</v>
      </c>
    </row>
    <row r="2021" spans="1:44" ht="27.6" thickTop="1" thickBot="1">
      <c r="A2021" s="280" t="s">
        <v>630</v>
      </c>
      <c r="B2021" s="280" t="s">
        <v>663</v>
      </c>
      <c r="C2021" s="280" t="s">
        <v>665</v>
      </c>
      <c r="D2021" s="281"/>
      <c r="E2021" s="908" t="s">
        <v>145</v>
      </c>
      <c r="F2021" s="282">
        <v>42500</v>
      </c>
      <c r="G2021" s="37">
        <v>42500</v>
      </c>
      <c r="H2021" s="283"/>
      <c r="I2021" s="310">
        <v>42500</v>
      </c>
      <c r="J2021" s="311"/>
      <c r="K2021" s="312"/>
      <c r="L2021" s="284"/>
      <c r="M2021" s="310"/>
      <c r="N2021" s="310"/>
      <c r="O2021" s="310"/>
      <c r="P2021" s="286"/>
      <c r="Q2021" s="247">
        <v>0</v>
      </c>
      <c r="R2021" s="247">
        <v>42500</v>
      </c>
      <c r="S2021" s="247"/>
      <c r="T2021" s="287"/>
      <c r="U2021" s="288"/>
      <c r="V2021" s="287"/>
      <c r="W2021" s="288"/>
      <c r="X2021" s="23">
        <f t="shared" si="287"/>
        <v>0</v>
      </c>
      <c r="Y2021" s="23">
        <f t="shared" si="288"/>
        <v>0</v>
      </c>
      <c r="AH2021" s="20">
        <f t="shared" si="284"/>
        <v>0</v>
      </c>
      <c r="AI2021" s="20">
        <v>1</v>
      </c>
      <c r="AQ2021" s="1">
        <f t="shared" si="285"/>
        <v>1</v>
      </c>
      <c r="AR2021" s="1">
        <f t="shared" si="286"/>
        <v>1</v>
      </c>
    </row>
    <row r="2022" spans="1:44" ht="27.6" thickTop="1" thickBot="1">
      <c r="A2022" s="280" t="s">
        <v>630</v>
      </c>
      <c r="B2022" s="280" t="s">
        <v>663</v>
      </c>
      <c r="C2022" s="280" t="s">
        <v>666</v>
      </c>
      <c r="D2022" s="281"/>
      <c r="E2022" s="908" t="s">
        <v>179</v>
      </c>
      <c r="F2022" s="282">
        <v>70000</v>
      </c>
      <c r="G2022" s="37">
        <v>70000</v>
      </c>
      <c r="H2022" s="283"/>
      <c r="I2022" s="310"/>
      <c r="J2022" s="311"/>
      <c r="K2022" s="312"/>
      <c r="L2022" s="284">
        <v>70000</v>
      </c>
      <c r="M2022" s="310"/>
      <c r="N2022" s="310"/>
      <c r="O2022" s="310"/>
      <c r="P2022" s="286"/>
      <c r="Q2022" s="238"/>
      <c r="R2022" s="238">
        <v>70000</v>
      </c>
      <c r="S2022" s="238"/>
      <c r="T2022" s="287"/>
      <c r="U2022" s="288"/>
      <c r="V2022" s="287"/>
      <c r="W2022" s="288"/>
      <c r="X2022" s="23">
        <f t="shared" si="287"/>
        <v>0</v>
      </c>
      <c r="Y2022" s="23">
        <f t="shared" si="288"/>
        <v>0</v>
      </c>
      <c r="Z2022" s="20">
        <v>1</v>
      </c>
      <c r="AH2022" s="20">
        <f t="shared" si="284"/>
        <v>1</v>
      </c>
      <c r="AQ2022" s="1">
        <f t="shared" si="285"/>
        <v>0</v>
      </c>
      <c r="AR2022" s="1">
        <f t="shared" si="286"/>
        <v>1</v>
      </c>
    </row>
    <row r="2023" spans="1:44" ht="27.6" thickTop="1" thickBot="1">
      <c r="A2023" s="280" t="s">
        <v>630</v>
      </c>
      <c r="B2023" s="280" t="s">
        <v>663</v>
      </c>
      <c r="C2023" s="280" t="s">
        <v>667</v>
      </c>
      <c r="D2023" s="281"/>
      <c r="E2023" s="908" t="s">
        <v>179</v>
      </c>
      <c r="F2023" s="282">
        <v>50000</v>
      </c>
      <c r="G2023" s="37">
        <v>50000</v>
      </c>
      <c r="H2023" s="283"/>
      <c r="I2023" s="310">
        <v>10000</v>
      </c>
      <c r="J2023" s="311"/>
      <c r="K2023" s="312"/>
      <c r="L2023" s="284">
        <v>40000</v>
      </c>
      <c r="M2023" s="310"/>
      <c r="N2023" s="310"/>
      <c r="O2023" s="310"/>
      <c r="P2023" s="286"/>
      <c r="Q2023" s="238"/>
      <c r="R2023" s="238"/>
      <c r="S2023" s="247">
        <v>50000</v>
      </c>
      <c r="T2023" s="287"/>
      <c r="U2023" s="288"/>
      <c r="V2023" s="287"/>
      <c r="W2023" s="288"/>
      <c r="X2023" s="23">
        <f t="shared" si="287"/>
        <v>0</v>
      </c>
      <c r="Y2023" s="23">
        <f t="shared" si="288"/>
        <v>0</v>
      </c>
      <c r="Z2023" s="20">
        <v>1</v>
      </c>
      <c r="AH2023" s="20">
        <f t="shared" si="284"/>
        <v>1</v>
      </c>
      <c r="AQ2023" s="1">
        <f t="shared" si="285"/>
        <v>0</v>
      </c>
      <c r="AR2023" s="1">
        <f t="shared" si="286"/>
        <v>1</v>
      </c>
    </row>
    <row r="2024" spans="1:44" ht="27.6" thickTop="1" thickBot="1">
      <c r="A2024" s="280" t="s">
        <v>630</v>
      </c>
      <c r="B2024" s="280" t="s">
        <v>663</v>
      </c>
      <c r="C2024" s="280" t="s">
        <v>668</v>
      </c>
      <c r="D2024" s="281"/>
      <c r="E2024" s="908" t="s">
        <v>179</v>
      </c>
      <c r="F2024" s="282">
        <v>50000</v>
      </c>
      <c r="G2024" s="37">
        <v>50000</v>
      </c>
      <c r="H2024" s="283"/>
      <c r="I2024" s="310"/>
      <c r="J2024" s="311"/>
      <c r="K2024" s="312"/>
      <c r="L2024" s="284">
        <v>50000</v>
      </c>
      <c r="M2024" s="310"/>
      <c r="N2024" s="310"/>
      <c r="O2024" s="310"/>
      <c r="P2024" s="286"/>
      <c r="Q2024" s="238"/>
      <c r="R2024" s="238">
        <v>50000</v>
      </c>
      <c r="S2024" s="238"/>
      <c r="T2024" s="287"/>
      <c r="U2024" s="288"/>
      <c r="V2024" s="287"/>
      <c r="W2024" s="288"/>
      <c r="X2024" s="23">
        <f t="shared" si="287"/>
        <v>0</v>
      </c>
      <c r="Y2024" s="23">
        <f t="shared" si="288"/>
        <v>0</v>
      </c>
      <c r="Z2024" s="20">
        <v>1</v>
      </c>
      <c r="AH2024" s="20">
        <f t="shared" si="284"/>
        <v>1</v>
      </c>
      <c r="AQ2024" s="1">
        <f t="shared" si="285"/>
        <v>0</v>
      </c>
      <c r="AR2024" s="1">
        <f t="shared" si="286"/>
        <v>1</v>
      </c>
    </row>
    <row r="2025" spans="1:44" ht="27.6" thickTop="1" thickBot="1">
      <c r="A2025" s="280" t="s">
        <v>630</v>
      </c>
      <c r="B2025" s="280" t="s">
        <v>663</v>
      </c>
      <c r="C2025" s="280" t="s">
        <v>45</v>
      </c>
      <c r="D2025" s="281"/>
      <c r="E2025" s="908" t="s">
        <v>179</v>
      </c>
      <c r="F2025" s="282">
        <v>100000</v>
      </c>
      <c r="G2025" s="37">
        <v>100000</v>
      </c>
      <c r="H2025" s="283"/>
      <c r="I2025" s="310"/>
      <c r="J2025" s="311"/>
      <c r="K2025" s="312"/>
      <c r="L2025" s="284">
        <v>100000</v>
      </c>
      <c r="M2025" s="310"/>
      <c r="N2025" s="310"/>
      <c r="O2025" s="310"/>
      <c r="P2025" s="286"/>
      <c r="Q2025" s="238"/>
      <c r="R2025" s="238">
        <v>100000</v>
      </c>
      <c r="S2025" s="238"/>
      <c r="T2025" s="287"/>
      <c r="U2025" s="288"/>
      <c r="V2025" s="287"/>
      <c r="W2025" s="288"/>
      <c r="X2025" s="23">
        <f t="shared" si="287"/>
        <v>0</v>
      </c>
      <c r="Y2025" s="23">
        <f t="shared" si="288"/>
        <v>0</v>
      </c>
      <c r="Z2025" s="20">
        <v>1</v>
      </c>
      <c r="AH2025" s="20">
        <f t="shared" si="284"/>
        <v>1</v>
      </c>
      <c r="AQ2025" s="1">
        <f t="shared" si="285"/>
        <v>0</v>
      </c>
      <c r="AR2025" s="1">
        <f t="shared" si="286"/>
        <v>1</v>
      </c>
    </row>
    <row r="2026" spans="1:44" ht="27.6" thickTop="1" thickBot="1">
      <c r="A2026" s="280" t="s">
        <v>630</v>
      </c>
      <c r="B2026" s="280" t="s">
        <v>663</v>
      </c>
      <c r="C2026" s="280" t="s">
        <v>153</v>
      </c>
      <c r="D2026" s="281"/>
      <c r="E2026" s="908" t="s">
        <v>179</v>
      </c>
      <c r="F2026" s="282">
        <v>30000</v>
      </c>
      <c r="G2026" s="37">
        <v>30000</v>
      </c>
      <c r="H2026" s="283"/>
      <c r="I2026" s="310">
        <v>30000</v>
      </c>
      <c r="J2026" s="311"/>
      <c r="K2026" s="312"/>
      <c r="L2026" s="284"/>
      <c r="M2026" s="310"/>
      <c r="N2026" s="310"/>
      <c r="O2026" s="310"/>
      <c r="P2026" s="286"/>
      <c r="Q2026" s="238"/>
      <c r="R2026" s="238">
        <v>30000</v>
      </c>
      <c r="S2026" s="238"/>
      <c r="T2026" s="287"/>
      <c r="U2026" s="288"/>
      <c r="V2026" s="287"/>
      <c r="W2026" s="288"/>
      <c r="X2026" s="23">
        <f t="shared" si="287"/>
        <v>0</v>
      </c>
      <c r="Y2026" s="23">
        <f t="shared" si="288"/>
        <v>0</v>
      </c>
      <c r="Z2026" s="20">
        <v>1</v>
      </c>
      <c r="AH2026" s="20">
        <f t="shared" si="284"/>
        <v>1</v>
      </c>
      <c r="AQ2026" s="1">
        <f t="shared" si="285"/>
        <v>0</v>
      </c>
      <c r="AR2026" s="1">
        <f t="shared" si="286"/>
        <v>1</v>
      </c>
    </row>
    <row r="2027" spans="1:44" ht="27.6" thickTop="1" thickBot="1">
      <c r="A2027" s="250" t="s">
        <v>630</v>
      </c>
      <c r="B2027" s="250" t="s">
        <v>663</v>
      </c>
      <c r="C2027" s="250" t="s">
        <v>41</v>
      </c>
      <c r="D2027" s="249"/>
      <c r="E2027" s="911" t="s">
        <v>53</v>
      </c>
      <c r="F2027" s="289">
        <v>200000</v>
      </c>
      <c r="G2027" s="37">
        <v>163867</v>
      </c>
      <c r="H2027" s="272"/>
      <c r="I2027" s="289">
        <v>29160</v>
      </c>
      <c r="J2027" s="290">
        <v>100000</v>
      </c>
      <c r="K2027" s="290"/>
      <c r="L2027" s="290">
        <v>34707</v>
      </c>
      <c r="M2027" s="289"/>
      <c r="N2027" s="289"/>
      <c r="O2027" s="289"/>
      <c r="P2027" s="292"/>
      <c r="Q2027" s="247">
        <v>0</v>
      </c>
      <c r="R2027" s="247">
        <v>147480</v>
      </c>
      <c r="S2027" s="247">
        <v>16387</v>
      </c>
      <c r="T2027" s="276"/>
      <c r="U2027" s="293"/>
      <c r="V2027" s="276"/>
      <c r="W2027" s="293"/>
      <c r="X2027" s="23">
        <f t="shared" si="287"/>
        <v>0</v>
      </c>
      <c r="Y2027" s="23">
        <f t="shared" si="288"/>
        <v>0</v>
      </c>
      <c r="AH2027" s="20">
        <f t="shared" si="284"/>
        <v>0</v>
      </c>
      <c r="AI2027" s="20">
        <v>1</v>
      </c>
      <c r="AQ2027" s="1">
        <f t="shared" si="285"/>
        <v>1</v>
      </c>
      <c r="AR2027" s="1">
        <f t="shared" si="286"/>
        <v>1</v>
      </c>
    </row>
    <row r="2028" spans="1:44" ht="27.6" thickTop="1" thickBot="1">
      <c r="A2028" s="250" t="s">
        <v>630</v>
      </c>
      <c r="B2028" s="250" t="s">
        <v>663</v>
      </c>
      <c r="C2028" s="250" t="s">
        <v>153</v>
      </c>
      <c r="D2028" s="249"/>
      <c r="E2028" s="911" t="s">
        <v>53</v>
      </c>
      <c r="F2028" s="289">
        <v>50000</v>
      </c>
      <c r="G2028" s="37">
        <v>33000</v>
      </c>
      <c r="H2028" s="272"/>
      <c r="I2028" s="289">
        <v>33000</v>
      </c>
      <c r="J2028" s="290"/>
      <c r="K2028" s="290"/>
      <c r="L2028" s="290"/>
      <c r="M2028" s="289"/>
      <c r="N2028" s="289"/>
      <c r="O2028" s="289"/>
      <c r="P2028" s="292"/>
      <c r="Q2028" s="247">
        <v>28000</v>
      </c>
      <c r="R2028" s="247">
        <v>5000</v>
      </c>
      <c r="S2028" s="247"/>
      <c r="T2028" s="276"/>
      <c r="U2028" s="293"/>
      <c r="V2028" s="276"/>
      <c r="W2028" s="293"/>
      <c r="X2028" s="23">
        <f t="shared" si="287"/>
        <v>0</v>
      </c>
      <c r="Y2028" s="23">
        <f t="shared" si="288"/>
        <v>0</v>
      </c>
      <c r="AH2028" s="20">
        <f t="shared" si="284"/>
        <v>0</v>
      </c>
      <c r="AI2028" s="20">
        <v>1</v>
      </c>
      <c r="AQ2028" s="1">
        <f t="shared" si="285"/>
        <v>1</v>
      </c>
      <c r="AR2028" s="1">
        <f t="shared" si="286"/>
        <v>1</v>
      </c>
    </row>
    <row r="2029" spans="1:44" ht="27.6" thickTop="1" thickBot="1">
      <c r="A2029" s="250" t="s">
        <v>630</v>
      </c>
      <c r="B2029" s="250" t="s">
        <v>663</v>
      </c>
      <c r="C2029" s="250" t="s">
        <v>669</v>
      </c>
      <c r="D2029" s="249"/>
      <c r="E2029" s="911" t="s">
        <v>53</v>
      </c>
      <c r="F2029" s="289">
        <v>245000</v>
      </c>
      <c r="G2029" s="37">
        <v>245000</v>
      </c>
      <c r="H2029" s="272"/>
      <c r="I2029" s="289"/>
      <c r="J2029" s="290"/>
      <c r="K2029" s="290">
        <v>122500</v>
      </c>
      <c r="L2029" s="290"/>
      <c r="M2029" s="289"/>
      <c r="N2029" s="290">
        <f>G2029-K2029</f>
        <v>122500</v>
      </c>
      <c r="O2029" s="290"/>
      <c r="P2029" s="292"/>
      <c r="Q2029" s="247">
        <v>0</v>
      </c>
      <c r="R2029" s="247">
        <v>220500</v>
      </c>
      <c r="S2029" s="247">
        <v>24500</v>
      </c>
      <c r="T2029" s="276"/>
      <c r="U2029" s="293"/>
      <c r="V2029" s="276"/>
      <c r="W2029" s="293"/>
      <c r="X2029" s="23">
        <f t="shared" si="287"/>
        <v>0</v>
      </c>
      <c r="Y2029" s="23">
        <f t="shared" si="288"/>
        <v>0</v>
      </c>
      <c r="AH2029" s="20">
        <f t="shared" si="284"/>
        <v>0</v>
      </c>
      <c r="AL2029" s="20">
        <v>1</v>
      </c>
      <c r="AQ2029" s="1">
        <f t="shared" si="285"/>
        <v>1</v>
      </c>
      <c r="AR2029" s="1">
        <f t="shared" si="286"/>
        <v>1</v>
      </c>
    </row>
    <row r="2030" spans="1:44" ht="27.6" thickTop="1" thickBot="1">
      <c r="A2030" s="250" t="s">
        <v>630</v>
      </c>
      <c r="B2030" s="250" t="s">
        <v>663</v>
      </c>
      <c r="C2030" s="250" t="s">
        <v>361</v>
      </c>
      <c r="D2030" s="249"/>
      <c r="E2030" s="911" t="s">
        <v>12</v>
      </c>
      <c r="F2030" s="289">
        <v>349000</v>
      </c>
      <c r="G2030" s="37">
        <v>419000</v>
      </c>
      <c r="H2030" s="272"/>
      <c r="I2030" s="289">
        <v>228000</v>
      </c>
      <c r="J2030" s="290">
        <v>102000</v>
      </c>
      <c r="K2030" s="290">
        <v>89000</v>
      </c>
      <c r="L2030" s="290"/>
      <c r="M2030" s="289"/>
      <c r="N2030" s="289"/>
      <c r="O2030" s="289"/>
      <c r="P2030" s="292"/>
      <c r="Q2030" s="247">
        <v>377100</v>
      </c>
      <c r="R2030" s="247">
        <v>41900</v>
      </c>
      <c r="S2030" s="247"/>
      <c r="T2030" s="276"/>
      <c r="U2030" s="293"/>
      <c r="V2030" s="276"/>
      <c r="W2030" s="293"/>
      <c r="X2030" s="23">
        <f t="shared" si="287"/>
        <v>0</v>
      </c>
      <c r="Y2030" s="23">
        <f t="shared" si="288"/>
        <v>0</v>
      </c>
      <c r="AH2030" s="20">
        <f t="shared" si="284"/>
        <v>0</v>
      </c>
      <c r="AI2030" s="20">
        <v>1</v>
      </c>
      <c r="AQ2030" s="1">
        <f t="shared" si="285"/>
        <v>1</v>
      </c>
      <c r="AR2030" s="1">
        <f t="shared" si="286"/>
        <v>1</v>
      </c>
    </row>
    <row r="2031" spans="1:44" ht="27.6" thickTop="1" thickBot="1">
      <c r="A2031" s="250" t="s">
        <v>630</v>
      </c>
      <c r="B2031" s="250" t="s">
        <v>663</v>
      </c>
      <c r="C2031" s="250" t="s">
        <v>41</v>
      </c>
      <c r="D2031" s="249"/>
      <c r="E2031" s="911" t="s">
        <v>10</v>
      </c>
      <c r="F2031" s="289">
        <v>305000</v>
      </c>
      <c r="G2031" s="37">
        <v>340000</v>
      </c>
      <c r="H2031" s="272"/>
      <c r="I2031" s="289">
        <v>84000</v>
      </c>
      <c r="J2031" s="290">
        <v>175000</v>
      </c>
      <c r="K2031" s="290"/>
      <c r="L2031" s="290">
        <v>81000</v>
      </c>
      <c r="M2031" s="289"/>
      <c r="N2031" s="289"/>
      <c r="O2031" s="289"/>
      <c r="P2031" s="292"/>
      <c r="Q2031" s="247">
        <v>275000</v>
      </c>
      <c r="R2031" s="247">
        <v>65000</v>
      </c>
      <c r="S2031" s="247"/>
      <c r="T2031" s="276"/>
      <c r="U2031" s="293"/>
      <c r="V2031" s="276"/>
      <c r="W2031" s="293"/>
      <c r="X2031" s="23">
        <f t="shared" si="287"/>
        <v>0</v>
      </c>
      <c r="Y2031" s="23">
        <f t="shared" si="288"/>
        <v>0</v>
      </c>
      <c r="AH2031" s="20">
        <f t="shared" si="284"/>
        <v>0</v>
      </c>
      <c r="AI2031" s="20">
        <v>1</v>
      </c>
      <c r="AQ2031" s="1">
        <f t="shared" si="285"/>
        <v>1</v>
      </c>
      <c r="AR2031" s="1">
        <f t="shared" si="286"/>
        <v>1</v>
      </c>
    </row>
    <row r="2032" spans="1:44" ht="27.6" thickTop="1" thickBot="1">
      <c r="A2032" s="250" t="s">
        <v>630</v>
      </c>
      <c r="B2032" s="250" t="s">
        <v>663</v>
      </c>
      <c r="C2032" s="250" t="s">
        <v>670</v>
      </c>
      <c r="D2032" s="249"/>
      <c r="E2032" s="902" t="s">
        <v>10</v>
      </c>
      <c r="F2032" s="289">
        <v>1950000</v>
      </c>
      <c r="G2032" s="37">
        <v>1973232</v>
      </c>
      <c r="H2032" s="272"/>
      <c r="I2032" s="307"/>
      <c r="J2032" s="308"/>
      <c r="K2032" s="308"/>
      <c r="L2032" s="308"/>
      <c r="M2032" s="289">
        <v>1973232</v>
      </c>
      <c r="N2032" s="307"/>
      <c r="O2032" s="307"/>
      <c r="P2032" s="292"/>
      <c r="Q2032" s="247">
        <v>1458086</v>
      </c>
      <c r="R2032" s="247">
        <v>317823</v>
      </c>
      <c r="S2032" s="247">
        <v>197323</v>
      </c>
      <c r="T2032" s="276"/>
      <c r="U2032" s="293"/>
      <c r="V2032" s="276"/>
      <c r="W2032" s="293"/>
      <c r="X2032" s="23">
        <f t="shared" si="287"/>
        <v>0</v>
      </c>
      <c r="Y2032" s="23">
        <f t="shared" si="288"/>
        <v>0</v>
      </c>
      <c r="AH2032" s="20">
        <f t="shared" si="284"/>
        <v>0</v>
      </c>
      <c r="AO2032" s="20">
        <v>1</v>
      </c>
      <c r="AQ2032" s="1">
        <f t="shared" si="285"/>
        <v>1</v>
      </c>
      <c r="AR2032" s="1">
        <f t="shared" si="286"/>
        <v>1</v>
      </c>
    </row>
    <row r="2033" spans="1:44" ht="27.6" thickTop="1" thickBot="1">
      <c r="A2033" s="250" t="s">
        <v>630</v>
      </c>
      <c r="B2033" s="250" t="s">
        <v>663</v>
      </c>
      <c r="C2033" s="250" t="s">
        <v>671</v>
      </c>
      <c r="D2033" s="249"/>
      <c r="E2033" s="902" t="s">
        <v>10</v>
      </c>
      <c r="F2033" s="289">
        <v>50000</v>
      </c>
      <c r="G2033" s="37">
        <v>26768</v>
      </c>
      <c r="H2033" s="272"/>
      <c r="I2033" s="307"/>
      <c r="J2033" s="308"/>
      <c r="K2033" s="308"/>
      <c r="L2033" s="308"/>
      <c r="M2033" s="289">
        <v>26768</v>
      </c>
      <c r="N2033" s="307"/>
      <c r="O2033" s="307"/>
      <c r="P2033" s="292"/>
      <c r="Q2033" s="247">
        <v>22911</v>
      </c>
      <c r="R2033" s="247">
        <v>1180</v>
      </c>
      <c r="S2033" s="247">
        <v>2677</v>
      </c>
      <c r="T2033" s="276"/>
      <c r="U2033" s="293"/>
      <c r="V2033" s="276"/>
      <c r="W2033" s="293"/>
      <c r="X2033" s="23">
        <f t="shared" si="287"/>
        <v>0</v>
      </c>
      <c r="Y2033" s="23">
        <f t="shared" si="288"/>
        <v>0</v>
      </c>
      <c r="AH2033" s="20">
        <f t="shared" si="284"/>
        <v>0</v>
      </c>
      <c r="AO2033" s="20">
        <v>1</v>
      </c>
      <c r="AQ2033" s="1">
        <f t="shared" si="285"/>
        <v>1</v>
      </c>
      <c r="AR2033" s="1">
        <f t="shared" si="286"/>
        <v>1</v>
      </c>
    </row>
    <row r="2034" spans="1:44" ht="27.6" thickTop="1" thickBot="1">
      <c r="A2034" s="280" t="s">
        <v>630</v>
      </c>
      <c r="B2034" s="280" t="s">
        <v>672</v>
      </c>
      <c r="C2034" s="250" t="s">
        <v>673</v>
      </c>
      <c r="D2034" s="281"/>
      <c r="E2034" s="908" t="s">
        <v>179</v>
      </c>
      <c r="F2034" s="282">
        <v>227000</v>
      </c>
      <c r="G2034" s="37">
        <v>227000</v>
      </c>
      <c r="H2034" s="283"/>
      <c r="I2034" s="310"/>
      <c r="J2034" s="311"/>
      <c r="K2034" s="312"/>
      <c r="L2034" s="284">
        <v>227000</v>
      </c>
      <c r="M2034" s="310"/>
      <c r="N2034" s="310"/>
      <c r="O2034" s="310"/>
      <c r="P2034" s="286"/>
      <c r="Q2034" s="247"/>
      <c r="R2034" s="247">
        <v>100000</v>
      </c>
      <c r="S2034" s="247">
        <v>127000</v>
      </c>
      <c r="T2034" s="287"/>
      <c r="U2034" s="288"/>
      <c r="V2034" s="287"/>
      <c r="W2034" s="288"/>
      <c r="X2034" s="23">
        <f t="shared" si="287"/>
        <v>0</v>
      </c>
      <c r="Y2034" s="23">
        <f t="shared" si="288"/>
        <v>0</v>
      </c>
      <c r="Z2034" s="20">
        <v>1</v>
      </c>
      <c r="AH2034" s="20">
        <f t="shared" si="284"/>
        <v>1</v>
      </c>
      <c r="AQ2034" s="1">
        <f t="shared" si="285"/>
        <v>0</v>
      </c>
      <c r="AR2034" s="1">
        <f t="shared" si="286"/>
        <v>1</v>
      </c>
    </row>
    <row r="2035" spans="1:44" ht="27.6" thickTop="1" thickBot="1">
      <c r="A2035" s="280" t="s">
        <v>630</v>
      </c>
      <c r="B2035" s="280" t="s">
        <v>672</v>
      </c>
      <c r="C2035" s="239" t="s">
        <v>222</v>
      </c>
      <c r="D2035" s="237"/>
      <c r="E2035" s="899" t="s">
        <v>179</v>
      </c>
      <c r="F2035" s="254">
        <v>330000</v>
      </c>
      <c r="G2035" s="37">
        <v>330000</v>
      </c>
      <c r="H2035" s="319"/>
      <c r="I2035" s="240"/>
      <c r="J2035" s="240">
        <v>330000</v>
      </c>
      <c r="K2035" s="240"/>
      <c r="L2035" s="240"/>
      <c r="M2035" s="240"/>
      <c r="N2035" s="240"/>
      <c r="O2035" s="240"/>
      <c r="P2035" s="240"/>
      <c r="Q2035" s="240"/>
      <c r="R2035" s="240">
        <v>330000</v>
      </c>
      <c r="S2035" s="240"/>
      <c r="T2035" s="240"/>
      <c r="U2035" s="240"/>
      <c r="V2035" s="240"/>
      <c r="W2035" s="240"/>
      <c r="X2035" s="23">
        <f t="shared" si="287"/>
        <v>0</v>
      </c>
      <c r="Y2035" s="23">
        <f t="shared" si="288"/>
        <v>0</v>
      </c>
      <c r="Z2035" s="20">
        <v>1</v>
      </c>
      <c r="AH2035" s="20">
        <f t="shared" si="284"/>
        <v>1</v>
      </c>
      <c r="AQ2035" s="1">
        <f t="shared" si="285"/>
        <v>0</v>
      </c>
      <c r="AR2035" s="1">
        <f t="shared" si="286"/>
        <v>1</v>
      </c>
    </row>
    <row r="2036" spans="1:44" ht="27.6" thickTop="1" thickBot="1">
      <c r="A2036" s="280" t="s">
        <v>630</v>
      </c>
      <c r="B2036" s="280" t="s">
        <v>672</v>
      </c>
      <c r="C2036" s="280" t="s">
        <v>674</v>
      </c>
      <c r="D2036" s="281"/>
      <c r="E2036" s="908" t="s">
        <v>179</v>
      </c>
      <c r="F2036" s="282">
        <v>70000</v>
      </c>
      <c r="G2036" s="37">
        <v>70000</v>
      </c>
      <c r="H2036" s="283"/>
      <c r="I2036" s="310"/>
      <c r="J2036" s="311"/>
      <c r="K2036" s="312"/>
      <c r="L2036" s="284">
        <v>70000</v>
      </c>
      <c r="M2036" s="310"/>
      <c r="N2036" s="310"/>
      <c r="O2036" s="310"/>
      <c r="P2036" s="286"/>
      <c r="Q2036" s="247"/>
      <c r="R2036" s="247">
        <v>70000</v>
      </c>
      <c r="S2036" s="247"/>
      <c r="T2036" s="287"/>
      <c r="U2036" s="288"/>
      <c r="V2036" s="287"/>
      <c r="W2036" s="288"/>
      <c r="X2036" s="23">
        <f t="shared" si="287"/>
        <v>0</v>
      </c>
      <c r="Y2036" s="23">
        <f t="shared" si="288"/>
        <v>0</v>
      </c>
      <c r="Z2036" s="20">
        <v>1</v>
      </c>
      <c r="AH2036" s="20">
        <f t="shared" si="284"/>
        <v>1</v>
      </c>
      <c r="AQ2036" s="1">
        <f t="shared" si="285"/>
        <v>0</v>
      </c>
      <c r="AR2036" s="1">
        <f t="shared" si="286"/>
        <v>1</v>
      </c>
    </row>
    <row r="2037" spans="1:44" ht="27.6" thickTop="1" thickBot="1">
      <c r="A2037" s="280" t="s">
        <v>630</v>
      </c>
      <c r="B2037" s="280" t="s">
        <v>672</v>
      </c>
      <c r="C2037" s="250" t="s">
        <v>242</v>
      </c>
      <c r="D2037" s="249"/>
      <c r="E2037" s="902" t="s">
        <v>145</v>
      </c>
      <c r="F2037" s="289">
        <v>0</v>
      </c>
      <c r="G2037" s="37">
        <v>10000</v>
      </c>
      <c r="H2037" s="272"/>
      <c r="I2037" s="307"/>
      <c r="J2037" s="308"/>
      <c r="K2037" s="309"/>
      <c r="L2037" s="290">
        <v>10000</v>
      </c>
      <c r="M2037" s="307"/>
      <c r="N2037" s="307"/>
      <c r="O2037" s="307"/>
      <c r="P2037" s="292"/>
      <c r="Q2037" s="247"/>
      <c r="R2037" s="247">
        <v>9000</v>
      </c>
      <c r="S2037" s="247">
        <v>1000</v>
      </c>
      <c r="T2037" s="276"/>
      <c r="U2037" s="293"/>
      <c r="V2037" s="276"/>
      <c r="W2037" s="293"/>
      <c r="X2037" s="23">
        <f t="shared" ref="X2037:X2068" si="289">G2037-I2037-J2037-K2037-L2037-M2037-N2037</f>
        <v>0</v>
      </c>
      <c r="Y2037" s="23">
        <f t="shared" ref="Y2037:Y2068" si="290">G2037-Q2037-R2037-S2037</f>
        <v>0</v>
      </c>
      <c r="AH2037" s="20">
        <f t="shared" si="284"/>
        <v>0</v>
      </c>
      <c r="AI2037" s="20">
        <v>1</v>
      </c>
      <c r="AQ2037" s="1">
        <f t="shared" si="285"/>
        <v>1</v>
      </c>
      <c r="AR2037" s="1">
        <f t="shared" si="286"/>
        <v>1</v>
      </c>
    </row>
    <row r="2038" spans="1:44" ht="27.6" thickTop="1" thickBot="1">
      <c r="A2038" s="280" t="s">
        <v>630</v>
      </c>
      <c r="B2038" s="280" t="s">
        <v>672</v>
      </c>
      <c r="C2038" s="250" t="s">
        <v>675</v>
      </c>
      <c r="D2038" s="249"/>
      <c r="E2038" s="902" t="s">
        <v>145</v>
      </c>
      <c r="F2038" s="289">
        <v>0</v>
      </c>
      <c r="G2038" s="37">
        <v>40000</v>
      </c>
      <c r="H2038" s="272"/>
      <c r="I2038" s="307"/>
      <c r="J2038" s="308"/>
      <c r="K2038" s="309"/>
      <c r="L2038" s="290">
        <v>40000</v>
      </c>
      <c r="M2038" s="307"/>
      <c r="N2038" s="307"/>
      <c r="O2038" s="307"/>
      <c r="P2038" s="292"/>
      <c r="Q2038" s="247"/>
      <c r="R2038" s="247">
        <v>40000</v>
      </c>
      <c r="S2038" s="247"/>
      <c r="T2038" s="276"/>
      <c r="U2038" s="293"/>
      <c r="V2038" s="276"/>
      <c r="W2038" s="293"/>
      <c r="X2038" s="23">
        <f t="shared" si="289"/>
        <v>0</v>
      </c>
      <c r="Y2038" s="23">
        <f t="shared" si="290"/>
        <v>0</v>
      </c>
      <c r="AH2038" s="20">
        <f t="shared" si="284"/>
        <v>0</v>
      </c>
      <c r="AI2038" s="20">
        <v>1</v>
      </c>
      <c r="AQ2038" s="1">
        <f t="shared" si="285"/>
        <v>1</v>
      </c>
      <c r="AR2038" s="1">
        <f t="shared" si="286"/>
        <v>1</v>
      </c>
    </row>
    <row r="2039" spans="1:44" ht="27.6" thickTop="1" thickBot="1">
      <c r="A2039" s="280" t="s">
        <v>630</v>
      </c>
      <c r="B2039" s="280" t="s">
        <v>672</v>
      </c>
      <c r="C2039" s="250" t="s">
        <v>676</v>
      </c>
      <c r="D2039" s="249"/>
      <c r="E2039" s="902" t="s">
        <v>145</v>
      </c>
      <c r="F2039" s="289">
        <v>22000</v>
      </c>
      <c r="G2039" s="37">
        <v>22000</v>
      </c>
      <c r="H2039" s="272"/>
      <c r="I2039" s="307"/>
      <c r="J2039" s="308"/>
      <c r="K2039" s="309"/>
      <c r="L2039" s="290">
        <v>22000</v>
      </c>
      <c r="M2039" s="307"/>
      <c r="N2039" s="307"/>
      <c r="O2039" s="307"/>
      <c r="P2039" s="292"/>
      <c r="Q2039" s="247"/>
      <c r="R2039" s="247">
        <v>22000</v>
      </c>
      <c r="S2039" s="247"/>
      <c r="T2039" s="276"/>
      <c r="U2039" s="293"/>
      <c r="V2039" s="276"/>
      <c r="W2039" s="293"/>
      <c r="X2039" s="23">
        <f t="shared" si="289"/>
        <v>0</v>
      </c>
      <c r="Y2039" s="23">
        <f t="shared" si="290"/>
        <v>0</v>
      </c>
      <c r="AH2039" s="20">
        <f t="shared" si="284"/>
        <v>0</v>
      </c>
      <c r="AI2039" s="20">
        <v>1</v>
      </c>
      <c r="AQ2039" s="1">
        <f t="shared" si="285"/>
        <v>1</v>
      </c>
      <c r="AR2039" s="1">
        <f t="shared" si="286"/>
        <v>1</v>
      </c>
    </row>
    <row r="2040" spans="1:44" ht="27.6" thickTop="1" thickBot="1">
      <c r="A2040" s="280" t="s">
        <v>630</v>
      </c>
      <c r="B2040" s="280" t="s">
        <v>672</v>
      </c>
      <c r="C2040" s="250" t="s">
        <v>677</v>
      </c>
      <c r="D2040" s="249"/>
      <c r="E2040" s="902" t="s">
        <v>10</v>
      </c>
      <c r="F2040" s="289">
        <v>23000</v>
      </c>
      <c r="G2040" s="37">
        <v>28000</v>
      </c>
      <c r="H2040" s="272"/>
      <c r="I2040" s="307">
        <v>12000</v>
      </c>
      <c r="J2040" s="308"/>
      <c r="K2040" s="309"/>
      <c r="L2040" s="290">
        <v>5000</v>
      </c>
      <c r="M2040" s="307"/>
      <c r="N2040" s="307">
        <v>11000</v>
      </c>
      <c r="O2040" s="307" t="s">
        <v>39</v>
      </c>
      <c r="P2040" s="292"/>
      <c r="Q2040" s="247">
        <v>7000</v>
      </c>
      <c r="R2040" s="247">
        <v>7000</v>
      </c>
      <c r="S2040" s="247">
        <v>14000</v>
      </c>
      <c r="T2040" s="276"/>
      <c r="U2040" s="293"/>
      <c r="V2040" s="276"/>
      <c r="W2040" s="293"/>
      <c r="X2040" s="23">
        <f t="shared" si="289"/>
        <v>0</v>
      </c>
      <c r="Y2040" s="23">
        <f t="shared" si="290"/>
        <v>0</v>
      </c>
      <c r="AH2040" s="20">
        <f t="shared" si="284"/>
        <v>0</v>
      </c>
      <c r="AL2040" s="20">
        <v>1</v>
      </c>
      <c r="AQ2040" s="1">
        <f t="shared" si="285"/>
        <v>1</v>
      </c>
      <c r="AR2040" s="1">
        <f t="shared" si="286"/>
        <v>1</v>
      </c>
    </row>
    <row r="2041" spans="1:44" ht="27.6" thickTop="1" thickBot="1">
      <c r="A2041" s="280" t="s">
        <v>630</v>
      </c>
      <c r="B2041" s="280" t="s">
        <v>672</v>
      </c>
      <c r="C2041" s="250" t="s">
        <v>540</v>
      </c>
      <c r="D2041" s="249"/>
      <c r="E2041" s="902" t="s">
        <v>145</v>
      </c>
      <c r="F2041" s="289">
        <v>80000</v>
      </c>
      <c r="G2041" s="37">
        <v>100000</v>
      </c>
      <c r="H2041" s="272"/>
      <c r="I2041" s="307"/>
      <c r="J2041" s="308"/>
      <c r="K2041" s="309"/>
      <c r="L2041" s="290">
        <v>100000</v>
      </c>
      <c r="M2041" s="307"/>
      <c r="N2041" s="307"/>
      <c r="O2041" s="307"/>
      <c r="P2041" s="292"/>
      <c r="Q2041" s="247">
        <v>0</v>
      </c>
      <c r="R2041" s="247">
        <v>60000</v>
      </c>
      <c r="S2041" s="247">
        <v>40000</v>
      </c>
      <c r="T2041" s="276"/>
      <c r="U2041" s="293"/>
      <c r="V2041" s="276"/>
      <c r="W2041" s="293"/>
      <c r="X2041" s="23">
        <f t="shared" si="289"/>
        <v>0</v>
      </c>
      <c r="Y2041" s="23">
        <f t="shared" si="290"/>
        <v>0</v>
      </c>
      <c r="AH2041" s="20">
        <f t="shared" si="284"/>
        <v>0</v>
      </c>
      <c r="AI2041" s="20">
        <v>1</v>
      </c>
      <c r="AQ2041" s="1">
        <f t="shared" si="285"/>
        <v>1</v>
      </c>
      <c r="AR2041" s="1">
        <f t="shared" si="286"/>
        <v>1</v>
      </c>
    </row>
    <row r="2042" spans="1:44" ht="27.6" thickTop="1" thickBot="1">
      <c r="A2042" s="280" t="s">
        <v>630</v>
      </c>
      <c r="B2042" s="280" t="s">
        <v>672</v>
      </c>
      <c r="C2042" s="250" t="s">
        <v>678</v>
      </c>
      <c r="D2042" s="249"/>
      <c r="E2042" s="902" t="s">
        <v>145</v>
      </c>
      <c r="F2042" s="289">
        <v>0</v>
      </c>
      <c r="G2042" s="37">
        <v>29000</v>
      </c>
      <c r="H2042" s="272"/>
      <c r="I2042" s="289"/>
      <c r="J2042" s="290"/>
      <c r="K2042" s="291"/>
      <c r="L2042" s="290">
        <v>29000</v>
      </c>
      <c r="M2042" s="289"/>
      <c r="N2042" s="289"/>
      <c r="O2042" s="289"/>
      <c r="P2042" s="313"/>
      <c r="Q2042" s="247"/>
      <c r="R2042" s="247">
        <v>29000</v>
      </c>
      <c r="S2042" s="247"/>
      <c r="T2042" s="276"/>
      <c r="U2042" s="313"/>
      <c r="V2042" s="313"/>
      <c r="W2042" s="313"/>
      <c r="X2042" s="23">
        <f t="shared" si="289"/>
        <v>0</v>
      </c>
      <c r="Y2042" s="23">
        <f t="shared" si="290"/>
        <v>0</v>
      </c>
      <c r="AH2042" s="20">
        <f t="shared" si="284"/>
        <v>0</v>
      </c>
      <c r="AI2042" s="20">
        <v>1</v>
      </c>
      <c r="AQ2042" s="1">
        <f t="shared" si="285"/>
        <v>1</v>
      </c>
      <c r="AR2042" s="1">
        <f t="shared" si="286"/>
        <v>1</v>
      </c>
    </row>
    <row r="2043" spans="1:44" ht="27.6" thickTop="1" thickBot="1">
      <c r="A2043" s="280" t="s">
        <v>630</v>
      </c>
      <c r="B2043" s="280" t="s">
        <v>672</v>
      </c>
      <c r="C2043" s="250" t="s">
        <v>679</v>
      </c>
      <c r="D2043" s="249"/>
      <c r="E2043" s="902" t="s">
        <v>53</v>
      </c>
      <c r="F2043" s="289">
        <v>50000</v>
      </c>
      <c r="G2043" s="37">
        <v>50000</v>
      </c>
      <c r="H2043" s="272"/>
      <c r="I2043" s="289"/>
      <c r="J2043" s="290">
        <v>50000</v>
      </c>
      <c r="K2043" s="291"/>
      <c r="L2043" s="290"/>
      <c r="M2043" s="289"/>
      <c r="N2043" s="289"/>
      <c r="O2043" s="289"/>
      <c r="P2043" s="313"/>
      <c r="Q2043" s="247">
        <v>45000</v>
      </c>
      <c r="R2043" s="247">
        <v>5000</v>
      </c>
      <c r="S2043" s="247"/>
      <c r="T2043" s="276"/>
      <c r="U2043" s="313"/>
      <c r="V2043" s="313"/>
      <c r="W2043" s="313"/>
      <c r="X2043" s="23">
        <f t="shared" si="289"/>
        <v>0</v>
      </c>
      <c r="Y2043" s="23">
        <f t="shared" si="290"/>
        <v>0</v>
      </c>
      <c r="AH2043" s="20">
        <f t="shared" si="284"/>
        <v>0</v>
      </c>
      <c r="AI2043" s="20">
        <v>1</v>
      </c>
      <c r="AQ2043" s="1">
        <f t="shared" si="285"/>
        <v>1</v>
      </c>
      <c r="AR2043" s="1">
        <f t="shared" si="286"/>
        <v>1</v>
      </c>
    </row>
    <row r="2044" spans="1:44" ht="27.6" thickTop="1" thickBot="1">
      <c r="A2044" s="250" t="s">
        <v>630</v>
      </c>
      <c r="B2044" s="250" t="s">
        <v>672</v>
      </c>
      <c r="C2044" s="976" t="s">
        <v>680</v>
      </c>
      <c r="D2044" s="249"/>
      <c r="E2044" s="981" t="s">
        <v>10</v>
      </c>
      <c r="F2044" s="289">
        <v>900000</v>
      </c>
      <c r="G2044" s="37">
        <v>900000</v>
      </c>
      <c r="H2044" s="272"/>
      <c r="I2044" s="307"/>
      <c r="J2044" s="308"/>
      <c r="K2044" s="309"/>
      <c r="L2044" s="314"/>
      <c r="M2044" s="290">
        <v>900000</v>
      </c>
      <c r="N2044" s="314"/>
      <c r="O2044" s="314"/>
      <c r="P2044" s="313"/>
      <c r="Q2044" s="247">
        <v>678102</v>
      </c>
      <c r="R2044" s="247">
        <v>106950</v>
      </c>
      <c r="S2044" s="247">
        <f>G2044-Q2044-R2044</f>
        <v>114948</v>
      </c>
      <c r="T2044" s="276"/>
      <c r="U2044" s="313"/>
      <c r="V2044" s="313"/>
      <c r="W2044" s="313"/>
      <c r="X2044" s="23">
        <f t="shared" si="289"/>
        <v>0</v>
      </c>
      <c r="Y2044" s="23">
        <f t="shared" si="290"/>
        <v>0</v>
      </c>
      <c r="AH2044" s="20">
        <f t="shared" si="284"/>
        <v>0</v>
      </c>
      <c r="AO2044" s="20">
        <v>1</v>
      </c>
      <c r="AQ2044" s="1">
        <f t="shared" si="285"/>
        <v>1</v>
      </c>
      <c r="AR2044" s="1">
        <f t="shared" si="286"/>
        <v>1</v>
      </c>
    </row>
    <row r="2045" spans="1:44" ht="27.6" thickTop="1" thickBot="1">
      <c r="A2045" s="250" t="s">
        <v>630</v>
      </c>
      <c r="B2045" s="250" t="s">
        <v>681</v>
      </c>
      <c r="C2045" s="250" t="s">
        <v>678</v>
      </c>
      <c r="D2045" s="249"/>
      <c r="E2045" s="902" t="s">
        <v>179</v>
      </c>
      <c r="F2045" s="289">
        <v>250000</v>
      </c>
      <c r="G2045" s="37">
        <v>250000</v>
      </c>
      <c r="H2045" s="272"/>
      <c r="I2045" s="289"/>
      <c r="J2045" s="290"/>
      <c r="K2045" s="291"/>
      <c r="L2045" s="290">
        <v>250000</v>
      </c>
      <c r="M2045" s="290"/>
      <c r="N2045" s="314"/>
      <c r="O2045" s="314"/>
      <c r="P2045" s="315"/>
      <c r="Q2045" s="247"/>
      <c r="R2045" s="247">
        <v>225000</v>
      </c>
      <c r="S2045" s="247">
        <v>25000</v>
      </c>
      <c r="T2045" s="276"/>
      <c r="U2045" s="313"/>
      <c r="V2045" s="316"/>
      <c r="W2045" s="313"/>
      <c r="X2045" s="23">
        <f t="shared" si="289"/>
        <v>0</v>
      </c>
      <c r="Y2045" s="23">
        <f t="shared" si="290"/>
        <v>0</v>
      </c>
      <c r="Z2045" s="20">
        <v>1</v>
      </c>
      <c r="AH2045" s="20">
        <f t="shared" si="284"/>
        <v>1</v>
      </c>
      <c r="AQ2045" s="1">
        <f t="shared" si="285"/>
        <v>0</v>
      </c>
      <c r="AR2045" s="1">
        <f t="shared" si="286"/>
        <v>1</v>
      </c>
    </row>
    <row r="2046" spans="1:44" ht="27.6" thickTop="1" thickBot="1">
      <c r="A2046" s="250" t="s">
        <v>630</v>
      </c>
      <c r="B2046" s="250" t="s">
        <v>681</v>
      </c>
      <c r="C2046" s="250" t="s">
        <v>682</v>
      </c>
      <c r="D2046" s="249"/>
      <c r="E2046" s="902" t="s">
        <v>179</v>
      </c>
      <c r="F2046" s="289">
        <v>30000</v>
      </c>
      <c r="G2046" s="37">
        <v>30000</v>
      </c>
      <c r="H2046" s="272"/>
      <c r="I2046" s="289"/>
      <c r="J2046" s="290"/>
      <c r="K2046" s="291"/>
      <c r="L2046" s="290">
        <v>30000</v>
      </c>
      <c r="M2046" s="290"/>
      <c r="N2046" s="314"/>
      <c r="O2046" s="314"/>
      <c r="P2046" s="315"/>
      <c r="Q2046" s="247"/>
      <c r="R2046" s="247">
        <v>30000</v>
      </c>
      <c r="S2046" s="247"/>
      <c r="T2046" s="276"/>
      <c r="U2046" s="313"/>
      <c r="V2046" s="316"/>
      <c r="W2046" s="313"/>
      <c r="X2046" s="23">
        <f t="shared" si="289"/>
        <v>0</v>
      </c>
      <c r="Y2046" s="23">
        <f t="shared" si="290"/>
        <v>0</v>
      </c>
      <c r="Z2046" s="20">
        <v>1</v>
      </c>
      <c r="AH2046" s="20">
        <f t="shared" si="284"/>
        <v>1</v>
      </c>
      <c r="AQ2046" s="1">
        <f t="shared" si="285"/>
        <v>0</v>
      </c>
      <c r="AR2046" s="1">
        <f t="shared" si="286"/>
        <v>1</v>
      </c>
    </row>
    <row r="2047" spans="1:44" ht="27.6" thickTop="1" thickBot="1">
      <c r="A2047" s="250" t="s">
        <v>630</v>
      </c>
      <c r="B2047" s="250" t="s">
        <v>681</v>
      </c>
      <c r="C2047" s="250" t="s">
        <v>48</v>
      </c>
      <c r="D2047" s="249"/>
      <c r="E2047" s="902" t="s">
        <v>179</v>
      </c>
      <c r="F2047" s="289">
        <v>60000</v>
      </c>
      <c r="G2047" s="37">
        <v>60000</v>
      </c>
      <c r="H2047" s="272"/>
      <c r="I2047" s="289"/>
      <c r="J2047" s="290"/>
      <c r="K2047" s="291"/>
      <c r="L2047" s="290">
        <v>60000</v>
      </c>
      <c r="M2047" s="290"/>
      <c r="N2047" s="314"/>
      <c r="O2047" s="314"/>
      <c r="P2047" s="315"/>
      <c r="Q2047" s="247"/>
      <c r="R2047" s="247">
        <v>60000</v>
      </c>
      <c r="S2047" s="247"/>
      <c r="T2047" s="276"/>
      <c r="U2047" s="313"/>
      <c r="V2047" s="316"/>
      <c r="W2047" s="313"/>
      <c r="X2047" s="23">
        <f t="shared" si="289"/>
        <v>0</v>
      </c>
      <c r="Y2047" s="23">
        <f t="shared" si="290"/>
        <v>0</v>
      </c>
      <c r="Z2047" s="20">
        <v>1</v>
      </c>
      <c r="AH2047" s="20">
        <f t="shared" si="284"/>
        <v>1</v>
      </c>
      <c r="AQ2047" s="1">
        <f t="shared" si="285"/>
        <v>0</v>
      </c>
      <c r="AR2047" s="1">
        <f t="shared" si="286"/>
        <v>1</v>
      </c>
    </row>
    <row r="2048" spans="1:44" ht="27.6" thickTop="1" thickBot="1">
      <c r="A2048" s="250" t="s">
        <v>630</v>
      </c>
      <c r="B2048" s="250" t="s">
        <v>681</v>
      </c>
      <c r="C2048" s="250" t="s">
        <v>45</v>
      </c>
      <c r="D2048" s="249"/>
      <c r="E2048" s="902" t="s">
        <v>179</v>
      </c>
      <c r="F2048" s="289">
        <v>150000</v>
      </c>
      <c r="G2048" s="37">
        <v>150000</v>
      </c>
      <c r="H2048" s="272"/>
      <c r="I2048" s="289"/>
      <c r="J2048" s="290"/>
      <c r="K2048" s="291"/>
      <c r="L2048" s="290">
        <v>150000</v>
      </c>
      <c r="M2048" s="290"/>
      <c r="N2048" s="314"/>
      <c r="O2048" s="314"/>
      <c r="P2048" s="315"/>
      <c r="Q2048" s="247"/>
      <c r="R2048" s="247">
        <v>30000</v>
      </c>
      <c r="S2048" s="247">
        <v>120000</v>
      </c>
      <c r="T2048" s="276"/>
      <c r="U2048" s="313"/>
      <c r="V2048" s="316"/>
      <c r="W2048" s="313"/>
      <c r="X2048" s="23">
        <f t="shared" si="289"/>
        <v>0</v>
      </c>
      <c r="Y2048" s="23">
        <f t="shared" si="290"/>
        <v>0</v>
      </c>
      <c r="Z2048" s="20">
        <v>1</v>
      </c>
      <c r="AH2048" s="20">
        <f t="shared" si="284"/>
        <v>1</v>
      </c>
      <c r="AQ2048" s="1">
        <f t="shared" si="285"/>
        <v>0</v>
      </c>
      <c r="AR2048" s="1">
        <f t="shared" si="286"/>
        <v>1</v>
      </c>
    </row>
    <row r="2049" spans="1:44" ht="27.6" thickTop="1" thickBot="1">
      <c r="A2049" s="250" t="s">
        <v>630</v>
      </c>
      <c r="B2049" s="250" t="s">
        <v>681</v>
      </c>
      <c r="C2049" s="250" t="s">
        <v>383</v>
      </c>
      <c r="D2049" s="249"/>
      <c r="E2049" s="902" t="s">
        <v>179</v>
      </c>
      <c r="F2049" s="289">
        <v>50000</v>
      </c>
      <c r="G2049" s="37">
        <v>50000</v>
      </c>
      <c r="H2049" s="272"/>
      <c r="I2049" s="289"/>
      <c r="J2049" s="290"/>
      <c r="K2049" s="291"/>
      <c r="L2049" s="290">
        <v>50000</v>
      </c>
      <c r="M2049" s="290"/>
      <c r="N2049" s="314"/>
      <c r="O2049" s="314"/>
      <c r="P2049" s="315"/>
      <c r="Q2049" s="247"/>
      <c r="R2049" s="247">
        <v>50000</v>
      </c>
      <c r="S2049" s="247"/>
      <c r="T2049" s="276"/>
      <c r="U2049" s="313"/>
      <c r="V2049" s="316"/>
      <c r="W2049" s="313"/>
      <c r="X2049" s="23">
        <f t="shared" si="289"/>
        <v>0</v>
      </c>
      <c r="Y2049" s="23">
        <f t="shared" si="290"/>
        <v>0</v>
      </c>
      <c r="Z2049" s="20">
        <v>1</v>
      </c>
      <c r="AH2049" s="20">
        <f t="shared" si="284"/>
        <v>1</v>
      </c>
      <c r="AQ2049" s="1">
        <f t="shared" si="285"/>
        <v>0</v>
      </c>
      <c r="AR2049" s="1">
        <f t="shared" si="286"/>
        <v>1</v>
      </c>
    </row>
    <row r="2050" spans="1:44" ht="27.6" thickTop="1" thickBot="1">
      <c r="A2050" s="250" t="s">
        <v>630</v>
      </c>
      <c r="B2050" s="250" t="s">
        <v>681</v>
      </c>
      <c r="C2050" s="250" t="s">
        <v>683</v>
      </c>
      <c r="D2050" s="249"/>
      <c r="E2050" s="902" t="s">
        <v>179</v>
      </c>
      <c r="F2050" s="289">
        <v>100000</v>
      </c>
      <c r="G2050" s="37">
        <v>100000</v>
      </c>
      <c r="H2050" s="272"/>
      <c r="I2050" s="289"/>
      <c r="J2050" s="290"/>
      <c r="K2050" s="291"/>
      <c r="L2050" s="290">
        <v>100000</v>
      </c>
      <c r="M2050" s="290"/>
      <c r="N2050" s="314"/>
      <c r="O2050" s="314"/>
      <c r="P2050" s="315"/>
      <c r="Q2050" s="247"/>
      <c r="R2050" s="247">
        <v>30000</v>
      </c>
      <c r="S2050" s="247">
        <v>70000</v>
      </c>
      <c r="T2050" s="276"/>
      <c r="U2050" s="313"/>
      <c r="V2050" s="316"/>
      <c r="W2050" s="313"/>
      <c r="X2050" s="23">
        <f t="shared" si="289"/>
        <v>0</v>
      </c>
      <c r="Y2050" s="23">
        <f t="shared" si="290"/>
        <v>0</v>
      </c>
      <c r="Z2050" s="20">
        <v>1</v>
      </c>
      <c r="AH2050" s="20">
        <f t="shared" si="284"/>
        <v>1</v>
      </c>
      <c r="AQ2050" s="1">
        <f t="shared" si="285"/>
        <v>0</v>
      </c>
      <c r="AR2050" s="1">
        <f t="shared" si="286"/>
        <v>1</v>
      </c>
    </row>
    <row r="2051" spans="1:44" ht="27.6" thickTop="1" thickBot="1">
      <c r="A2051" s="250" t="s">
        <v>630</v>
      </c>
      <c r="B2051" s="250" t="s">
        <v>681</v>
      </c>
      <c r="C2051" s="250" t="s">
        <v>684</v>
      </c>
      <c r="D2051" s="249"/>
      <c r="E2051" s="902" t="s">
        <v>179</v>
      </c>
      <c r="F2051" s="289">
        <v>60000</v>
      </c>
      <c r="G2051" s="37">
        <v>60000</v>
      </c>
      <c r="H2051" s="272"/>
      <c r="I2051" s="289"/>
      <c r="J2051" s="290"/>
      <c r="K2051" s="291"/>
      <c r="L2051" s="290">
        <v>60000</v>
      </c>
      <c r="M2051" s="290"/>
      <c r="N2051" s="314"/>
      <c r="O2051" s="314"/>
      <c r="P2051" s="315"/>
      <c r="Q2051" s="247"/>
      <c r="R2051" s="247">
        <v>60000</v>
      </c>
      <c r="S2051" s="247"/>
      <c r="T2051" s="276"/>
      <c r="U2051" s="313"/>
      <c r="V2051" s="316"/>
      <c r="W2051" s="313"/>
      <c r="X2051" s="23">
        <f t="shared" si="289"/>
        <v>0</v>
      </c>
      <c r="Y2051" s="23">
        <f t="shared" si="290"/>
        <v>0</v>
      </c>
      <c r="Z2051" s="20">
        <v>1</v>
      </c>
      <c r="AH2051" s="20">
        <f t="shared" si="284"/>
        <v>1</v>
      </c>
      <c r="AQ2051" s="1">
        <f t="shared" si="285"/>
        <v>0</v>
      </c>
      <c r="AR2051" s="1">
        <f t="shared" si="286"/>
        <v>1</v>
      </c>
    </row>
    <row r="2052" spans="1:44" ht="27.6" thickTop="1" thickBot="1">
      <c r="A2052" s="250" t="s">
        <v>630</v>
      </c>
      <c r="B2052" s="250" t="s">
        <v>681</v>
      </c>
      <c r="C2052" s="250" t="s">
        <v>685</v>
      </c>
      <c r="D2052" s="249"/>
      <c r="E2052" s="902" t="s">
        <v>179</v>
      </c>
      <c r="F2052" s="289">
        <v>183000</v>
      </c>
      <c r="G2052" s="37">
        <v>183000</v>
      </c>
      <c r="H2052" s="272"/>
      <c r="I2052" s="289"/>
      <c r="J2052" s="290"/>
      <c r="K2052" s="291"/>
      <c r="L2052" s="290">
        <v>183000</v>
      </c>
      <c r="M2052" s="290"/>
      <c r="N2052" s="314"/>
      <c r="O2052" s="314"/>
      <c r="P2052" s="315"/>
      <c r="Q2052" s="247"/>
      <c r="R2052" s="247">
        <v>50000</v>
      </c>
      <c r="S2052" s="247">
        <v>133000</v>
      </c>
      <c r="T2052" s="276"/>
      <c r="U2052" s="313"/>
      <c r="V2052" s="316"/>
      <c r="W2052" s="313"/>
      <c r="X2052" s="23">
        <f t="shared" si="289"/>
        <v>0</v>
      </c>
      <c r="Y2052" s="23">
        <f t="shared" si="290"/>
        <v>0</v>
      </c>
      <c r="Z2052" s="20">
        <v>1</v>
      </c>
      <c r="AH2052" s="20">
        <f t="shared" si="284"/>
        <v>1</v>
      </c>
      <c r="AQ2052" s="1">
        <f t="shared" si="285"/>
        <v>0</v>
      </c>
      <c r="AR2052" s="1">
        <f t="shared" si="286"/>
        <v>1</v>
      </c>
    </row>
    <row r="2053" spans="1:44" ht="27.6" thickTop="1" thickBot="1">
      <c r="A2053" s="250" t="s">
        <v>630</v>
      </c>
      <c r="B2053" s="250" t="s">
        <v>681</v>
      </c>
      <c r="C2053" s="250" t="s">
        <v>686</v>
      </c>
      <c r="D2053" s="249"/>
      <c r="E2053" s="902" t="s">
        <v>145</v>
      </c>
      <c r="F2053" s="289">
        <v>181000</v>
      </c>
      <c r="G2053" s="37">
        <v>181000</v>
      </c>
      <c r="H2053" s="272"/>
      <c r="I2053" s="289"/>
      <c r="J2053" s="290"/>
      <c r="K2053" s="291"/>
      <c r="L2053" s="290">
        <v>181000</v>
      </c>
      <c r="M2053" s="290"/>
      <c r="N2053" s="314"/>
      <c r="O2053" s="314"/>
      <c r="P2053" s="313"/>
      <c r="Q2053" s="247"/>
      <c r="R2053" s="247">
        <v>181000</v>
      </c>
      <c r="S2053" s="247">
        <v>0</v>
      </c>
      <c r="T2053" s="276"/>
      <c r="U2053" s="313"/>
      <c r="V2053" s="316"/>
      <c r="W2053" s="313"/>
      <c r="X2053" s="23">
        <f t="shared" si="289"/>
        <v>0</v>
      </c>
      <c r="Y2053" s="23">
        <f t="shared" si="290"/>
        <v>0</v>
      </c>
      <c r="AH2053" s="20">
        <f t="shared" si="284"/>
        <v>0</v>
      </c>
      <c r="AI2053" s="20">
        <v>1</v>
      </c>
      <c r="AQ2053" s="1">
        <f t="shared" si="285"/>
        <v>1</v>
      </c>
      <c r="AR2053" s="1">
        <f t="shared" si="286"/>
        <v>1</v>
      </c>
    </row>
    <row r="2054" spans="1:44" ht="27.6" thickTop="1" thickBot="1">
      <c r="A2054" s="250" t="s">
        <v>630</v>
      </c>
      <c r="B2054" s="250" t="s">
        <v>681</v>
      </c>
      <c r="C2054" s="250" t="s">
        <v>687</v>
      </c>
      <c r="D2054" s="249"/>
      <c r="E2054" s="902" t="s">
        <v>145</v>
      </c>
      <c r="F2054" s="289">
        <v>30000</v>
      </c>
      <c r="G2054" s="37">
        <v>30000</v>
      </c>
      <c r="H2054" s="272"/>
      <c r="I2054" s="289"/>
      <c r="J2054" s="290"/>
      <c r="K2054" s="291"/>
      <c r="L2054" s="290">
        <v>30000</v>
      </c>
      <c r="M2054" s="290"/>
      <c r="N2054" s="314"/>
      <c r="O2054" s="314"/>
      <c r="P2054" s="315"/>
      <c r="Q2054" s="247"/>
      <c r="R2054" s="247">
        <v>30000</v>
      </c>
      <c r="S2054" s="247"/>
      <c r="T2054" s="276"/>
      <c r="U2054" s="313"/>
      <c r="V2054" s="316"/>
      <c r="W2054" s="313"/>
      <c r="X2054" s="23">
        <f t="shared" si="289"/>
        <v>0</v>
      </c>
      <c r="Y2054" s="23">
        <f t="shared" si="290"/>
        <v>0</v>
      </c>
      <c r="AH2054" s="20">
        <f t="shared" si="284"/>
        <v>0</v>
      </c>
      <c r="AI2054" s="20">
        <v>1</v>
      </c>
      <c r="AQ2054" s="1">
        <f t="shared" si="285"/>
        <v>1</v>
      </c>
      <c r="AR2054" s="1">
        <f t="shared" si="286"/>
        <v>1</v>
      </c>
    </row>
    <row r="2055" spans="1:44" ht="27.6" thickTop="1" thickBot="1">
      <c r="A2055" s="250" t="s">
        <v>630</v>
      </c>
      <c r="B2055" s="250" t="s">
        <v>681</v>
      </c>
      <c r="C2055" s="250" t="s">
        <v>688</v>
      </c>
      <c r="D2055" s="249"/>
      <c r="E2055" s="902" t="s">
        <v>53</v>
      </c>
      <c r="F2055" s="289">
        <v>140000</v>
      </c>
      <c r="G2055" s="37">
        <v>187000</v>
      </c>
      <c r="H2055" s="272"/>
      <c r="I2055" s="289"/>
      <c r="J2055" s="290"/>
      <c r="K2055" s="291"/>
      <c r="L2055" s="290">
        <v>187000</v>
      </c>
      <c r="M2055" s="289"/>
      <c r="N2055" s="289"/>
      <c r="O2055" s="289"/>
      <c r="P2055" s="315"/>
      <c r="Q2055" s="247">
        <v>0</v>
      </c>
      <c r="R2055" s="247">
        <v>187000</v>
      </c>
      <c r="S2055" s="247"/>
      <c r="T2055" s="276"/>
      <c r="U2055" s="313"/>
      <c r="V2055" s="316"/>
      <c r="W2055" s="313"/>
      <c r="X2055" s="23">
        <f t="shared" si="289"/>
        <v>0</v>
      </c>
      <c r="Y2055" s="23">
        <f t="shared" si="290"/>
        <v>0</v>
      </c>
      <c r="AH2055" s="20">
        <f t="shared" si="284"/>
        <v>0</v>
      </c>
      <c r="AI2055" s="20">
        <v>1</v>
      </c>
      <c r="AQ2055" s="1">
        <f t="shared" si="285"/>
        <v>1</v>
      </c>
      <c r="AR2055" s="1">
        <f t="shared" si="286"/>
        <v>1</v>
      </c>
    </row>
    <row r="2056" spans="1:44" ht="27.6" thickTop="1" thickBot="1">
      <c r="A2056" s="250" t="s">
        <v>630</v>
      </c>
      <c r="B2056" s="250" t="s">
        <v>681</v>
      </c>
      <c r="C2056" s="250" t="s">
        <v>689</v>
      </c>
      <c r="D2056" s="249"/>
      <c r="E2056" s="902" t="s">
        <v>53</v>
      </c>
      <c r="F2056" s="289">
        <v>24000</v>
      </c>
      <c r="G2056" s="37">
        <v>24000</v>
      </c>
      <c r="H2056" s="272"/>
      <c r="I2056" s="289"/>
      <c r="J2056" s="290"/>
      <c r="K2056" s="291"/>
      <c r="L2056" s="290">
        <v>24000</v>
      </c>
      <c r="M2056" s="289"/>
      <c r="N2056" s="289"/>
      <c r="O2056" s="289"/>
      <c r="P2056" s="292"/>
      <c r="Q2056" s="247">
        <v>0</v>
      </c>
      <c r="R2056" s="247">
        <v>21600</v>
      </c>
      <c r="S2056" s="247">
        <v>2400</v>
      </c>
      <c r="T2056" s="276"/>
      <c r="U2056" s="293"/>
      <c r="V2056" s="276"/>
      <c r="W2056" s="293"/>
      <c r="X2056" s="23">
        <f t="shared" si="289"/>
        <v>0</v>
      </c>
      <c r="Y2056" s="23">
        <f t="shared" si="290"/>
        <v>0</v>
      </c>
      <c r="AH2056" s="20">
        <f t="shared" si="284"/>
        <v>0</v>
      </c>
      <c r="AI2056" s="20">
        <v>1</v>
      </c>
      <c r="AQ2056" s="1">
        <f t="shared" si="285"/>
        <v>1</v>
      </c>
      <c r="AR2056" s="1">
        <f t="shared" si="286"/>
        <v>1</v>
      </c>
    </row>
    <row r="2057" spans="1:44" ht="27.6" thickTop="1" thickBot="1">
      <c r="A2057" s="250" t="s">
        <v>630</v>
      </c>
      <c r="B2057" s="250" t="s">
        <v>681</v>
      </c>
      <c r="C2057" s="250" t="s">
        <v>690</v>
      </c>
      <c r="D2057" s="249"/>
      <c r="E2057" s="902" t="s">
        <v>10</v>
      </c>
      <c r="F2057" s="289">
        <v>120000</v>
      </c>
      <c r="G2057" s="37">
        <v>89735</v>
      </c>
      <c r="H2057" s="272"/>
      <c r="I2057" s="289"/>
      <c r="J2057" s="290">
        <v>89735</v>
      </c>
      <c r="K2057" s="291"/>
      <c r="L2057" s="290"/>
      <c r="M2057" s="289"/>
      <c r="N2057" s="289"/>
      <c r="O2057" s="289"/>
      <c r="P2057" s="315"/>
      <c r="Q2057" s="247">
        <v>80762</v>
      </c>
      <c r="R2057" s="247">
        <v>8973</v>
      </c>
      <c r="S2057" s="247"/>
      <c r="T2057" s="276"/>
      <c r="U2057" s="313"/>
      <c r="V2057" s="316"/>
      <c r="W2057" s="313"/>
      <c r="X2057" s="23">
        <f t="shared" si="289"/>
        <v>0</v>
      </c>
      <c r="Y2057" s="23">
        <f t="shared" si="290"/>
        <v>0</v>
      </c>
      <c r="AH2057" s="20">
        <f t="shared" si="284"/>
        <v>0</v>
      </c>
      <c r="AI2057" s="20">
        <v>1</v>
      </c>
      <c r="AQ2057" s="1">
        <f t="shared" si="285"/>
        <v>1</v>
      </c>
      <c r="AR2057" s="1">
        <f t="shared" si="286"/>
        <v>1</v>
      </c>
    </row>
    <row r="2058" spans="1:44" ht="27.6" thickTop="1" thickBot="1">
      <c r="A2058" s="250" t="s">
        <v>630</v>
      </c>
      <c r="B2058" s="250" t="s">
        <v>681</v>
      </c>
      <c r="C2058" s="976" t="s">
        <v>691</v>
      </c>
      <c r="D2058" s="249"/>
      <c r="E2058" s="981" t="s">
        <v>10</v>
      </c>
      <c r="F2058" s="289">
        <v>800000</v>
      </c>
      <c r="G2058" s="41">
        <v>800000</v>
      </c>
      <c r="H2058" s="272"/>
      <c r="I2058" s="289"/>
      <c r="J2058" s="290"/>
      <c r="K2058" s="291"/>
      <c r="L2058" s="290"/>
      <c r="M2058" s="289">
        <v>800000</v>
      </c>
      <c r="N2058" s="289"/>
      <c r="O2058" s="289"/>
      <c r="P2058" s="315"/>
      <c r="Q2058" s="247">
        <v>622471</v>
      </c>
      <c r="R2058" s="247">
        <v>97529</v>
      </c>
      <c r="S2058" s="247">
        <v>80000</v>
      </c>
      <c r="T2058" s="276"/>
      <c r="U2058" s="313"/>
      <c r="V2058" s="316"/>
      <c r="W2058" s="313"/>
      <c r="X2058" s="23">
        <f t="shared" si="289"/>
        <v>0</v>
      </c>
      <c r="Y2058" s="23">
        <f t="shared" si="290"/>
        <v>0</v>
      </c>
      <c r="AH2058" s="20">
        <f t="shared" ref="AH2058:AH2121" si="291">SUM(Z2058:AG2058)</f>
        <v>0</v>
      </c>
      <c r="AO2058" s="20">
        <v>1</v>
      </c>
      <c r="AQ2058" s="1">
        <f t="shared" ref="AQ2058:AQ2121" si="292">SUM(AI2058:AP2058)</f>
        <v>1</v>
      </c>
      <c r="AR2058" s="1">
        <f t="shared" ref="AR2058:AR2121" si="293">AQ2058+AH2058</f>
        <v>1</v>
      </c>
    </row>
    <row r="2059" spans="1:44" ht="27.6" thickTop="1" thickBot="1">
      <c r="A2059" s="882" t="s">
        <v>538</v>
      </c>
      <c r="B2059" s="882" t="s">
        <v>538</v>
      </c>
      <c r="C2059" s="236" t="s">
        <v>539</v>
      </c>
      <c r="D2059" s="237"/>
      <c r="E2059" s="898" t="s">
        <v>179</v>
      </c>
      <c r="F2059" s="238">
        <v>1378871</v>
      </c>
      <c r="G2059" s="37">
        <v>1378871</v>
      </c>
      <c r="H2059" s="319"/>
      <c r="I2059" s="238">
        <v>991871</v>
      </c>
      <c r="J2059" s="238"/>
      <c r="K2059" s="238"/>
      <c r="L2059" s="238">
        <v>387000</v>
      </c>
      <c r="M2059" s="238"/>
      <c r="N2059" s="238"/>
      <c r="O2059" s="238"/>
      <c r="P2059" s="238"/>
      <c r="Q2059" s="238"/>
      <c r="R2059" s="238">
        <v>100000</v>
      </c>
      <c r="S2059" s="238">
        <v>1278871</v>
      </c>
      <c r="T2059" s="238"/>
      <c r="U2059" s="238"/>
      <c r="V2059" s="238"/>
      <c r="W2059" s="238"/>
      <c r="X2059" s="23">
        <f t="shared" si="289"/>
        <v>0</v>
      </c>
      <c r="Y2059" s="23">
        <f t="shared" si="290"/>
        <v>0</v>
      </c>
      <c r="Z2059" s="20">
        <v>1</v>
      </c>
      <c r="AH2059" s="20">
        <f t="shared" si="291"/>
        <v>1</v>
      </c>
      <c r="AQ2059" s="1">
        <f t="shared" si="292"/>
        <v>0</v>
      </c>
      <c r="AR2059" s="1">
        <f t="shared" si="293"/>
        <v>1</v>
      </c>
    </row>
    <row r="2060" spans="1:44" ht="27.6" thickTop="1" thickBot="1">
      <c r="A2060" s="882" t="s">
        <v>538</v>
      </c>
      <c r="B2060" s="882" t="s">
        <v>538</v>
      </c>
      <c r="C2060" s="239" t="s">
        <v>222</v>
      </c>
      <c r="D2060" s="237"/>
      <c r="E2060" s="899" t="s">
        <v>179</v>
      </c>
      <c r="F2060" s="238">
        <v>1370000</v>
      </c>
      <c r="G2060" s="37">
        <v>1370000</v>
      </c>
      <c r="H2060" s="319"/>
      <c r="I2060" s="240"/>
      <c r="J2060" s="240">
        <v>1370000</v>
      </c>
      <c r="K2060" s="240"/>
      <c r="L2060" s="240"/>
      <c r="M2060" s="240"/>
      <c r="N2060" s="240"/>
      <c r="O2060" s="240"/>
      <c r="P2060" s="240"/>
      <c r="Q2060" s="240"/>
      <c r="R2060" s="240">
        <v>1370000</v>
      </c>
      <c r="S2060" s="240"/>
      <c r="T2060" s="240"/>
      <c r="U2060" s="240"/>
      <c r="V2060" s="240"/>
      <c r="W2060" s="240"/>
      <c r="X2060" s="23">
        <f t="shared" si="289"/>
        <v>0</v>
      </c>
      <c r="Y2060" s="23">
        <f t="shared" si="290"/>
        <v>0</v>
      </c>
      <c r="Z2060" s="20">
        <v>1</v>
      </c>
      <c r="AH2060" s="20">
        <f t="shared" si="291"/>
        <v>1</v>
      </c>
      <c r="AQ2060" s="1">
        <f t="shared" si="292"/>
        <v>0</v>
      </c>
      <c r="AR2060" s="1">
        <f t="shared" si="293"/>
        <v>1</v>
      </c>
    </row>
    <row r="2061" spans="1:44" ht="27.6" thickTop="1" thickBot="1">
      <c r="A2061" s="882" t="s">
        <v>538</v>
      </c>
      <c r="B2061" s="883" t="s">
        <v>538</v>
      </c>
      <c r="C2061" s="236" t="s">
        <v>540</v>
      </c>
      <c r="D2061" s="237"/>
      <c r="E2061" s="898" t="s">
        <v>145</v>
      </c>
      <c r="F2061" s="238">
        <v>900000</v>
      </c>
      <c r="G2061" s="37">
        <v>314000</v>
      </c>
      <c r="H2061" s="319"/>
      <c r="I2061" s="238">
        <v>314000</v>
      </c>
      <c r="J2061" s="238"/>
      <c r="K2061" s="238"/>
      <c r="L2061" s="238"/>
      <c r="M2061" s="238"/>
      <c r="N2061" s="238"/>
      <c r="O2061" s="238"/>
      <c r="P2061" s="238"/>
      <c r="Q2061" s="238"/>
      <c r="R2061" s="238">
        <v>314000</v>
      </c>
      <c r="S2061" s="238"/>
      <c r="T2061" s="238"/>
      <c r="U2061" s="238"/>
      <c r="V2061" s="238"/>
      <c r="W2061" s="238"/>
      <c r="X2061" s="23">
        <f t="shared" si="289"/>
        <v>0</v>
      </c>
      <c r="Y2061" s="23">
        <f t="shared" si="290"/>
        <v>0</v>
      </c>
      <c r="AH2061" s="20">
        <f t="shared" si="291"/>
        <v>0</v>
      </c>
      <c r="AI2061" s="20">
        <v>1</v>
      </c>
      <c r="AQ2061" s="1">
        <f t="shared" si="292"/>
        <v>1</v>
      </c>
      <c r="AR2061" s="1">
        <f t="shared" si="293"/>
        <v>1</v>
      </c>
    </row>
    <row r="2062" spans="1:44" ht="27.6" thickTop="1" thickBot="1">
      <c r="A2062" s="882" t="s">
        <v>538</v>
      </c>
      <c r="B2062" s="884" t="s">
        <v>538</v>
      </c>
      <c r="C2062" s="236" t="s">
        <v>541</v>
      </c>
      <c r="D2062" s="237"/>
      <c r="E2062" s="898" t="s">
        <v>145</v>
      </c>
      <c r="F2062" s="238">
        <v>700000</v>
      </c>
      <c r="G2062" s="37">
        <v>700000</v>
      </c>
      <c r="H2062" s="319"/>
      <c r="I2062" s="238">
        <v>700000</v>
      </c>
      <c r="J2062" s="238"/>
      <c r="K2062" s="238"/>
      <c r="L2062" s="238"/>
      <c r="M2062" s="238"/>
      <c r="N2062" s="238"/>
      <c r="O2062" s="238"/>
      <c r="P2062" s="238"/>
      <c r="Q2062" s="238">
        <v>0</v>
      </c>
      <c r="R2062" s="238">
        <v>140000</v>
      </c>
      <c r="S2062" s="238">
        <v>560000</v>
      </c>
      <c r="T2062" s="238"/>
      <c r="U2062" s="238"/>
      <c r="V2062" s="238"/>
      <c r="W2062" s="238"/>
      <c r="X2062" s="23">
        <f t="shared" si="289"/>
        <v>0</v>
      </c>
      <c r="Y2062" s="23">
        <f t="shared" si="290"/>
        <v>0</v>
      </c>
      <c r="AH2062" s="20">
        <f t="shared" si="291"/>
        <v>0</v>
      </c>
      <c r="AI2062" s="20">
        <v>1</v>
      </c>
      <c r="AQ2062" s="1">
        <f t="shared" si="292"/>
        <v>1</v>
      </c>
      <c r="AR2062" s="1">
        <f t="shared" si="293"/>
        <v>1</v>
      </c>
    </row>
    <row r="2063" spans="1:44" ht="27.6" thickTop="1" thickBot="1">
      <c r="A2063" s="882" t="s">
        <v>538</v>
      </c>
      <c r="B2063" s="884" t="s">
        <v>538</v>
      </c>
      <c r="C2063" s="236" t="s">
        <v>542</v>
      </c>
      <c r="D2063" s="237"/>
      <c r="E2063" s="898" t="s">
        <v>145</v>
      </c>
      <c r="F2063" s="238">
        <v>50000</v>
      </c>
      <c r="G2063" s="37">
        <v>50000</v>
      </c>
      <c r="H2063" s="319"/>
      <c r="I2063" s="238"/>
      <c r="J2063" s="238">
        <v>50000</v>
      </c>
      <c r="K2063" s="238"/>
      <c r="L2063" s="238"/>
      <c r="M2063" s="238"/>
      <c r="N2063" s="238"/>
      <c r="O2063" s="238"/>
      <c r="P2063" s="238"/>
      <c r="Q2063" s="238">
        <v>0</v>
      </c>
      <c r="R2063" s="238">
        <v>50000</v>
      </c>
      <c r="S2063" s="238"/>
      <c r="T2063" s="238"/>
      <c r="U2063" s="238"/>
      <c r="V2063" s="238"/>
      <c r="W2063" s="238"/>
      <c r="X2063" s="23">
        <f t="shared" si="289"/>
        <v>0</v>
      </c>
      <c r="Y2063" s="23">
        <f t="shared" si="290"/>
        <v>0</v>
      </c>
      <c r="AH2063" s="20">
        <f t="shared" si="291"/>
        <v>0</v>
      </c>
      <c r="AI2063" s="20">
        <v>1</v>
      </c>
      <c r="AQ2063" s="1">
        <f t="shared" si="292"/>
        <v>1</v>
      </c>
      <c r="AR2063" s="1">
        <f t="shared" si="293"/>
        <v>1</v>
      </c>
    </row>
    <row r="2064" spans="1:44" ht="27.6" thickTop="1" thickBot="1">
      <c r="A2064" s="882" t="s">
        <v>538</v>
      </c>
      <c r="B2064" s="884" t="s">
        <v>538</v>
      </c>
      <c r="C2064" s="236" t="s">
        <v>543</v>
      </c>
      <c r="D2064" s="237"/>
      <c r="E2064" s="898" t="s">
        <v>145</v>
      </c>
      <c r="F2064" s="238">
        <v>0</v>
      </c>
      <c r="G2064" s="37">
        <v>1036000</v>
      </c>
      <c r="H2064" s="319"/>
      <c r="I2064" s="238"/>
      <c r="J2064" s="238">
        <v>100000</v>
      </c>
      <c r="K2064" s="238">
        <v>450000</v>
      </c>
      <c r="L2064" s="238">
        <v>486000</v>
      </c>
      <c r="M2064" s="238"/>
      <c r="N2064" s="238"/>
      <c r="O2064" s="238"/>
      <c r="P2064" s="238"/>
      <c r="Q2064" s="238">
        <v>0</v>
      </c>
      <c r="R2064" s="238">
        <v>700000</v>
      </c>
      <c r="S2064" s="238">
        <v>336000</v>
      </c>
      <c r="T2064" s="238"/>
      <c r="U2064" s="238"/>
      <c r="V2064" s="238"/>
      <c r="W2064" s="238"/>
      <c r="X2064" s="23">
        <f t="shared" si="289"/>
        <v>0</v>
      </c>
      <c r="Y2064" s="23">
        <f t="shared" si="290"/>
        <v>0</v>
      </c>
      <c r="AH2064" s="20">
        <f t="shared" si="291"/>
        <v>0</v>
      </c>
      <c r="AI2064" s="20">
        <v>1</v>
      </c>
      <c r="AQ2064" s="1">
        <f t="shared" si="292"/>
        <v>1</v>
      </c>
      <c r="AR2064" s="1">
        <f t="shared" si="293"/>
        <v>1</v>
      </c>
    </row>
    <row r="2065" spans="1:44" ht="27.6" thickTop="1" thickBot="1">
      <c r="A2065" s="882" t="s">
        <v>538</v>
      </c>
      <c r="B2065" s="884" t="s">
        <v>538</v>
      </c>
      <c r="C2065" s="236" t="s">
        <v>40</v>
      </c>
      <c r="D2065" s="237"/>
      <c r="E2065" s="898" t="s">
        <v>11</v>
      </c>
      <c r="F2065" s="238">
        <v>184100</v>
      </c>
      <c r="G2065" s="37">
        <v>284100</v>
      </c>
      <c r="H2065" s="319"/>
      <c r="I2065" s="238">
        <v>155230</v>
      </c>
      <c r="J2065" s="238">
        <v>68117</v>
      </c>
      <c r="K2065" s="238">
        <v>60753</v>
      </c>
      <c r="L2065" s="238"/>
      <c r="M2065" s="238"/>
      <c r="N2065" s="238"/>
      <c r="O2065" s="238"/>
      <c r="P2065" s="238"/>
      <c r="Q2065" s="238">
        <v>0</v>
      </c>
      <c r="R2065" s="238">
        <v>255690</v>
      </c>
      <c r="S2065" s="238">
        <v>28410</v>
      </c>
      <c r="T2065" s="238"/>
      <c r="U2065" s="238"/>
      <c r="V2065" s="238"/>
      <c r="W2065" s="238"/>
      <c r="X2065" s="23">
        <f t="shared" si="289"/>
        <v>0</v>
      </c>
      <c r="Y2065" s="23">
        <f t="shared" si="290"/>
        <v>0</v>
      </c>
      <c r="AH2065" s="20">
        <f t="shared" si="291"/>
        <v>0</v>
      </c>
      <c r="AI2065" s="20">
        <v>1</v>
      </c>
      <c r="AQ2065" s="1">
        <f t="shared" si="292"/>
        <v>1</v>
      </c>
      <c r="AR2065" s="1">
        <f t="shared" si="293"/>
        <v>1</v>
      </c>
    </row>
    <row r="2066" spans="1:44" ht="27.6" thickTop="1" thickBot="1">
      <c r="A2066" s="882" t="s">
        <v>538</v>
      </c>
      <c r="B2066" s="884" t="s">
        <v>538</v>
      </c>
      <c r="C2066" s="236" t="s">
        <v>229</v>
      </c>
      <c r="D2066" s="237"/>
      <c r="E2066" s="898" t="s">
        <v>12</v>
      </c>
      <c r="F2066" s="238">
        <v>290000</v>
      </c>
      <c r="G2066" s="37">
        <v>290000</v>
      </c>
      <c r="H2066" s="319"/>
      <c r="I2066" s="238">
        <v>30000</v>
      </c>
      <c r="J2066" s="238">
        <v>70300</v>
      </c>
      <c r="K2066" s="238">
        <v>189700</v>
      </c>
      <c r="L2066" s="238"/>
      <c r="M2066" s="238"/>
      <c r="N2066" s="238"/>
      <c r="O2066" s="238"/>
      <c r="P2066" s="238"/>
      <c r="Q2066" s="238">
        <v>61226</v>
      </c>
      <c r="R2066" s="238">
        <v>99774</v>
      </c>
      <c r="S2066" s="238">
        <v>129000</v>
      </c>
      <c r="T2066" s="238"/>
      <c r="U2066" s="238"/>
      <c r="V2066" s="238"/>
      <c r="W2066" s="238"/>
      <c r="X2066" s="23">
        <f t="shared" si="289"/>
        <v>0</v>
      </c>
      <c r="Y2066" s="23">
        <f t="shared" si="290"/>
        <v>0</v>
      </c>
      <c r="AH2066" s="20">
        <f t="shared" si="291"/>
        <v>0</v>
      </c>
      <c r="AI2066" s="20">
        <v>1</v>
      </c>
      <c r="AQ2066" s="1">
        <f t="shared" si="292"/>
        <v>1</v>
      </c>
      <c r="AR2066" s="1">
        <f t="shared" si="293"/>
        <v>1</v>
      </c>
    </row>
    <row r="2067" spans="1:44" ht="27.6" thickTop="1" thickBot="1">
      <c r="A2067" s="882" t="s">
        <v>538</v>
      </c>
      <c r="B2067" s="884" t="s">
        <v>538</v>
      </c>
      <c r="C2067" s="236" t="s">
        <v>544</v>
      </c>
      <c r="D2067" s="237"/>
      <c r="E2067" s="898" t="s">
        <v>10</v>
      </c>
      <c r="F2067" s="238">
        <v>120000</v>
      </c>
      <c r="G2067" s="37">
        <v>120000</v>
      </c>
      <c r="H2067" s="319"/>
      <c r="I2067" s="238"/>
      <c r="J2067" s="238"/>
      <c r="K2067" s="238">
        <v>120000</v>
      </c>
      <c r="L2067" s="238"/>
      <c r="M2067" s="238"/>
      <c r="N2067" s="238"/>
      <c r="O2067" s="238"/>
      <c r="P2067" s="238"/>
      <c r="Q2067" s="238">
        <v>0</v>
      </c>
      <c r="R2067" s="238">
        <v>108000</v>
      </c>
      <c r="S2067" s="238">
        <v>12000</v>
      </c>
      <c r="T2067" s="238"/>
      <c r="U2067" s="238"/>
      <c r="V2067" s="238"/>
      <c r="W2067" s="238"/>
      <c r="X2067" s="23">
        <f t="shared" si="289"/>
        <v>0</v>
      </c>
      <c r="Y2067" s="23">
        <f t="shared" si="290"/>
        <v>0</v>
      </c>
      <c r="AH2067" s="20">
        <f t="shared" si="291"/>
        <v>0</v>
      </c>
      <c r="AI2067" s="20">
        <v>1</v>
      </c>
      <c r="AQ2067" s="1">
        <f t="shared" si="292"/>
        <v>1</v>
      </c>
      <c r="AR2067" s="1">
        <f t="shared" si="293"/>
        <v>1</v>
      </c>
    </row>
    <row r="2068" spans="1:44" ht="27.6" thickTop="1" thickBot="1">
      <c r="A2068" s="882" t="s">
        <v>538</v>
      </c>
      <c r="B2068" s="884" t="s">
        <v>538</v>
      </c>
      <c r="C2068" s="236" t="s">
        <v>37</v>
      </c>
      <c r="D2068" s="237"/>
      <c r="E2068" s="898" t="s">
        <v>10</v>
      </c>
      <c r="F2068" s="238">
        <v>800000</v>
      </c>
      <c r="G2068" s="37">
        <v>800000</v>
      </c>
      <c r="H2068" s="319"/>
      <c r="I2068" s="238">
        <v>500000</v>
      </c>
      <c r="J2068" s="238">
        <v>300000</v>
      </c>
      <c r="K2068" s="238"/>
      <c r="L2068" s="238"/>
      <c r="M2068" s="238"/>
      <c r="N2068" s="238"/>
      <c r="O2068" s="238"/>
      <c r="P2068" s="238"/>
      <c r="Q2068" s="238">
        <v>247070</v>
      </c>
      <c r="R2068" s="238">
        <v>472930</v>
      </c>
      <c r="S2068" s="238">
        <v>80000</v>
      </c>
      <c r="T2068" s="238"/>
      <c r="U2068" s="238"/>
      <c r="V2068" s="238"/>
      <c r="W2068" s="238"/>
      <c r="X2068" s="23">
        <f t="shared" si="289"/>
        <v>0</v>
      </c>
      <c r="Y2068" s="23">
        <f t="shared" si="290"/>
        <v>0</v>
      </c>
      <c r="AH2068" s="20">
        <f t="shared" si="291"/>
        <v>0</v>
      </c>
      <c r="AI2068" s="20">
        <v>1</v>
      </c>
      <c r="AQ2068" s="1">
        <f t="shared" si="292"/>
        <v>1</v>
      </c>
      <c r="AR2068" s="1">
        <f t="shared" si="293"/>
        <v>1</v>
      </c>
    </row>
    <row r="2069" spans="1:44" ht="27.6" thickTop="1" thickBot="1">
      <c r="A2069" s="882" t="s">
        <v>538</v>
      </c>
      <c r="B2069" s="884" t="s">
        <v>538</v>
      </c>
      <c r="C2069" s="236" t="s">
        <v>41</v>
      </c>
      <c r="D2069" s="237"/>
      <c r="E2069" s="898" t="s">
        <v>53</v>
      </c>
      <c r="F2069" s="238">
        <v>1020000</v>
      </c>
      <c r="G2069" s="37">
        <v>1020000</v>
      </c>
      <c r="H2069" s="319"/>
      <c r="I2069" s="238">
        <v>377000</v>
      </c>
      <c r="J2069" s="238">
        <v>400000</v>
      </c>
      <c r="K2069" s="238"/>
      <c r="L2069" s="238">
        <v>243000</v>
      </c>
      <c r="M2069" s="238"/>
      <c r="N2069" s="238"/>
      <c r="O2069" s="238"/>
      <c r="P2069" s="238"/>
      <c r="Q2069" s="238">
        <v>0</v>
      </c>
      <c r="R2069" s="238">
        <v>400000</v>
      </c>
      <c r="S2069" s="238">
        <v>620000</v>
      </c>
      <c r="T2069" s="238"/>
      <c r="U2069" s="238"/>
      <c r="V2069" s="238"/>
      <c r="W2069" s="238"/>
      <c r="X2069" s="23">
        <f t="shared" ref="X2069:X2099" si="294">G2069-I2069-J2069-K2069-L2069-M2069-N2069</f>
        <v>0</v>
      </c>
      <c r="Y2069" s="23">
        <f t="shared" ref="Y2069:Y2099" si="295">G2069-Q2069-R2069-S2069</f>
        <v>0</v>
      </c>
      <c r="AH2069" s="20">
        <f t="shared" si="291"/>
        <v>0</v>
      </c>
      <c r="AI2069" s="20">
        <v>1</v>
      </c>
      <c r="AQ2069" s="1">
        <f t="shared" si="292"/>
        <v>1</v>
      </c>
      <c r="AR2069" s="1">
        <f t="shared" si="293"/>
        <v>1</v>
      </c>
    </row>
    <row r="2070" spans="1:44" ht="27.6" thickTop="1" thickBot="1">
      <c r="A2070" s="882" t="s">
        <v>538</v>
      </c>
      <c r="B2070" s="884" t="s">
        <v>538</v>
      </c>
      <c r="C2070" s="236" t="s">
        <v>229</v>
      </c>
      <c r="D2070" s="237"/>
      <c r="E2070" s="898" t="s">
        <v>53</v>
      </c>
      <c r="F2070" s="238">
        <v>30000</v>
      </c>
      <c r="G2070" s="37">
        <v>30000</v>
      </c>
      <c r="H2070" s="319"/>
      <c r="I2070" s="238">
        <v>30000</v>
      </c>
      <c r="J2070" s="238"/>
      <c r="K2070" s="238"/>
      <c r="L2070" s="238"/>
      <c r="M2070" s="238"/>
      <c r="N2070" s="238"/>
      <c r="O2070" s="238"/>
      <c r="P2070" s="238"/>
      <c r="Q2070" s="238">
        <v>0</v>
      </c>
      <c r="R2070" s="238">
        <v>30000</v>
      </c>
      <c r="S2070" s="238"/>
      <c r="T2070" s="238"/>
      <c r="U2070" s="238"/>
      <c r="V2070" s="238"/>
      <c r="W2070" s="238"/>
      <c r="X2070" s="23">
        <f t="shared" si="294"/>
        <v>0</v>
      </c>
      <c r="Y2070" s="23">
        <f t="shared" si="295"/>
        <v>0</v>
      </c>
      <c r="AH2070" s="20">
        <f t="shared" si="291"/>
        <v>0</v>
      </c>
      <c r="AI2070" s="20">
        <v>1</v>
      </c>
      <c r="AQ2070" s="1">
        <f t="shared" si="292"/>
        <v>1</v>
      </c>
      <c r="AR2070" s="1">
        <f t="shared" si="293"/>
        <v>1</v>
      </c>
    </row>
    <row r="2071" spans="1:44" ht="27.6" thickTop="1" thickBot="1">
      <c r="A2071" s="882" t="s">
        <v>538</v>
      </c>
      <c r="B2071" s="884" t="s">
        <v>538</v>
      </c>
      <c r="C2071" s="236" t="s">
        <v>45</v>
      </c>
      <c r="D2071" s="237"/>
      <c r="E2071" s="898" t="s">
        <v>53</v>
      </c>
      <c r="F2071" s="238">
        <v>100000</v>
      </c>
      <c r="G2071" s="37">
        <v>100000</v>
      </c>
      <c r="H2071" s="319"/>
      <c r="I2071" s="238">
        <v>100000</v>
      </c>
      <c r="J2071" s="238"/>
      <c r="K2071" s="238"/>
      <c r="L2071" s="238"/>
      <c r="M2071" s="238"/>
      <c r="N2071" s="238"/>
      <c r="O2071" s="238"/>
      <c r="P2071" s="238"/>
      <c r="Q2071" s="238">
        <v>0</v>
      </c>
      <c r="R2071" s="238">
        <v>80000</v>
      </c>
      <c r="S2071" s="238">
        <v>20000</v>
      </c>
      <c r="T2071" s="238"/>
      <c r="U2071" s="238"/>
      <c r="V2071" s="238"/>
      <c r="W2071" s="238"/>
      <c r="X2071" s="23">
        <f t="shared" si="294"/>
        <v>0</v>
      </c>
      <c r="Y2071" s="23">
        <f t="shared" si="295"/>
        <v>0</v>
      </c>
      <c r="AH2071" s="20">
        <f t="shared" si="291"/>
        <v>0</v>
      </c>
      <c r="AI2071" s="20">
        <v>1</v>
      </c>
      <c r="AQ2071" s="1">
        <f t="shared" si="292"/>
        <v>1</v>
      </c>
      <c r="AR2071" s="1">
        <f t="shared" si="293"/>
        <v>1</v>
      </c>
    </row>
    <row r="2072" spans="1:44" ht="27.6" thickTop="1" thickBot="1">
      <c r="A2072" s="882" t="s">
        <v>538</v>
      </c>
      <c r="B2072" s="882" t="s">
        <v>545</v>
      </c>
      <c r="C2072" s="242" t="s">
        <v>546</v>
      </c>
      <c r="D2072" s="235"/>
      <c r="E2072" s="899" t="s">
        <v>179</v>
      </c>
      <c r="F2072" s="238">
        <v>515000</v>
      </c>
      <c r="G2072" s="37">
        <v>515000</v>
      </c>
      <c r="H2072" s="319"/>
      <c r="I2072" s="238">
        <v>19000</v>
      </c>
      <c r="J2072" s="238">
        <v>219000</v>
      </c>
      <c r="K2072" s="238"/>
      <c r="L2072" s="238">
        <v>277000</v>
      </c>
      <c r="M2072" s="238"/>
      <c r="N2072" s="238"/>
      <c r="O2072" s="238"/>
      <c r="P2072" s="238"/>
      <c r="Q2072" s="238"/>
      <c r="R2072" s="238">
        <v>250000</v>
      </c>
      <c r="S2072" s="238">
        <v>265000</v>
      </c>
      <c r="T2072" s="235"/>
      <c r="U2072" s="235"/>
      <c r="V2072" s="240"/>
      <c r="W2072" s="240"/>
      <c r="X2072" s="23">
        <f t="shared" si="294"/>
        <v>0</v>
      </c>
      <c r="Y2072" s="23">
        <f t="shared" si="295"/>
        <v>0</v>
      </c>
      <c r="Z2072" s="20">
        <v>1</v>
      </c>
      <c r="AH2072" s="20">
        <f t="shared" si="291"/>
        <v>1</v>
      </c>
      <c r="AQ2072" s="1">
        <f t="shared" si="292"/>
        <v>0</v>
      </c>
      <c r="AR2072" s="1">
        <f t="shared" si="293"/>
        <v>1</v>
      </c>
    </row>
    <row r="2073" spans="1:44" ht="27.6" thickTop="1" thickBot="1">
      <c r="A2073" s="882" t="s">
        <v>538</v>
      </c>
      <c r="B2073" s="882" t="s">
        <v>545</v>
      </c>
      <c r="C2073" s="239" t="s">
        <v>222</v>
      </c>
      <c r="D2073" s="237"/>
      <c r="E2073" s="899" t="s">
        <v>179</v>
      </c>
      <c r="F2073" s="240">
        <v>205000</v>
      </c>
      <c r="G2073" s="37">
        <v>205000</v>
      </c>
      <c r="H2073" s="319"/>
      <c r="I2073" s="240"/>
      <c r="J2073" s="240">
        <v>205000</v>
      </c>
      <c r="K2073" s="240"/>
      <c r="L2073" s="240"/>
      <c r="M2073" s="240"/>
      <c r="N2073" s="240"/>
      <c r="O2073" s="240"/>
      <c r="P2073" s="240"/>
      <c r="Q2073" s="240"/>
      <c r="R2073" s="240">
        <v>205000</v>
      </c>
      <c r="S2073" s="240"/>
      <c r="T2073" s="240"/>
      <c r="U2073" s="240"/>
      <c r="V2073" s="240"/>
      <c r="W2073" s="240"/>
      <c r="X2073" s="23">
        <f t="shared" si="294"/>
        <v>0</v>
      </c>
      <c r="Y2073" s="23">
        <f t="shared" si="295"/>
        <v>0</v>
      </c>
      <c r="Z2073" s="20">
        <v>1</v>
      </c>
      <c r="AH2073" s="20">
        <f t="shared" si="291"/>
        <v>1</v>
      </c>
      <c r="AQ2073" s="1">
        <f t="shared" si="292"/>
        <v>0</v>
      </c>
      <c r="AR2073" s="1">
        <f t="shared" si="293"/>
        <v>1</v>
      </c>
    </row>
    <row r="2074" spans="1:44" ht="27.6" thickTop="1" thickBot="1">
      <c r="A2074" s="882" t="s">
        <v>538</v>
      </c>
      <c r="B2074" s="884" t="s">
        <v>545</v>
      </c>
      <c r="C2074" s="243" t="s">
        <v>58</v>
      </c>
      <c r="D2074" s="244"/>
      <c r="E2074" s="900" t="s">
        <v>179</v>
      </c>
      <c r="F2074" s="238">
        <v>185000</v>
      </c>
      <c r="G2074" s="37">
        <v>185000</v>
      </c>
      <c r="H2074" s="319"/>
      <c r="I2074" s="238"/>
      <c r="J2074" s="238"/>
      <c r="K2074" s="238"/>
      <c r="L2074" s="238">
        <v>185000</v>
      </c>
      <c r="M2074" s="238"/>
      <c r="N2074" s="238"/>
      <c r="O2074" s="238"/>
      <c r="P2074" s="238"/>
      <c r="Q2074" s="238"/>
      <c r="R2074" s="238">
        <v>166500</v>
      </c>
      <c r="S2074" s="238">
        <v>18500</v>
      </c>
      <c r="T2074" s="238"/>
      <c r="U2074" s="238"/>
      <c r="V2074" s="238"/>
      <c r="W2074" s="238"/>
      <c r="X2074" s="23">
        <f t="shared" si="294"/>
        <v>0</v>
      </c>
      <c r="Y2074" s="23">
        <f t="shared" si="295"/>
        <v>0</v>
      </c>
      <c r="Z2074" s="20">
        <v>1</v>
      </c>
      <c r="AH2074" s="20">
        <f t="shared" si="291"/>
        <v>1</v>
      </c>
      <c r="AQ2074" s="1">
        <f t="shared" si="292"/>
        <v>0</v>
      </c>
      <c r="AR2074" s="1">
        <f t="shared" si="293"/>
        <v>1</v>
      </c>
    </row>
    <row r="2075" spans="1:44" ht="27.6" thickTop="1" thickBot="1">
      <c r="A2075" s="882" t="s">
        <v>538</v>
      </c>
      <c r="B2075" s="884" t="s">
        <v>545</v>
      </c>
      <c r="C2075" s="243" t="s">
        <v>36</v>
      </c>
      <c r="D2075" s="244"/>
      <c r="E2075" s="900" t="s">
        <v>179</v>
      </c>
      <c r="F2075" s="238">
        <v>54000</v>
      </c>
      <c r="G2075" s="37">
        <v>54000</v>
      </c>
      <c r="H2075" s="319"/>
      <c r="I2075" s="238">
        <v>54000</v>
      </c>
      <c r="J2075" s="238"/>
      <c r="K2075" s="238"/>
      <c r="L2075" s="238"/>
      <c r="M2075" s="238"/>
      <c r="N2075" s="238"/>
      <c r="O2075" s="238"/>
      <c r="P2075" s="238"/>
      <c r="Q2075" s="238"/>
      <c r="R2075" s="238">
        <v>10000</v>
      </c>
      <c r="S2075" s="238">
        <v>44000</v>
      </c>
      <c r="T2075" s="238"/>
      <c r="U2075" s="238"/>
      <c r="V2075" s="238"/>
      <c r="W2075" s="238"/>
      <c r="X2075" s="23">
        <f t="shared" si="294"/>
        <v>0</v>
      </c>
      <c r="Y2075" s="23">
        <f t="shared" si="295"/>
        <v>0</v>
      </c>
      <c r="Z2075" s="20">
        <v>1</v>
      </c>
      <c r="AH2075" s="20">
        <f t="shared" si="291"/>
        <v>1</v>
      </c>
      <c r="AQ2075" s="1">
        <f t="shared" si="292"/>
        <v>0</v>
      </c>
      <c r="AR2075" s="1">
        <f t="shared" si="293"/>
        <v>1</v>
      </c>
    </row>
    <row r="2076" spans="1:44" ht="27.6" thickTop="1" thickBot="1">
      <c r="A2076" s="882" t="s">
        <v>538</v>
      </c>
      <c r="B2076" s="884" t="s">
        <v>545</v>
      </c>
      <c r="C2076" s="243" t="s">
        <v>288</v>
      </c>
      <c r="D2076" s="244"/>
      <c r="E2076" s="900" t="s">
        <v>179</v>
      </c>
      <c r="F2076" s="238">
        <v>70000</v>
      </c>
      <c r="G2076" s="37">
        <v>70000</v>
      </c>
      <c r="H2076" s="319"/>
      <c r="I2076" s="238">
        <v>70000</v>
      </c>
      <c r="J2076" s="238"/>
      <c r="K2076" s="238"/>
      <c r="L2076" s="238"/>
      <c r="M2076" s="238"/>
      <c r="N2076" s="238"/>
      <c r="O2076" s="238"/>
      <c r="P2076" s="238"/>
      <c r="Q2076" s="238"/>
      <c r="R2076" s="238">
        <v>70000</v>
      </c>
      <c r="S2076" s="238"/>
      <c r="T2076" s="238"/>
      <c r="U2076" s="238"/>
      <c r="V2076" s="238"/>
      <c r="W2076" s="238"/>
      <c r="X2076" s="23">
        <f t="shared" si="294"/>
        <v>0</v>
      </c>
      <c r="Y2076" s="23">
        <f t="shared" si="295"/>
        <v>0</v>
      </c>
      <c r="Z2076" s="20">
        <v>1</v>
      </c>
      <c r="AH2076" s="20">
        <f t="shared" si="291"/>
        <v>1</v>
      </c>
      <c r="AQ2076" s="1">
        <f t="shared" si="292"/>
        <v>0</v>
      </c>
      <c r="AR2076" s="1">
        <f t="shared" si="293"/>
        <v>1</v>
      </c>
    </row>
    <row r="2077" spans="1:44" ht="27.6" thickTop="1" thickBot="1">
      <c r="A2077" s="882" t="s">
        <v>538</v>
      </c>
      <c r="B2077" s="884" t="s">
        <v>545</v>
      </c>
      <c r="C2077" s="243" t="s">
        <v>140</v>
      </c>
      <c r="D2077" s="244"/>
      <c r="E2077" s="900" t="s">
        <v>179</v>
      </c>
      <c r="F2077" s="238">
        <v>48000</v>
      </c>
      <c r="G2077" s="37">
        <v>48000</v>
      </c>
      <c r="H2077" s="319"/>
      <c r="I2077" s="238">
        <v>48000</v>
      </c>
      <c r="J2077" s="238"/>
      <c r="K2077" s="238"/>
      <c r="L2077" s="238"/>
      <c r="M2077" s="238"/>
      <c r="N2077" s="238"/>
      <c r="O2077" s="238"/>
      <c r="P2077" s="238"/>
      <c r="Q2077" s="238"/>
      <c r="R2077" s="238">
        <v>48000</v>
      </c>
      <c r="S2077" s="238"/>
      <c r="T2077" s="238"/>
      <c r="U2077" s="238"/>
      <c r="V2077" s="238"/>
      <c r="W2077" s="238"/>
      <c r="X2077" s="23">
        <f t="shared" si="294"/>
        <v>0</v>
      </c>
      <c r="Y2077" s="23">
        <f t="shared" si="295"/>
        <v>0</v>
      </c>
      <c r="Z2077" s="20">
        <v>1</v>
      </c>
      <c r="AH2077" s="20">
        <f t="shared" si="291"/>
        <v>1</v>
      </c>
      <c r="AQ2077" s="1">
        <f t="shared" si="292"/>
        <v>0</v>
      </c>
      <c r="AR2077" s="1">
        <f t="shared" si="293"/>
        <v>1</v>
      </c>
    </row>
    <row r="2078" spans="1:44" ht="27.6" thickTop="1" thickBot="1">
      <c r="A2078" s="882" t="s">
        <v>538</v>
      </c>
      <c r="B2078" s="884" t="s">
        <v>545</v>
      </c>
      <c r="C2078" s="243" t="s">
        <v>547</v>
      </c>
      <c r="D2078" s="244"/>
      <c r="E2078" s="900" t="s">
        <v>179</v>
      </c>
      <c r="F2078" s="238">
        <v>80000</v>
      </c>
      <c r="G2078" s="37">
        <v>80000</v>
      </c>
      <c r="H2078" s="319"/>
      <c r="I2078" s="238">
        <v>80000</v>
      </c>
      <c r="J2078" s="238"/>
      <c r="K2078" s="238"/>
      <c r="L2078" s="238"/>
      <c r="M2078" s="238"/>
      <c r="N2078" s="238"/>
      <c r="O2078" s="238"/>
      <c r="P2078" s="238"/>
      <c r="Q2078" s="238"/>
      <c r="R2078" s="238">
        <v>80000</v>
      </c>
      <c r="S2078" s="238"/>
      <c r="T2078" s="238"/>
      <c r="U2078" s="238"/>
      <c r="V2078" s="238"/>
      <c r="W2078" s="238"/>
      <c r="X2078" s="23">
        <f t="shared" si="294"/>
        <v>0</v>
      </c>
      <c r="Y2078" s="23">
        <f t="shared" si="295"/>
        <v>0</v>
      </c>
      <c r="Z2078" s="20">
        <v>1</v>
      </c>
      <c r="AH2078" s="20">
        <f t="shared" si="291"/>
        <v>1</v>
      </c>
      <c r="AQ2078" s="1">
        <f t="shared" si="292"/>
        <v>0</v>
      </c>
      <c r="AR2078" s="1">
        <f t="shared" si="293"/>
        <v>1</v>
      </c>
    </row>
    <row r="2079" spans="1:44" ht="27.6" thickTop="1" thickBot="1">
      <c r="A2079" s="882" t="s">
        <v>538</v>
      </c>
      <c r="B2079" s="884" t="s">
        <v>545</v>
      </c>
      <c r="C2079" s="243" t="s">
        <v>548</v>
      </c>
      <c r="D2079" s="244"/>
      <c r="E2079" s="900" t="s">
        <v>179</v>
      </c>
      <c r="F2079" s="238">
        <v>40000</v>
      </c>
      <c r="G2079" s="37">
        <v>40000</v>
      </c>
      <c r="H2079" s="319"/>
      <c r="I2079" s="238">
        <v>40000</v>
      </c>
      <c r="J2079" s="238"/>
      <c r="K2079" s="238"/>
      <c r="L2079" s="238"/>
      <c r="M2079" s="238"/>
      <c r="N2079" s="238"/>
      <c r="O2079" s="238"/>
      <c r="P2079" s="238"/>
      <c r="Q2079" s="238"/>
      <c r="R2079" s="238">
        <v>40000</v>
      </c>
      <c r="S2079" s="238"/>
      <c r="T2079" s="238"/>
      <c r="U2079" s="238"/>
      <c r="V2079" s="238"/>
      <c r="W2079" s="238"/>
      <c r="X2079" s="23">
        <f t="shared" si="294"/>
        <v>0</v>
      </c>
      <c r="Y2079" s="23">
        <f t="shared" si="295"/>
        <v>0</v>
      </c>
      <c r="Z2079" s="20">
        <v>1</v>
      </c>
      <c r="AH2079" s="20">
        <f t="shared" si="291"/>
        <v>1</v>
      </c>
      <c r="AQ2079" s="1">
        <f t="shared" si="292"/>
        <v>0</v>
      </c>
      <c r="AR2079" s="1">
        <f t="shared" si="293"/>
        <v>1</v>
      </c>
    </row>
    <row r="2080" spans="1:44" ht="27.6" thickTop="1" thickBot="1">
      <c r="A2080" s="882" t="s">
        <v>538</v>
      </c>
      <c r="B2080" s="884" t="s">
        <v>545</v>
      </c>
      <c r="C2080" s="243" t="s">
        <v>549</v>
      </c>
      <c r="D2080" s="245"/>
      <c r="E2080" s="900" t="s">
        <v>179</v>
      </c>
      <c r="F2080" s="238">
        <v>120000</v>
      </c>
      <c r="G2080" s="37">
        <v>120000</v>
      </c>
      <c r="H2080" s="319"/>
      <c r="I2080" s="238">
        <v>120000</v>
      </c>
      <c r="J2080" s="238"/>
      <c r="K2080" s="238"/>
      <c r="L2080" s="238"/>
      <c r="M2080" s="238"/>
      <c r="N2080" s="238"/>
      <c r="O2080" s="238"/>
      <c r="P2080" s="238"/>
      <c r="Q2080" s="238"/>
      <c r="R2080" s="238">
        <v>120000</v>
      </c>
      <c r="S2080" s="238"/>
      <c r="T2080" s="238"/>
      <c r="U2080" s="238"/>
      <c r="V2080" s="238"/>
      <c r="W2080" s="238"/>
      <c r="X2080" s="23">
        <f t="shared" si="294"/>
        <v>0</v>
      </c>
      <c r="Y2080" s="23">
        <f t="shared" si="295"/>
        <v>0</v>
      </c>
      <c r="Z2080" s="20">
        <v>1</v>
      </c>
      <c r="AH2080" s="20">
        <f t="shared" si="291"/>
        <v>1</v>
      </c>
      <c r="AQ2080" s="1">
        <f t="shared" si="292"/>
        <v>0</v>
      </c>
      <c r="AR2080" s="1">
        <f t="shared" si="293"/>
        <v>1</v>
      </c>
    </row>
    <row r="2081" spans="1:44" ht="27.6" thickTop="1" thickBot="1">
      <c r="A2081" s="882" t="s">
        <v>538</v>
      </c>
      <c r="B2081" s="884" t="s">
        <v>545</v>
      </c>
      <c r="C2081" s="243" t="s">
        <v>550</v>
      </c>
      <c r="D2081" s="246"/>
      <c r="E2081" s="900" t="s">
        <v>179</v>
      </c>
      <c r="F2081" s="238">
        <v>50000</v>
      </c>
      <c r="G2081" s="37">
        <v>50000</v>
      </c>
      <c r="H2081" s="319"/>
      <c r="I2081" s="238">
        <v>50000</v>
      </c>
      <c r="J2081" s="238"/>
      <c r="K2081" s="238"/>
      <c r="L2081" s="238"/>
      <c r="M2081" s="238"/>
      <c r="N2081" s="238"/>
      <c r="O2081" s="238"/>
      <c r="P2081" s="238"/>
      <c r="Q2081" s="238"/>
      <c r="R2081" s="238">
        <v>50000</v>
      </c>
      <c r="S2081" s="238"/>
      <c r="T2081" s="238"/>
      <c r="U2081" s="238"/>
      <c r="V2081" s="238"/>
      <c r="W2081" s="238"/>
      <c r="X2081" s="23">
        <f t="shared" si="294"/>
        <v>0</v>
      </c>
      <c r="Y2081" s="23">
        <f t="shared" si="295"/>
        <v>0</v>
      </c>
      <c r="Z2081" s="20">
        <v>1</v>
      </c>
      <c r="AH2081" s="20">
        <f t="shared" si="291"/>
        <v>1</v>
      </c>
      <c r="AQ2081" s="1">
        <f t="shared" si="292"/>
        <v>0</v>
      </c>
      <c r="AR2081" s="1">
        <f t="shared" si="293"/>
        <v>1</v>
      </c>
    </row>
    <row r="2082" spans="1:44" ht="27.6" thickTop="1" thickBot="1">
      <c r="A2082" s="882" t="s">
        <v>538</v>
      </c>
      <c r="B2082" s="884" t="s">
        <v>545</v>
      </c>
      <c r="C2082" s="243" t="s">
        <v>551</v>
      </c>
      <c r="D2082" s="246"/>
      <c r="E2082" s="900" t="s">
        <v>179</v>
      </c>
      <c r="F2082" s="238">
        <v>110000</v>
      </c>
      <c r="G2082" s="37">
        <v>110000</v>
      </c>
      <c r="H2082" s="319"/>
      <c r="I2082" s="238">
        <v>110000</v>
      </c>
      <c r="J2082" s="238"/>
      <c r="K2082" s="238"/>
      <c r="L2082" s="238"/>
      <c r="M2082" s="238"/>
      <c r="N2082" s="238"/>
      <c r="O2082" s="238"/>
      <c r="P2082" s="238"/>
      <c r="Q2082" s="238"/>
      <c r="R2082" s="238">
        <v>110000</v>
      </c>
      <c r="S2082" s="238"/>
      <c r="T2082" s="238"/>
      <c r="U2082" s="238"/>
      <c r="V2082" s="238"/>
      <c r="W2082" s="238"/>
      <c r="X2082" s="23">
        <f t="shared" si="294"/>
        <v>0</v>
      </c>
      <c r="Y2082" s="23">
        <f t="shared" si="295"/>
        <v>0</v>
      </c>
      <c r="Z2082" s="20">
        <v>1</v>
      </c>
      <c r="AH2082" s="20">
        <f t="shared" si="291"/>
        <v>1</v>
      </c>
      <c r="AQ2082" s="1">
        <f t="shared" si="292"/>
        <v>0</v>
      </c>
      <c r="AR2082" s="1">
        <f t="shared" si="293"/>
        <v>1</v>
      </c>
    </row>
    <row r="2083" spans="1:44" ht="27.6" thickTop="1" thickBot="1">
      <c r="A2083" s="882" t="s">
        <v>538</v>
      </c>
      <c r="B2083" s="884" t="s">
        <v>545</v>
      </c>
      <c r="C2083" s="243" t="s">
        <v>552</v>
      </c>
      <c r="D2083" s="246"/>
      <c r="E2083" s="900" t="s">
        <v>179</v>
      </c>
      <c r="F2083" s="238">
        <v>28000</v>
      </c>
      <c r="G2083" s="37">
        <v>28000</v>
      </c>
      <c r="H2083" s="319"/>
      <c r="I2083" s="238">
        <v>28000</v>
      </c>
      <c r="J2083" s="238"/>
      <c r="K2083" s="238"/>
      <c r="L2083" s="238"/>
      <c r="M2083" s="238"/>
      <c r="N2083" s="238"/>
      <c r="O2083" s="238"/>
      <c r="P2083" s="238"/>
      <c r="Q2083" s="238"/>
      <c r="R2083" s="238">
        <v>28000</v>
      </c>
      <c r="S2083" s="238"/>
      <c r="T2083" s="238"/>
      <c r="U2083" s="238"/>
      <c r="V2083" s="238"/>
      <c r="W2083" s="238"/>
      <c r="X2083" s="23">
        <f t="shared" si="294"/>
        <v>0</v>
      </c>
      <c r="Y2083" s="23">
        <f t="shared" si="295"/>
        <v>0</v>
      </c>
      <c r="Z2083" s="20">
        <v>1</v>
      </c>
      <c r="AH2083" s="20">
        <f t="shared" si="291"/>
        <v>1</v>
      </c>
      <c r="AQ2083" s="1">
        <f t="shared" si="292"/>
        <v>0</v>
      </c>
      <c r="AR2083" s="1">
        <f t="shared" si="293"/>
        <v>1</v>
      </c>
    </row>
    <row r="2084" spans="1:44" ht="27.6" thickTop="1" thickBot="1">
      <c r="A2084" s="882" t="s">
        <v>538</v>
      </c>
      <c r="B2084" s="884" t="s">
        <v>545</v>
      </c>
      <c r="C2084" s="243" t="s">
        <v>553</v>
      </c>
      <c r="D2084" s="246"/>
      <c r="E2084" s="900" t="s">
        <v>10</v>
      </c>
      <c r="F2084" s="238">
        <v>180000</v>
      </c>
      <c r="G2084" s="37">
        <v>161000</v>
      </c>
      <c r="H2084" s="319"/>
      <c r="I2084" s="238">
        <v>161000</v>
      </c>
      <c r="J2084" s="238"/>
      <c r="K2084" s="238"/>
      <c r="L2084" s="238"/>
      <c r="M2084" s="238"/>
      <c r="N2084" s="238"/>
      <c r="O2084" s="238"/>
      <c r="P2084" s="238"/>
      <c r="Q2084" s="238">
        <v>146000</v>
      </c>
      <c r="R2084" s="238">
        <v>15000</v>
      </c>
      <c r="S2084" s="238"/>
      <c r="T2084" s="238"/>
      <c r="U2084" s="238"/>
      <c r="V2084" s="238"/>
      <c r="W2084" s="238"/>
      <c r="X2084" s="23">
        <f t="shared" si="294"/>
        <v>0</v>
      </c>
      <c r="Y2084" s="23">
        <f t="shared" si="295"/>
        <v>0</v>
      </c>
      <c r="AH2084" s="20">
        <f t="shared" si="291"/>
        <v>0</v>
      </c>
      <c r="AI2084" s="20">
        <v>1</v>
      </c>
      <c r="AQ2084" s="1">
        <f t="shared" si="292"/>
        <v>1</v>
      </c>
      <c r="AR2084" s="1">
        <f t="shared" si="293"/>
        <v>1</v>
      </c>
    </row>
    <row r="2085" spans="1:44" ht="27.6" thickTop="1" thickBot="1">
      <c r="A2085" s="882" t="s">
        <v>538</v>
      </c>
      <c r="B2085" s="884" t="s">
        <v>545</v>
      </c>
      <c r="C2085" s="243" t="s">
        <v>47</v>
      </c>
      <c r="D2085" s="246"/>
      <c r="E2085" s="900" t="s">
        <v>10</v>
      </c>
      <c r="F2085" s="238">
        <v>1300000</v>
      </c>
      <c r="G2085" s="37">
        <v>1300000</v>
      </c>
      <c r="H2085" s="319"/>
      <c r="I2085" s="238">
        <v>700000</v>
      </c>
      <c r="J2085" s="238">
        <v>600000</v>
      </c>
      <c r="K2085" s="238"/>
      <c r="L2085" s="238"/>
      <c r="M2085" s="238"/>
      <c r="N2085" s="238"/>
      <c r="O2085" s="238"/>
      <c r="P2085" s="238"/>
      <c r="Q2085" s="238">
        <v>747514</v>
      </c>
      <c r="R2085" s="238">
        <v>422486</v>
      </c>
      <c r="S2085" s="238">
        <v>130000</v>
      </c>
      <c r="T2085" s="238"/>
      <c r="U2085" s="238"/>
      <c r="V2085" s="238"/>
      <c r="W2085" s="238"/>
      <c r="X2085" s="23">
        <f t="shared" si="294"/>
        <v>0</v>
      </c>
      <c r="Y2085" s="23">
        <f t="shared" si="295"/>
        <v>0</v>
      </c>
      <c r="AH2085" s="20">
        <f t="shared" si="291"/>
        <v>0</v>
      </c>
      <c r="AI2085" s="20">
        <v>1</v>
      </c>
      <c r="AQ2085" s="1">
        <f t="shared" si="292"/>
        <v>1</v>
      </c>
      <c r="AR2085" s="1">
        <f t="shared" si="293"/>
        <v>1</v>
      </c>
    </row>
    <row r="2086" spans="1:44" ht="27.6" thickTop="1" thickBot="1">
      <c r="A2086" s="882" t="s">
        <v>538</v>
      </c>
      <c r="B2086" s="884" t="s">
        <v>545</v>
      </c>
      <c r="C2086" s="243" t="s">
        <v>554</v>
      </c>
      <c r="D2086" s="246"/>
      <c r="E2086" s="900" t="s">
        <v>53</v>
      </c>
      <c r="F2086" s="238">
        <v>150000</v>
      </c>
      <c r="G2086" s="37">
        <v>64000</v>
      </c>
      <c r="H2086" s="319"/>
      <c r="I2086" s="238">
        <v>64000</v>
      </c>
      <c r="J2086" s="238"/>
      <c r="K2086" s="238"/>
      <c r="L2086" s="238"/>
      <c r="M2086" s="238"/>
      <c r="N2086" s="238"/>
      <c r="O2086" s="238"/>
      <c r="P2086" s="238"/>
      <c r="Q2086" s="238">
        <v>32000</v>
      </c>
      <c r="R2086" s="238">
        <v>32000</v>
      </c>
      <c r="S2086" s="238"/>
      <c r="T2086" s="238"/>
      <c r="U2086" s="238"/>
      <c r="V2086" s="238"/>
      <c r="W2086" s="238"/>
      <c r="X2086" s="23">
        <f t="shared" si="294"/>
        <v>0</v>
      </c>
      <c r="Y2086" s="23">
        <f t="shared" si="295"/>
        <v>0</v>
      </c>
      <c r="AH2086" s="20">
        <f t="shared" si="291"/>
        <v>0</v>
      </c>
      <c r="AI2086" s="20">
        <v>1</v>
      </c>
      <c r="AQ2086" s="1">
        <f t="shared" si="292"/>
        <v>1</v>
      </c>
      <c r="AR2086" s="1">
        <f t="shared" si="293"/>
        <v>1</v>
      </c>
    </row>
    <row r="2087" spans="1:44" ht="27.6" thickTop="1" thickBot="1">
      <c r="A2087" s="882" t="s">
        <v>538</v>
      </c>
      <c r="B2087" s="884" t="s">
        <v>545</v>
      </c>
      <c r="C2087" s="243" t="s">
        <v>54</v>
      </c>
      <c r="D2087" s="246"/>
      <c r="E2087" s="900" t="s">
        <v>53</v>
      </c>
      <c r="F2087" s="238">
        <v>245000</v>
      </c>
      <c r="G2087" s="37">
        <v>259000</v>
      </c>
      <c r="H2087" s="319"/>
      <c r="I2087" s="238">
        <v>14000</v>
      </c>
      <c r="J2087" s="238"/>
      <c r="K2087" s="238"/>
      <c r="L2087" s="238">
        <v>245000</v>
      </c>
      <c r="M2087" s="238"/>
      <c r="N2087" s="238"/>
      <c r="O2087" s="238"/>
      <c r="P2087" s="238"/>
      <c r="Q2087" s="238">
        <v>120000</v>
      </c>
      <c r="R2087" s="238">
        <v>113100</v>
      </c>
      <c r="S2087" s="238">
        <v>25900</v>
      </c>
      <c r="T2087" s="238"/>
      <c r="U2087" s="238"/>
      <c r="V2087" s="238"/>
      <c r="W2087" s="238"/>
      <c r="X2087" s="23">
        <f t="shared" si="294"/>
        <v>0</v>
      </c>
      <c r="Y2087" s="23">
        <f t="shared" si="295"/>
        <v>0</v>
      </c>
      <c r="AH2087" s="20">
        <f t="shared" si="291"/>
        <v>0</v>
      </c>
      <c r="AI2087" s="20">
        <v>1</v>
      </c>
      <c r="AQ2087" s="1">
        <f t="shared" si="292"/>
        <v>1</v>
      </c>
      <c r="AR2087" s="1">
        <f t="shared" si="293"/>
        <v>1</v>
      </c>
    </row>
    <row r="2088" spans="1:44" ht="27.6" thickTop="1" thickBot="1">
      <c r="A2088" s="882" t="s">
        <v>538</v>
      </c>
      <c r="B2088" s="884" t="s">
        <v>545</v>
      </c>
      <c r="C2088" s="243" t="s">
        <v>229</v>
      </c>
      <c r="D2088" s="246"/>
      <c r="E2088" s="900">
        <v>2017</v>
      </c>
      <c r="F2088" s="238">
        <v>235000</v>
      </c>
      <c r="G2088" s="37">
        <v>195000</v>
      </c>
      <c r="H2088" s="319"/>
      <c r="I2088" s="238"/>
      <c r="J2088" s="238">
        <v>195000</v>
      </c>
      <c r="K2088" s="238"/>
      <c r="L2088" s="238"/>
      <c r="M2088" s="238"/>
      <c r="N2088" s="238"/>
      <c r="O2088" s="238"/>
      <c r="P2088" s="238"/>
      <c r="Q2088" s="238"/>
      <c r="R2088" s="238">
        <v>175500</v>
      </c>
      <c r="S2088" s="238">
        <v>19500</v>
      </c>
      <c r="T2088" s="238"/>
      <c r="U2088" s="238"/>
      <c r="V2088" s="238"/>
      <c r="W2088" s="238"/>
      <c r="X2088" s="23">
        <f t="shared" si="294"/>
        <v>0</v>
      </c>
      <c r="Y2088" s="23">
        <f t="shared" si="295"/>
        <v>0</v>
      </c>
      <c r="AH2088" s="20">
        <f t="shared" si="291"/>
        <v>0</v>
      </c>
      <c r="AI2088" s="20">
        <v>1</v>
      </c>
      <c r="AQ2088" s="1">
        <f t="shared" si="292"/>
        <v>1</v>
      </c>
      <c r="AR2088" s="1">
        <f t="shared" si="293"/>
        <v>1</v>
      </c>
    </row>
    <row r="2089" spans="1:44" ht="27.6" thickTop="1" thickBot="1">
      <c r="A2089" s="882" t="s">
        <v>538</v>
      </c>
      <c r="B2089" s="884" t="s">
        <v>545</v>
      </c>
      <c r="C2089" s="243" t="s">
        <v>555</v>
      </c>
      <c r="D2089" s="246"/>
      <c r="E2089" s="900">
        <v>2017</v>
      </c>
      <c r="F2089" s="238">
        <v>30000</v>
      </c>
      <c r="G2089" s="37">
        <v>30000</v>
      </c>
      <c r="H2089" s="319"/>
      <c r="I2089" s="238">
        <v>30000</v>
      </c>
      <c r="J2089" s="238"/>
      <c r="K2089" s="238"/>
      <c r="L2089" s="238"/>
      <c r="M2089" s="238"/>
      <c r="N2089" s="238"/>
      <c r="O2089" s="238"/>
      <c r="P2089" s="238"/>
      <c r="Q2089" s="238"/>
      <c r="R2089" s="238">
        <v>30000</v>
      </c>
      <c r="S2089" s="238"/>
      <c r="T2089" s="238"/>
      <c r="U2089" s="238"/>
      <c r="V2089" s="238"/>
      <c r="W2089" s="238"/>
      <c r="X2089" s="23">
        <f t="shared" si="294"/>
        <v>0</v>
      </c>
      <c r="Y2089" s="23">
        <f t="shared" si="295"/>
        <v>0</v>
      </c>
      <c r="AH2089" s="20">
        <f t="shared" si="291"/>
        <v>0</v>
      </c>
      <c r="AI2089" s="20">
        <v>1</v>
      </c>
      <c r="AQ2089" s="1">
        <f t="shared" si="292"/>
        <v>1</v>
      </c>
      <c r="AR2089" s="1">
        <f t="shared" si="293"/>
        <v>1</v>
      </c>
    </row>
    <row r="2090" spans="1:44" ht="27.6" thickTop="1" thickBot="1">
      <c r="A2090" s="882" t="s">
        <v>538</v>
      </c>
      <c r="B2090" s="884" t="s">
        <v>545</v>
      </c>
      <c r="C2090" s="243" t="s">
        <v>556</v>
      </c>
      <c r="D2090" s="246"/>
      <c r="E2090" s="900">
        <v>2017</v>
      </c>
      <c r="F2090" s="238">
        <v>25000</v>
      </c>
      <c r="G2090" s="37">
        <v>32000</v>
      </c>
      <c r="H2090" s="319"/>
      <c r="I2090" s="238">
        <v>7000</v>
      </c>
      <c r="J2090" s="238">
        <v>25000</v>
      </c>
      <c r="K2090" s="238"/>
      <c r="L2090" s="238"/>
      <c r="M2090" s="238"/>
      <c r="N2090" s="238"/>
      <c r="O2090" s="238"/>
      <c r="P2090" s="238"/>
      <c r="Q2090" s="238"/>
      <c r="R2090" s="238">
        <v>32000</v>
      </c>
      <c r="S2090" s="238"/>
      <c r="T2090" s="238"/>
      <c r="U2090" s="238"/>
      <c r="V2090" s="238"/>
      <c r="W2090" s="238"/>
      <c r="X2090" s="23">
        <f t="shared" si="294"/>
        <v>0</v>
      </c>
      <c r="Y2090" s="23">
        <f t="shared" si="295"/>
        <v>0</v>
      </c>
      <c r="AH2090" s="20">
        <f t="shared" si="291"/>
        <v>0</v>
      </c>
      <c r="AI2090" s="20">
        <v>1</v>
      </c>
      <c r="AQ2090" s="1">
        <f t="shared" si="292"/>
        <v>1</v>
      </c>
      <c r="AR2090" s="1">
        <f t="shared" si="293"/>
        <v>1</v>
      </c>
    </row>
    <row r="2091" spans="1:44" ht="27.6" thickTop="1" thickBot="1">
      <c r="A2091" s="882" t="s">
        <v>538</v>
      </c>
      <c r="B2091" s="884" t="s">
        <v>545</v>
      </c>
      <c r="C2091" s="243" t="s">
        <v>172</v>
      </c>
      <c r="D2091" s="246"/>
      <c r="E2091" s="900">
        <v>2018</v>
      </c>
      <c r="F2091" s="238">
        <v>450000</v>
      </c>
      <c r="G2091" s="37">
        <v>495000</v>
      </c>
      <c r="H2091" s="319"/>
      <c r="I2091" s="238">
        <v>55000</v>
      </c>
      <c r="J2091" s="238">
        <v>150000</v>
      </c>
      <c r="K2091" s="238"/>
      <c r="L2091" s="238">
        <v>290000</v>
      </c>
      <c r="M2091" s="238"/>
      <c r="N2091" s="238"/>
      <c r="O2091" s="238"/>
      <c r="P2091" s="238"/>
      <c r="Q2091" s="238"/>
      <c r="R2091" s="238">
        <v>445500</v>
      </c>
      <c r="S2091" s="238">
        <v>49500</v>
      </c>
      <c r="T2091" s="238"/>
      <c r="U2091" s="238"/>
      <c r="V2091" s="238"/>
      <c r="W2091" s="238"/>
      <c r="X2091" s="23">
        <f t="shared" si="294"/>
        <v>0</v>
      </c>
      <c r="Y2091" s="23">
        <f t="shared" si="295"/>
        <v>0</v>
      </c>
      <c r="AH2091" s="20">
        <f t="shared" si="291"/>
        <v>0</v>
      </c>
      <c r="AI2091" s="20">
        <v>1</v>
      </c>
      <c r="AQ2091" s="1">
        <f t="shared" si="292"/>
        <v>1</v>
      </c>
      <c r="AR2091" s="1">
        <f t="shared" si="293"/>
        <v>1</v>
      </c>
    </row>
    <row r="2092" spans="1:44" ht="27.6" thickTop="1" thickBot="1">
      <c r="A2092" s="882" t="s">
        <v>538</v>
      </c>
      <c r="B2092" s="884" t="s">
        <v>545</v>
      </c>
      <c r="C2092" s="243" t="s">
        <v>557</v>
      </c>
      <c r="D2092" s="246"/>
      <c r="E2092" s="900">
        <v>2018</v>
      </c>
      <c r="F2092" s="238">
        <v>90000</v>
      </c>
      <c r="G2092" s="37">
        <v>70000</v>
      </c>
      <c r="H2092" s="319"/>
      <c r="I2092" s="238">
        <v>70000</v>
      </c>
      <c r="J2092" s="238"/>
      <c r="K2092" s="238"/>
      <c r="L2092" s="238"/>
      <c r="M2092" s="238"/>
      <c r="N2092" s="238"/>
      <c r="O2092" s="238"/>
      <c r="P2092" s="238"/>
      <c r="Q2092" s="238"/>
      <c r="R2092" s="238">
        <v>70000</v>
      </c>
      <c r="S2092" s="238"/>
      <c r="T2092" s="238"/>
      <c r="U2092" s="238"/>
      <c r="V2092" s="238"/>
      <c r="W2092" s="238"/>
      <c r="X2092" s="23">
        <f t="shared" si="294"/>
        <v>0</v>
      </c>
      <c r="Y2092" s="23">
        <f t="shared" si="295"/>
        <v>0</v>
      </c>
      <c r="AH2092" s="20">
        <f t="shared" si="291"/>
        <v>0</v>
      </c>
      <c r="AI2092" s="20">
        <v>1</v>
      </c>
      <c r="AQ2092" s="1">
        <f t="shared" si="292"/>
        <v>1</v>
      </c>
      <c r="AR2092" s="1">
        <f t="shared" si="293"/>
        <v>1</v>
      </c>
    </row>
    <row r="2093" spans="1:44" ht="27.6" thickTop="1" thickBot="1">
      <c r="A2093" s="882" t="s">
        <v>538</v>
      </c>
      <c r="B2093" s="884" t="s">
        <v>545</v>
      </c>
      <c r="C2093" s="243" t="s">
        <v>558</v>
      </c>
      <c r="D2093" s="246"/>
      <c r="E2093" s="900" t="s">
        <v>10</v>
      </c>
      <c r="F2093" s="238">
        <v>406000</v>
      </c>
      <c r="G2093" s="37">
        <v>406000</v>
      </c>
      <c r="H2093" s="319"/>
      <c r="I2093" s="238"/>
      <c r="J2093" s="238"/>
      <c r="K2093" s="238"/>
      <c r="L2093" s="238"/>
      <c r="M2093" s="238"/>
      <c r="N2093" s="247">
        <v>406000</v>
      </c>
      <c r="O2093" s="238" t="s">
        <v>517</v>
      </c>
      <c r="P2093" s="238"/>
      <c r="Q2093" s="238">
        <v>364800</v>
      </c>
      <c r="R2093" s="238">
        <v>41200</v>
      </c>
      <c r="S2093" s="238"/>
      <c r="T2093" s="238"/>
      <c r="U2093" s="238"/>
      <c r="V2093" s="238"/>
      <c r="W2093" s="238"/>
      <c r="X2093" s="23">
        <f t="shared" si="294"/>
        <v>0</v>
      </c>
      <c r="Y2093" s="23">
        <f t="shared" si="295"/>
        <v>0</v>
      </c>
      <c r="AH2093" s="20">
        <f t="shared" si="291"/>
        <v>0</v>
      </c>
      <c r="AI2093" s="20">
        <v>1</v>
      </c>
      <c r="AQ2093" s="1">
        <f t="shared" si="292"/>
        <v>1</v>
      </c>
      <c r="AR2093" s="1">
        <f t="shared" si="293"/>
        <v>1</v>
      </c>
    </row>
    <row r="2094" spans="1:44" ht="27.6" thickTop="1" thickBot="1">
      <c r="A2094" s="882" t="s">
        <v>538</v>
      </c>
      <c r="B2094" s="884" t="s">
        <v>545</v>
      </c>
      <c r="C2094" s="243" t="s">
        <v>559</v>
      </c>
      <c r="D2094" s="246"/>
      <c r="E2094" s="900" t="s">
        <v>10</v>
      </c>
      <c r="F2094" s="238">
        <v>69996</v>
      </c>
      <c r="G2094" s="37">
        <v>69996</v>
      </c>
      <c r="H2094" s="319"/>
      <c r="I2094" s="238"/>
      <c r="J2094" s="238"/>
      <c r="K2094" s="238"/>
      <c r="L2094" s="238"/>
      <c r="M2094" s="238"/>
      <c r="N2094" s="247">
        <v>69996</v>
      </c>
      <c r="O2094" s="238" t="s">
        <v>560</v>
      </c>
      <c r="P2094" s="238"/>
      <c r="Q2094" s="238">
        <v>39000</v>
      </c>
      <c r="R2094" s="238">
        <v>30996</v>
      </c>
      <c r="S2094" s="238"/>
      <c r="T2094" s="238"/>
      <c r="U2094" s="238"/>
      <c r="V2094" s="238"/>
      <c r="W2094" s="238"/>
      <c r="X2094" s="23">
        <f t="shared" si="294"/>
        <v>0</v>
      </c>
      <c r="Y2094" s="23">
        <f t="shared" si="295"/>
        <v>0</v>
      </c>
      <c r="AH2094" s="20">
        <f t="shared" si="291"/>
        <v>0</v>
      </c>
      <c r="AL2094" s="20">
        <v>1</v>
      </c>
      <c r="AQ2094" s="1">
        <f t="shared" si="292"/>
        <v>1</v>
      </c>
      <c r="AR2094" s="1">
        <f t="shared" si="293"/>
        <v>1</v>
      </c>
    </row>
    <row r="2095" spans="1:44" ht="27.6" thickTop="1" thickBot="1">
      <c r="A2095" s="882" t="s">
        <v>538</v>
      </c>
      <c r="B2095" s="884" t="s">
        <v>545</v>
      </c>
      <c r="C2095" s="243" t="s">
        <v>561</v>
      </c>
      <c r="D2095" s="246"/>
      <c r="E2095" s="900" t="s">
        <v>10</v>
      </c>
      <c r="F2095" s="238">
        <v>75997</v>
      </c>
      <c r="G2095" s="37">
        <v>75997</v>
      </c>
      <c r="H2095" s="319"/>
      <c r="I2095" s="238"/>
      <c r="J2095" s="238"/>
      <c r="K2095" s="238"/>
      <c r="L2095" s="238"/>
      <c r="M2095" s="238"/>
      <c r="N2095" s="247">
        <v>75997</v>
      </c>
      <c r="O2095" s="238" t="s">
        <v>562</v>
      </c>
      <c r="P2095" s="238"/>
      <c r="Q2095" s="238">
        <v>34068</v>
      </c>
      <c r="R2095" s="238">
        <v>41929</v>
      </c>
      <c r="S2095" s="238"/>
      <c r="T2095" s="238"/>
      <c r="U2095" s="238"/>
      <c r="V2095" s="238"/>
      <c r="W2095" s="238"/>
      <c r="X2095" s="23">
        <f t="shared" si="294"/>
        <v>0</v>
      </c>
      <c r="Y2095" s="23">
        <f t="shared" si="295"/>
        <v>0</v>
      </c>
      <c r="AH2095" s="20">
        <f t="shared" si="291"/>
        <v>0</v>
      </c>
      <c r="AL2095" s="20">
        <v>1</v>
      </c>
      <c r="AQ2095" s="1">
        <f t="shared" si="292"/>
        <v>1</v>
      </c>
      <c r="AR2095" s="1">
        <f t="shared" si="293"/>
        <v>1</v>
      </c>
    </row>
    <row r="2096" spans="1:44" ht="32.4" thickTop="1" thickBot="1">
      <c r="A2096" s="882" t="s">
        <v>538</v>
      </c>
      <c r="B2096" s="884" t="s">
        <v>545</v>
      </c>
      <c r="C2096" s="243" t="s">
        <v>563</v>
      </c>
      <c r="D2096" s="246"/>
      <c r="E2096" s="900" t="s">
        <v>10</v>
      </c>
      <c r="F2096" s="238">
        <v>73996</v>
      </c>
      <c r="G2096" s="37">
        <v>73996</v>
      </c>
      <c r="H2096" s="319"/>
      <c r="I2096" s="238"/>
      <c r="J2096" s="238"/>
      <c r="K2096" s="238"/>
      <c r="L2096" s="238"/>
      <c r="M2096" s="238"/>
      <c r="N2096" s="247">
        <v>73996</v>
      </c>
      <c r="O2096" s="238"/>
      <c r="P2096" s="238"/>
      <c r="Q2096" s="238">
        <v>33010</v>
      </c>
      <c r="R2096" s="238">
        <v>40986</v>
      </c>
      <c r="S2096" s="238"/>
      <c r="T2096" s="238"/>
      <c r="U2096" s="238"/>
      <c r="V2096" s="238"/>
      <c r="W2096" s="238"/>
      <c r="X2096" s="23">
        <f t="shared" si="294"/>
        <v>0</v>
      </c>
      <c r="Y2096" s="23">
        <f t="shared" si="295"/>
        <v>0</v>
      </c>
      <c r="AH2096" s="20">
        <f t="shared" si="291"/>
        <v>0</v>
      </c>
      <c r="AL2096" s="20">
        <v>1</v>
      </c>
      <c r="AQ2096" s="1">
        <f t="shared" si="292"/>
        <v>1</v>
      </c>
      <c r="AR2096" s="1">
        <f t="shared" si="293"/>
        <v>1</v>
      </c>
    </row>
    <row r="2097" spans="1:44" ht="27.6" thickTop="1" thickBot="1">
      <c r="A2097" s="882" t="s">
        <v>538</v>
      </c>
      <c r="B2097" s="884" t="s">
        <v>545</v>
      </c>
      <c r="C2097" s="977" t="s">
        <v>564</v>
      </c>
      <c r="D2097" s="246"/>
      <c r="E2097" s="982">
        <v>2016</v>
      </c>
      <c r="F2097" s="238">
        <v>650000</v>
      </c>
      <c r="G2097" s="37">
        <v>650000</v>
      </c>
      <c r="H2097" s="319"/>
      <c r="I2097" s="238"/>
      <c r="J2097" s="238"/>
      <c r="K2097" s="238"/>
      <c r="L2097" s="238"/>
      <c r="M2097" s="238">
        <v>650000</v>
      </c>
      <c r="N2097" s="238"/>
      <c r="O2097" s="238"/>
      <c r="P2097" s="238"/>
      <c r="Q2097" s="238">
        <v>516600</v>
      </c>
      <c r="R2097" s="238">
        <v>133400</v>
      </c>
      <c r="S2097" s="238"/>
      <c r="T2097" s="238"/>
      <c r="U2097" s="238"/>
      <c r="V2097" s="238"/>
      <c r="W2097" s="238"/>
      <c r="X2097" s="23">
        <f t="shared" si="294"/>
        <v>0</v>
      </c>
      <c r="Y2097" s="23">
        <f t="shared" si="295"/>
        <v>0</v>
      </c>
      <c r="AH2097" s="20">
        <f t="shared" si="291"/>
        <v>0</v>
      </c>
      <c r="AO2097" s="20">
        <v>1</v>
      </c>
      <c r="AQ2097" s="1">
        <f t="shared" si="292"/>
        <v>1</v>
      </c>
      <c r="AR2097" s="1">
        <f t="shared" si="293"/>
        <v>1</v>
      </c>
    </row>
    <row r="2098" spans="1:44" ht="27.6" thickTop="1" thickBot="1">
      <c r="A2098" s="885" t="s">
        <v>538</v>
      </c>
      <c r="B2098" s="885" t="s">
        <v>565</v>
      </c>
      <c r="C2098" s="248" t="s">
        <v>566</v>
      </c>
      <c r="D2098" s="249"/>
      <c r="E2098" s="901" t="s">
        <v>145</v>
      </c>
      <c r="F2098" s="240">
        <v>40000</v>
      </c>
      <c r="G2098" s="37">
        <v>40000</v>
      </c>
      <c r="H2098" s="319"/>
      <c r="I2098" s="240">
        <v>0</v>
      </c>
      <c r="J2098" s="240">
        <v>0</v>
      </c>
      <c r="K2098" s="240">
        <v>0</v>
      </c>
      <c r="L2098" s="240">
        <v>40000</v>
      </c>
      <c r="M2098" s="240"/>
      <c r="N2098" s="240"/>
      <c r="O2098" s="240"/>
      <c r="P2098" s="240"/>
      <c r="Q2098" s="240">
        <v>23800</v>
      </c>
      <c r="R2098" s="240">
        <v>16200</v>
      </c>
      <c r="S2098" s="240">
        <v>0</v>
      </c>
      <c r="T2098" s="240"/>
      <c r="U2098" s="240"/>
      <c r="V2098" s="240"/>
      <c r="W2098" s="240"/>
      <c r="X2098" s="23">
        <f t="shared" si="294"/>
        <v>0</v>
      </c>
      <c r="Y2098" s="23">
        <f t="shared" si="295"/>
        <v>0</v>
      </c>
      <c r="AH2098" s="20">
        <f t="shared" si="291"/>
        <v>0</v>
      </c>
      <c r="AI2098" s="20">
        <v>1</v>
      </c>
      <c r="AQ2098" s="1">
        <f t="shared" si="292"/>
        <v>1</v>
      </c>
      <c r="AR2098" s="1">
        <f t="shared" si="293"/>
        <v>1</v>
      </c>
    </row>
    <row r="2099" spans="1:44" ht="27.6" thickTop="1" thickBot="1">
      <c r="A2099" s="882" t="s">
        <v>538</v>
      </c>
      <c r="B2099" s="882" t="s">
        <v>565</v>
      </c>
      <c r="C2099" s="248" t="s">
        <v>566</v>
      </c>
      <c r="D2099" s="249"/>
      <c r="E2099" s="901" t="s">
        <v>179</v>
      </c>
      <c r="F2099" s="240">
        <v>40000</v>
      </c>
      <c r="G2099" s="37">
        <v>40000</v>
      </c>
      <c r="H2099" s="319"/>
      <c r="I2099" s="240"/>
      <c r="J2099" s="240"/>
      <c r="K2099" s="240"/>
      <c r="L2099" s="240">
        <v>40000</v>
      </c>
      <c r="M2099" s="240"/>
      <c r="N2099" s="240"/>
      <c r="O2099" s="240"/>
      <c r="P2099" s="240"/>
      <c r="Q2099" s="240"/>
      <c r="R2099" s="240">
        <v>36000</v>
      </c>
      <c r="S2099" s="240">
        <v>4000</v>
      </c>
      <c r="T2099" s="240"/>
      <c r="U2099" s="240"/>
      <c r="V2099" s="240"/>
      <c r="W2099" s="240"/>
      <c r="X2099" s="23">
        <f t="shared" si="294"/>
        <v>0</v>
      </c>
      <c r="Y2099" s="23">
        <f t="shared" si="295"/>
        <v>0</v>
      </c>
      <c r="Z2099" s="20">
        <v>1</v>
      </c>
      <c r="AH2099" s="20">
        <f t="shared" si="291"/>
        <v>1</v>
      </c>
      <c r="AQ2099" s="1">
        <f t="shared" si="292"/>
        <v>0</v>
      </c>
      <c r="AR2099" s="1">
        <f t="shared" si="293"/>
        <v>1</v>
      </c>
    </row>
    <row r="2100" spans="1:44" ht="27.6" thickTop="1" thickBot="1">
      <c r="A2100" s="882" t="s">
        <v>538</v>
      </c>
      <c r="B2100" s="882" t="s">
        <v>565</v>
      </c>
      <c r="C2100" s="248" t="s">
        <v>567</v>
      </c>
      <c r="D2100" s="249"/>
      <c r="E2100" s="901" t="s">
        <v>179</v>
      </c>
      <c r="F2100" s="240">
        <v>21000</v>
      </c>
      <c r="G2100" s="37">
        <v>21000</v>
      </c>
      <c r="H2100" s="319"/>
      <c r="I2100" s="240">
        <v>21000</v>
      </c>
      <c r="J2100" s="240"/>
      <c r="K2100" s="240"/>
      <c r="L2100" s="240"/>
      <c r="M2100" s="240"/>
      <c r="N2100" s="240"/>
      <c r="O2100" s="240"/>
      <c r="P2100" s="240"/>
      <c r="Q2100" s="240"/>
      <c r="R2100" s="240">
        <v>15000</v>
      </c>
      <c r="S2100" s="240">
        <v>6000</v>
      </c>
      <c r="T2100" s="240"/>
      <c r="U2100" s="240"/>
      <c r="V2100" s="240"/>
      <c r="W2100" s="240"/>
      <c r="X2100" s="23">
        <f t="shared" ref="X2100:X2162" si="296">G2100-I2100-J2100-K2100-L2100-M2100-N2100</f>
        <v>0</v>
      </c>
      <c r="Y2100" s="23">
        <f t="shared" ref="Y2100:Y2162" si="297">G2100-Q2100-R2100-S2100</f>
        <v>0</v>
      </c>
      <c r="Z2100" s="20">
        <v>1</v>
      </c>
      <c r="AH2100" s="20">
        <f t="shared" si="291"/>
        <v>1</v>
      </c>
      <c r="AQ2100" s="1">
        <f t="shared" si="292"/>
        <v>0</v>
      </c>
      <c r="AR2100" s="1">
        <f t="shared" si="293"/>
        <v>1</v>
      </c>
    </row>
    <row r="2101" spans="1:44" ht="27.6" thickTop="1" thickBot="1">
      <c r="A2101" s="882" t="s">
        <v>538</v>
      </c>
      <c r="B2101" s="882" t="s">
        <v>565</v>
      </c>
      <c r="C2101" s="248" t="s">
        <v>288</v>
      </c>
      <c r="D2101" s="249"/>
      <c r="E2101" s="901" t="s">
        <v>179</v>
      </c>
      <c r="F2101" s="240">
        <v>200000</v>
      </c>
      <c r="G2101" s="37">
        <v>200000</v>
      </c>
      <c r="H2101" s="319"/>
      <c r="I2101" s="240"/>
      <c r="J2101" s="240"/>
      <c r="K2101" s="240"/>
      <c r="L2101" s="240">
        <v>200000</v>
      </c>
      <c r="M2101" s="240"/>
      <c r="N2101" s="240"/>
      <c r="O2101" s="240"/>
      <c r="P2101" s="240"/>
      <c r="Q2101" s="240"/>
      <c r="R2101" s="240">
        <v>180000</v>
      </c>
      <c r="S2101" s="240">
        <v>20000</v>
      </c>
      <c r="T2101" s="240"/>
      <c r="U2101" s="240"/>
      <c r="V2101" s="240"/>
      <c r="W2101" s="240"/>
      <c r="X2101" s="23">
        <f t="shared" si="296"/>
        <v>0</v>
      </c>
      <c r="Y2101" s="23">
        <f t="shared" si="297"/>
        <v>0</v>
      </c>
      <c r="Z2101" s="20">
        <v>1</v>
      </c>
      <c r="AH2101" s="20">
        <f t="shared" si="291"/>
        <v>1</v>
      </c>
      <c r="AQ2101" s="1">
        <f t="shared" si="292"/>
        <v>0</v>
      </c>
      <c r="AR2101" s="1">
        <f t="shared" si="293"/>
        <v>1</v>
      </c>
    </row>
    <row r="2102" spans="1:44" ht="27.6" thickTop="1" thickBot="1">
      <c r="A2102" s="882" t="s">
        <v>538</v>
      </c>
      <c r="B2102" s="882" t="s">
        <v>565</v>
      </c>
      <c r="C2102" s="248" t="s">
        <v>568</v>
      </c>
      <c r="D2102" s="249"/>
      <c r="E2102" s="901" t="s">
        <v>179</v>
      </c>
      <c r="F2102" s="240">
        <v>39000</v>
      </c>
      <c r="G2102" s="37">
        <v>39000</v>
      </c>
      <c r="H2102" s="319"/>
      <c r="I2102" s="240"/>
      <c r="J2102" s="240"/>
      <c r="K2102" s="240"/>
      <c r="L2102" s="240">
        <v>39000</v>
      </c>
      <c r="M2102" s="240"/>
      <c r="N2102" s="240"/>
      <c r="O2102" s="240"/>
      <c r="P2102" s="240"/>
      <c r="Q2102" s="240"/>
      <c r="R2102" s="240">
        <v>35000</v>
      </c>
      <c r="S2102" s="240">
        <v>4000</v>
      </c>
      <c r="T2102" s="240"/>
      <c r="U2102" s="240"/>
      <c r="V2102" s="240"/>
      <c r="W2102" s="240"/>
      <c r="X2102" s="23">
        <f t="shared" si="296"/>
        <v>0</v>
      </c>
      <c r="Y2102" s="23">
        <f t="shared" si="297"/>
        <v>0</v>
      </c>
      <c r="Z2102" s="20">
        <v>1</v>
      </c>
      <c r="AH2102" s="20">
        <f t="shared" si="291"/>
        <v>1</v>
      </c>
      <c r="AQ2102" s="1">
        <f t="shared" si="292"/>
        <v>0</v>
      </c>
      <c r="AR2102" s="1">
        <f t="shared" si="293"/>
        <v>1</v>
      </c>
    </row>
    <row r="2103" spans="1:44" ht="27.6" thickTop="1" thickBot="1">
      <c r="A2103" s="885" t="s">
        <v>538</v>
      </c>
      <c r="B2103" s="885" t="s">
        <v>565</v>
      </c>
      <c r="C2103" s="250" t="s">
        <v>567</v>
      </c>
      <c r="D2103" s="249"/>
      <c r="E2103" s="902" t="s">
        <v>145</v>
      </c>
      <c r="F2103" s="238">
        <v>60000</v>
      </c>
      <c r="G2103" s="37">
        <v>58000</v>
      </c>
      <c r="H2103" s="319"/>
      <c r="I2103" s="238">
        <v>0</v>
      </c>
      <c r="J2103" s="238">
        <v>0</v>
      </c>
      <c r="K2103" s="238">
        <v>0</v>
      </c>
      <c r="L2103" s="238">
        <v>58000</v>
      </c>
      <c r="M2103" s="238"/>
      <c r="N2103" s="238"/>
      <c r="O2103" s="238"/>
      <c r="P2103" s="238"/>
      <c r="Q2103" s="238">
        <v>28000</v>
      </c>
      <c r="R2103" s="238">
        <v>30000</v>
      </c>
      <c r="S2103" s="238"/>
      <c r="T2103" s="238"/>
      <c r="U2103" s="238"/>
      <c r="V2103" s="238"/>
      <c r="W2103" s="238"/>
      <c r="X2103" s="23">
        <f t="shared" si="296"/>
        <v>0</v>
      </c>
      <c r="Y2103" s="23">
        <f t="shared" si="297"/>
        <v>0</v>
      </c>
      <c r="AH2103" s="20">
        <f t="shared" si="291"/>
        <v>0</v>
      </c>
      <c r="AI2103" s="20">
        <v>1</v>
      </c>
      <c r="AQ2103" s="1">
        <f t="shared" si="292"/>
        <v>1</v>
      </c>
      <c r="AR2103" s="1">
        <f t="shared" si="293"/>
        <v>1</v>
      </c>
    </row>
    <row r="2104" spans="1:44" ht="27.6" thickTop="1" thickBot="1">
      <c r="A2104" s="885" t="s">
        <v>538</v>
      </c>
      <c r="B2104" s="885" t="s">
        <v>565</v>
      </c>
      <c r="C2104" s="250" t="s">
        <v>569</v>
      </c>
      <c r="D2104" s="249"/>
      <c r="E2104" s="902" t="s">
        <v>145</v>
      </c>
      <c r="F2104" s="238">
        <v>30000</v>
      </c>
      <c r="G2104" s="37">
        <v>25000</v>
      </c>
      <c r="H2104" s="319"/>
      <c r="I2104" s="238">
        <v>0</v>
      </c>
      <c r="J2104" s="238">
        <v>0</v>
      </c>
      <c r="K2104" s="238">
        <v>0</v>
      </c>
      <c r="L2104" s="238">
        <v>25000</v>
      </c>
      <c r="M2104" s="238"/>
      <c r="N2104" s="238"/>
      <c r="O2104" s="238"/>
      <c r="P2104" s="238"/>
      <c r="Q2104" s="238">
        <v>23000</v>
      </c>
      <c r="R2104" s="238">
        <v>2000</v>
      </c>
      <c r="S2104" s="238"/>
      <c r="T2104" s="238"/>
      <c r="U2104" s="238"/>
      <c r="V2104" s="238"/>
      <c r="W2104" s="238"/>
      <c r="X2104" s="23">
        <f t="shared" si="296"/>
        <v>0</v>
      </c>
      <c r="Y2104" s="23">
        <f t="shared" si="297"/>
        <v>0</v>
      </c>
      <c r="AH2104" s="20">
        <f t="shared" si="291"/>
        <v>0</v>
      </c>
      <c r="AI2104" s="20">
        <v>1</v>
      </c>
      <c r="AQ2104" s="1">
        <f t="shared" si="292"/>
        <v>1</v>
      </c>
      <c r="AR2104" s="1">
        <f t="shared" si="293"/>
        <v>1</v>
      </c>
    </row>
    <row r="2105" spans="1:44" ht="27.6" thickTop="1" thickBot="1">
      <c r="A2105" s="885" t="s">
        <v>538</v>
      </c>
      <c r="B2105" s="885" t="s">
        <v>565</v>
      </c>
      <c r="C2105" s="250" t="s">
        <v>379</v>
      </c>
      <c r="D2105" s="249"/>
      <c r="E2105" s="902" t="s">
        <v>145</v>
      </c>
      <c r="F2105" s="238">
        <v>30000</v>
      </c>
      <c r="G2105" s="37">
        <v>38000</v>
      </c>
      <c r="H2105" s="319"/>
      <c r="I2105" s="238">
        <v>0</v>
      </c>
      <c r="J2105" s="238">
        <v>0</v>
      </c>
      <c r="K2105" s="238"/>
      <c r="L2105" s="238">
        <v>38000</v>
      </c>
      <c r="M2105" s="238"/>
      <c r="N2105" s="238"/>
      <c r="O2105" s="238"/>
      <c r="P2105" s="238"/>
      <c r="Q2105" s="238"/>
      <c r="R2105" s="238">
        <v>34200</v>
      </c>
      <c r="S2105" s="238">
        <v>3800</v>
      </c>
      <c r="T2105" s="238"/>
      <c r="U2105" s="238"/>
      <c r="V2105" s="238"/>
      <c r="W2105" s="238"/>
      <c r="X2105" s="23">
        <f t="shared" si="296"/>
        <v>0</v>
      </c>
      <c r="Y2105" s="23">
        <f t="shared" si="297"/>
        <v>0</v>
      </c>
      <c r="AH2105" s="20">
        <f t="shared" si="291"/>
        <v>0</v>
      </c>
      <c r="AI2105" s="20">
        <v>1</v>
      </c>
      <c r="AQ2105" s="1">
        <f t="shared" si="292"/>
        <v>1</v>
      </c>
      <c r="AR2105" s="1">
        <f t="shared" si="293"/>
        <v>1</v>
      </c>
    </row>
    <row r="2106" spans="1:44" ht="32.4" thickTop="1" thickBot="1">
      <c r="A2106" s="885" t="s">
        <v>538</v>
      </c>
      <c r="B2106" s="885" t="s">
        <v>565</v>
      </c>
      <c r="C2106" s="250" t="s">
        <v>570</v>
      </c>
      <c r="D2106" s="249"/>
      <c r="E2106" s="902" t="s">
        <v>145</v>
      </c>
      <c r="F2106" s="238">
        <v>50000</v>
      </c>
      <c r="G2106" s="37">
        <v>56000</v>
      </c>
      <c r="H2106" s="319"/>
      <c r="I2106" s="238"/>
      <c r="J2106" s="238">
        <v>0</v>
      </c>
      <c r="K2106" s="238"/>
      <c r="L2106" s="238">
        <v>56000</v>
      </c>
      <c r="M2106" s="238"/>
      <c r="N2106" s="238"/>
      <c r="O2106" s="238"/>
      <c r="P2106" s="238"/>
      <c r="Q2106" s="238"/>
      <c r="R2106" s="238">
        <v>50400</v>
      </c>
      <c r="S2106" s="238">
        <v>5600</v>
      </c>
      <c r="T2106" s="238"/>
      <c r="U2106" s="238"/>
      <c r="V2106" s="238"/>
      <c r="W2106" s="238"/>
      <c r="X2106" s="23">
        <f t="shared" si="296"/>
        <v>0</v>
      </c>
      <c r="Y2106" s="23">
        <f t="shared" si="297"/>
        <v>0</v>
      </c>
      <c r="AH2106" s="20">
        <f t="shared" si="291"/>
        <v>0</v>
      </c>
      <c r="AI2106" s="20">
        <v>1</v>
      </c>
      <c r="AQ2106" s="1">
        <f t="shared" si="292"/>
        <v>1</v>
      </c>
      <c r="AR2106" s="1">
        <f t="shared" si="293"/>
        <v>1</v>
      </c>
    </row>
    <row r="2107" spans="1:44" ht="27.6" thickTop="1" thickBot="1">
      <c r="A2107" s="885" t="s">
        <v>538</v>
      </c>
      <c r="B2107" s="885" t="s">
        <v>565</v>
      </c>
      <c r="C2107" s="250" t="s">
        <v>571</v>
      </c>
      <c r="D2107" s="249"/>
      <c r="E2107" s="902" t="s">
        <v>53</v>
      </c>
      <c r="F2107" s="238">
        <v>167000</v>
      </c>
      <c r="G2107" s="37">
        <v>151000</v>
      </c>
      <c r="H2107" s="319"/>
      <c r="I2107" s="238">
        <v>0</v>
      </c>
      <c r="J2107" s="238">
        <v>0</v>
      </c>
      <c r="K2107" s="238">
        <v>151000</v>
      </c>
      <c r="L2107" s="238">
        <v>0</v>
      </c>
      <c r="M2107" s="238"/>
      <c r="N2107" s="238"/>
      <c r="O2107" s="238"/>
      <c r="P2107" s="238"/>
      <c r="Q2107" s="238">
        <v>0</v>
      </c>
      <c r="R2107" s="238">
        <v>95700</v>
      </c>
      <c r="S2107" s="238">
        <f>G2107-Q2107-R2107</f>
        <v>55300</v>
      </c>
      <c r="T2107" s="238"/>
      <c r="U2107" s="238"/>
      <c r="V2107" s="238"/>
      <c r="W2107" s="238"/>
      <c r="X2107" s="23">
        <f t="shared" si="296"/>
        <v>0</v>
      </c>
      <c r="Y2107" s="23">
        <f t="shared" si="297"/>
        <v>0</v>
      </c>
      <c r="AH2107" s="20">
        <f t="shared" si="291"/>
        <v>0</v>
      </c>
      <c r="AI2107" s="20">
        <v>1</v>
      </c>
      <c r="AQ2107" s="1">
        <f t="shared" si="292"/>
        <v>1</v>
      </c>
      <c r="AR2107" s="1">
        <f t="shared" si="293"/>
        <v>1</v>
      </c>
    </row>
    <row r="2108" spans="1:44" ht="27.6" thickTop="1" thickBot="1">
      <c r="A2108" s="885" t="s">
        <v>538</v>
      </c>
      <c r="B2108" s="885" t="s">
        <v>565</v>
      </c>
      <c r="C2108" s="250" t="s">
        <v>572</v>
      </c>
      <c r="D2108" s="249"/>
      <c r="E2108" s="902" t="s">
        <v>53</v>
      </c>
      <c r="F2108" s="238">
        <v>50000</v>
      </c>
      <c r="G2108" s="37">
        <v>48000</v>
      </c>
      <c r="H2108" s="319"/>
      <c r="I2108" s="238">
        <v>0</v>
      </c>
      <c r="J2108" s="238">
        <v>0</v>
      </c>
      <c r="K2108" s="238">
        <v>0</v>
      </c>
      <c r="L2108" s="238">
        <v>0</v>
      </c>
      <c r="M2108" s="238">
        <v>0</v>
      </c>
      <c r="N2108" s="247">
        <v>48000</v>
      </c>
      <c r="O2108" s="238"/>
      <c r="P2108" s="238"/>
      <c r="Q2108" s="238">
        <v>0</v>
      </c>
      <c r="R2108" s="238">
        <v>43000</v>
      </c>
      <c r="S2108" s="238">
        <f>G2108-(Q2108+R2108)</f>
        <v>5000</v>
      </c>
      <c r="T2108" s="238"/>
      <c r="U2108" s="238"/>
      <c r="V2108" s="238"/>
      <c r="W2108" s="238"/>
      <c r="X2108" s="23">
        <f t="shared" si="296"/>
        <v>0</v>
      </c>
      <c r="Y2108" s="23">
        <f t="shared" si="297"/>
        <v>0</v>
      </c>
      <c r="AH2108" s="20">
        <f t="shared" si="291"/>
        <v>0</v>
      </c>
      <c r="AL2108" s="20">
        <v>1</v>
      </c>
      <c r="AQ2108" s="1">
        <f t="shared" si="292"/>
        <v>1</v>
      </c>
      <c r="AR2108" s="1">
        <f t="shared" si="293"/>
        <v>1</v>
      </c>
    </row>
    <row r="2109" spans="1:44" ht="27.6" thickTop="1" thickBot="1">
      <c r="A2109" s="885" t="s">
        <v>538</v>
      </c>
      <c r="B2109" s="885" t="s">
        <v>565</v>
      </c>
      <c r="C2109" s="250" t="s">
        <v>573</v>
      </c>
      <c r="D2109" s="249"/>
      <c r="E2109" s="902" t="s">
        <v>53</v>
      </c>
      <c r="F2109" s="238">
        <v>100000</v>
      </c>
      <c r="G2109" s="37">
        <v>96000</v>
      </c>
      <c r="H2109" s="319"/>
      <c r="I2109" s="238">
        <v>0</v>
      </c>
      <c r="J2109" s="238">
        <v>0</v>
      </c>
      <c r="K2109" s="238">
        <v>0</v>
      </c>
      <c r="L2109" s="238">
        <v>0</v>
      </c>
      <c r="M2109" s="238">
        <v>0</v>
      </c>
      <c r="N2109" s="247">
        <v>96000</v>
      </c>
      <c r="O2109" s="238"/>
      <c r="P2109" s="238"/>
      <c r="Q2109" s="238">
        <v>0</v>
      </c>
      <c r="R2109" s="238">
        <v>87000</v>
      </c>
      <c r="S2109" s="238">
        <f>G2109-R2109</f>
        <v>9000</v>
      </c>
      <c r="T2109" s="238"/>
      <c r="U2109" s="238"/>
      <c r="V2109" s="238"/>
      <c r="W2109" s="238"/>
      <c r="X2109" s="23">
        <f t="shared" si="296"/>
        <v>0</v>
      </c>
      <c r="Y2109" s="23">
        <f t="shared" si="297"/>
        <v>0</v>
      </c>
      <c r="AH2109" s="20">
        <f t="shared" si="291"/>
        <v>0</v>
      </c>
      <c r="AL2109" s="20">
        <v>1</v>
      </c>
      <c r="AQ2109" s="1">
        <f t="shared" si="292"/>
        <v>1</v>
      </c>
      <c r="AR2109" s="1">
        <f t="shared" si="293"/>
        <v>1</v>
      </c>
    </row>
    <row r="2110" spans="1:44" ht="27.6" thickTop="1" thickBot="1">
      <c r="A2110" s="885" t="s">
        <v>538</v>
      </c>
      <c r="B2110" s="886" t="s">
        <v>565</v>
      </c>
      <c r="C2110" s="978" t="s">
        <v>574</v>
      </c>
      <c r="D2110" s="249"/>
      <c r="E2110" s="983" t="s">
        <v>53</v>
      </c>
      <c r="F2110" s="251">
        <v>1000000</v>
      </c>
      <c r="G2110" s="37">
        <v>913000</v>
      </c>
      <c r="H2110" s="319"/>
      <c r="I2110" s="252">
        <v>0</v>
      </c>
      <c r="J2110" s="252">
        <v>0</v>
      </c>
      <c r="K2110" s="252">
        <v>0</v>
      </c>
      <c r="L2110" s="252">
        <v>0</v>
      </c>
      <c r="M2110" s="252">
        <f>G2110</f>
        <v>913000</v>
      </c>
      <c r="N2110" s="252">
        <v>0</v>
      </c>
      <c r="O2110" s="252"/>
      <c r="P2110" s="252"/>
      <c r="Q2110" s="252">
        <v>768000</v>
      </c>
      <c r="R2110" s="252">
        <v>145000</v>
      </c>
      <c r="S2110" s="252">
        <f>G2110-(Q2110+R2110)</f>
        <v>0</v>
      </c>
      <c r="T2110" s="252"/>
      <c r="U2110" s="252"/>
      <c r="V2110" s="252"/>
      <c r="W2110" s="252"/>
      <c r="X2110" s="23">
        <f t="shared" si="296"/>
        <v>0</v>
      </c>
      <c r="Y2110" s="23">
        <f t="shared" si="297"/>
        <v>0</v>
      </c>
      <c r="AH2110" s="20">
        <f t="shared" si="291"/>
        <v>0</v>
      </c>
      <c r="AO2110" s="20">
        <v>1</v>
      </c>
      <c r="AQ2110" s="1">
        <f t="shared" si="292"/>
        <v>1</v>
      </c>
      <c r="AR2110" s="1">
        <f t="shared" si="293"/>
        <v>1</v>
      </c>
    </row>
    <row r="2111" spans="1:44" ht="27.6" thickTop="1" thickBot="1">
      <c r="A2111" s="882" t="s">
        <v>538</v>
      </c>
      <c r="B2111" s="882" t="s">
        <v>575</v>
      </c>
      <c r="C2111" s="253" t="s">
        <v>576</v>
      </c>
      <c r="D2111" s="244"/>
      <c r="E2111" s="903" t="s">
        <v>179</v>
      </c>
      <c r="F2111" s="240">
        <v>120000</v>
      </c>
      <c r="G2111" s="37">
        <v>120000</v>
      </c>
      <c r="H2111" s="319"/>
      <c r="I2111" s="240">
        <v>20000</v>
      </c>
      <c r="J2111" s="240"/>
      <c r="K2111" s="240"/>
      <c r="L2111" s="240"/>
      <c r="M2111" s="240"/>
      <c r="N2111" s="240">
        <v>100000</v>
      </c>
      <c r="O2111" s="240" t="s">
        <v>577</v>
      </c>
      <c r="P2111" s="240"/>
      <c r="Q2111" s="927">
        <v>80000</v>
      </c>
      <c r="R2111" s="927">
        <v>40000</v>
      </c>
      <c r="S2111" s="240"/>
      <c r="T2111" s="240"/>
      <c r="U2111" s="240"/>
      <c r="V2111" s="240"/>
      <c r="W2111" s="240"/>
      <c r="X2111" s="23">
        <f t="shared" si="296"/>
        <v>0</v>
      </c>
      <c r="Y2111" s="23">
        <f t="shared" si="297"/>
        <v>0</v>
      </c>
      <c r="Z2111" s="20">
        <v>1</v>
      </c>
      <c r="AH2111" s="20">
        <f t="shared" si="291"/>
        <v>1</v>
      </c>
      <c r="AQ2111" s="1">
        <f t="shared" si="292"/>
        <v>0</v>
      </c>
      <c r="AR2111" s="1">
        <f t="shared" si="293"/>
        <v>1</v>
      </c>
    </row>
    <row r="2112" spans="1:44" ht="27.6" thickTop="1" thickBot="1">
      <c r="A2112" s="882" t="s">
        <v>538</v>
      </c>
      <c r="B2112" s="882" t="s">
        <v>575</v>
      </c>
      <c r="C2112" s="239" t="s">
        <v>222</v>
      </c>
      <c r="D2112" s="237"/>
      <c r="E2112" s="899" t="s">
        <v>179</v>
      </c>
      <c r="F2112" s="240">
        <v>485000</v>
      </c>
      <c r="G2112" s="37">
        <v>485000</v>
      </c>
      <c r="H2112" s="319"/>
      <c r="I2112" s="240"/>
      <c r="J2112" s="240">
        <v>155000</v>
      </c>
      <c r="K2112" s="240"/>
      <c r="L2112" s="240">
        <v>330000</v>
      </c>
      <c r="M2112" s="240"/>
      <c r="N2112" s="240"/>
      <c r="O2112" s="240"/>
      <c r="P2112" s="240"/>
      <c r="Q2112" s="240"/>
      <c r="R2112" s="240">
        <v>485000</v>
      </c>
      <c r="S2112" s="240"/>
      <c r="T2112" s="240"/>
      <c r="U2112" s="240"/>
      <c r="V2112" s="240"/>
      <c r="W2112" s="240"/>
      <c r="X2112" s="23">
        <f t="shared" si="296"/>
        <v>0</v>
      </c>
      <c r="Y2112" s="23">
        <f t="shared" si="297"/>
        <v>0</v>
      </c>
      <c r="Z2112" s="20">
        <v>1</v>
      </c>
      <c r="AH2112" s="20">
        <f t="shared" si="291"/>
        <v>1</v>
      </c>
      <c r="AQ2112" s="1">
        <f t="shared" si="292"/>
        <v>0</v>
      </c>
      <c r="AR2112" s="1">
        <f t="shared" si="293"/>
        <v>1</v>
      </c>
    </row>
    <row r="2113" spans="1:44" ht="27.6" thickTop="1" thickBot="1">
      <c r="A2113" s="882" t="s">
        <v>538</v>
      </c>
      <c r="B2113" s="882" t="s">
        <v>575</v>
      </c>
      <c r="C2113" s="253" t="s">
        <v>383</v>
      </c>
      <c r="D2113" s="244"/>
      <c r="E2113" s="903" t="s">
        <v>179</v>
      </c>
      <c r="F2113" s="240">
        <v>80000</v>
      </c>
      <c r="G2113" s="37">
        <v>80000</v>
      </c>
      <c r="H2113" s="319"/>
      <c r="I2113" s="240"/>
      <c r="J2113" s="240"/>
      <c r="K2113" s="240"/>
      <c r="L2113" s="240">
        <v>80000</v>
      </c>
      <c r="M2113" s="240"/>
      <c r="N2113" s="240"/>
      <c r="O2113" s="240"/>
      <c r="P2113" s="240"/>
      <c r="Q2113" s="240"/>
      <c r="R2113" s="240">
        <v>80000</v>
      </c>
      <c r="S2113" s="240"/>
      <c r="T2113" s="240"/>
      <c r="U2113" s="240"/>
      <c r="V2113" s="240"/>
      <c r="W2113" s="240"/>
      <c r="X2113" s="23">
        <f t="shared" si="296"/>
        <v>0</v>
      </c>
      <c r="Y2113" s="23">
        <f t="shared" si="297"/>
        <v>0</v>
      </c>
      <c r="Z2113" s="20">
        <v>1</v>
      </c>
      <c r="AH2113" s="20">
        <f t="shared" si="291"/>
        <v>1</v>
      </c>
      <c r="AQ2113" s="1">
        <f t="shared" si="292"/>
        <v>0</v>
      </c>
      <c r="AR2113" s="1">
        <f t="shared" si="293"/>
        <v>1</v>
      </c>
    </row>
    <row r="2114" spans="1:44" ht="27.6" thickTop="1" thickBot="1">
      <c r="A2114" s="882" t="s">
        <v>538</v>
      </c>
      <c r="B2114" s="882" t="s">
        <v>575</v>
      </c>
      <c r="C2114" s="253" t="s">
        <v>540</v>
      </c>
      <c r="D2114" s="244"/>
      <c r="E2114" s="903" t="s">
        <v>179</v>
      </c>
      <c r="F2114" s="240">
        <v>200000</v>
      </c>
      <c r="G2114" s="37">
        <v>200000</v>
      </c>
      <c r="H2114" s="319"/>
      <c r="I2114" s="240"/>
      <c r="J2114" s="240"/>
      <c r="K2114" s="240"/>
      <c r="L2114" s="240">
        <v>200000</v>
      </c>
      <c r="M2114" s="240"/>
      <c r="N2114" s="240"/>
      <c r="O2114" s="240"/>
      <c r="P2114" s="240"/>
      <c r="Q2114" s="927">
        <v>100000</v>
      </c>
      <c r="R2114" s="927">
        <v>100000</v>
      </c>
      <c r="S2114" s="240"/>
      <c r="T2114" s="240"/>
      <c r="U2114" s="240"/>
      <c r="V2114" s="240"/>
      <c r="W2114" s="240"/>
      <c r="X2114" s="23">
        <f t="shared" si="296"/>
        <v>0</v>
      </c>
      <c r="Y2114" s="23">
        <f t="shared" si="297"/>
        <v>0</v>
      </c>
      <c r="Z2114" s="20">
        <v>1</v>
      </c>
      <c r="AH2114" s="20">
        <f t="shared" si="291"/>
        <v>1</v>
      </c>
      <c r="AQ2114" s="1">
        <f t="shared" si="292"/>
        <v>0</v>
      </c>
      <c r="AR2114" s="1">
        <f t="shared" si="293"/>
        <v>1</v>
      </c>
    </row>
    <row r="2115" spans="1:44" ht="27.6" thickTop="1" thickBot="1">
      <c r="A2115" s="882" t="s">
        <v>538</v>
      </c>
      <c r="B2115" s="882" t="s">
        <v>575</v>
      </c>
      <c r="C2115" s="253" t="s">
        <v>37</v>
      </c>
      <c r="D2115" s="244"/>
      <c r="E2115" s="903" t="s">
        <v>179</v>
      </c>
      <c r="F2115" s="240">
        <v>144000</v>
      </c>
      <c r="G2115" s="37">
        <v>144000</v>
      </c>
      <c r="H2115" s="319"/>
      <c r="I2115" s="240">
        <v>14000</v>
      </c>
      <c r="J2115" s="240"/>
      <c r="K2115" s="240"/>
      <c r="L2115" s="240">
        <v>130000</v>
      </c>
      <c r="M2115" s="240"/>
      <c r="N2115" s="240"/>
      <c r="O2115" s="240"/>
      <c r="P2115" s="240"/>
      <c r="Q2115" s="927">
        <v>14000</v>
      </c>
      <c r="R2115" s="927">
        <v>130000</v>
      </c>
      <c r="S2115" s="240"/>
      <c r="T2115" s="240"/>
      <c r="U2115" s="240"/>
      <c r="V2115" s="240"/>
      <c r="W2115" s="240"/>
      <c r="X2115" s="23">
        <f t="shared" si="296"/>
        <v>0</v>
      </c>
      <c r="Y2115" s="23">
        <f t="shared" si="297"/>
        <v>0</v>
      </c>
      <c r="Z2115" s="20">
        <v>1</v>
      </c>
      <c r="AH2115" s="20">
        <f t="shared" si="291"/>
        <v>1</v>
      </c>
      <c r="AQ2115" s="1">
        <f t="shared" si="292"/>
        <v>0</v>
      </c>
      <c r="AR2115" s="1">
        <f t="shared" si="293"/>
        <v>1</v>
      </c>
    </row>
    <row r="2116" spans="1:44" ht="27.6" thickTop="1" thickBot="1">
      <c r="A2116" s="882" t="s">
        <v>538</v>
      </c>
      <c r="B2116" s="882" t="s">
        <v>575</v>
      </c>
      <c r="C2116" s="253" t="s">
        <v>578</v>
      </c>
      <c r="D2116" s="244"/>
      <c r="E2116" s="903" t="s">
        <v>179</v>
      </c>
      <c r="F2116" s="240">
        <v>20000</v>
      </c>
      <c r="G2116" s="37">
        <v>20000</v>
      </c>
      <c r="H2116" s="319"/>
      <c r="I2116" s="240"/>
      <c r="J2116" s="240"/>
      <c r="K2116" s="240"/>
      <c r="L2116" s="240">
        <v>20000</v>
      </c>
      <c r="M2116" s="240"/>
      <c r="N2116" s="240"/>
      <c r="O2116" s="240"/>
      <c r="P2116" s="240"/>
      <c r="Q2116" s="240"/>
      <c r="R2116" s="240">
        <v>20000</v>
      </c>
      <c r="S2116" s="240"/>
      <c r="T2116" s="240"/>
      <c r="U2116" s="240"/>
      <c r="V2116" s="240"/>
      <c r="W2116" s="240"/>
      <c r="X2116" s="23">
        <f t="shared" si="296"/>
        <v>0</v>
      </c>
      <c r="Y2116" s="23">
        <f t="shared" si="297"/>
        <v>0</v>
      </c>
      <c r="Z2116" s="20">
        <v>1</v>
      </c>
      <c r="AH2116" s="20">
        <f t="shared" si="291"/>
        <v>1</v>
      </c>
      <c r="AQ2116" s="1">
        <f t="shared" si="292"/>
        <v>0</v>
      </c>
      <c r="AR2116" s="1">
        <f t="shared" si="293"/>
        <v>1</v>
      </c>
    </row>
    <row r="2117" spans="1:44" ht="27.6" thickTop="1" thickBot="1">
      <c r="A2117" s="882" t="s">
        <v>538</v>
      </c>
      <c r="B2117" s="882" t="s">
        <v>575</v>
      </c>
      <c r="C2117" s="253" t="s">
        <v>579</v>
      </c>
      <c r="D2117" s="244"/>
      <c r="E2117" s="903" t="s">
        <v>179</v>
      </c>
      <c r="F2117" s="240">
        <v>10000</v>
      </c>
      <c r="G2117" s="37">
        <v>10000</v>
      </c>
      <c r="H2117" s="319"/>
      <c r="I2117" s="240">
        <v>10000</v>
      </c>
      <c r="J2117" s="240"/>
      <c r="K2117" s="240"/>
      <c r="L2117" s="240"/>
      <c r="M2117" s="240"/>
      <c r="N2117" s="240"/>
      <c r="O2117" s="240"/>
      <c r="P2117" s="240"/>
      <c r="Q2117" s="240"/>
      <c r="R2117" s="240">
        <v>10000</v>
      </c>
      <c r="S2117" s="240"/>
      <c r="T2117" s="240"/>
      <c r="U2117" s="240"/>
      <c r="V2117" s="240"/>
      <c r="W2117" s="240"/>
      <c r="X2117" s="23">
        <f t="shared" si="296"/>
        <v>0</v>
      </c>
      <c r="Y2117" s="23">
        <f t="shared" si="297"/>
        <v>0</v>
      </c>
      <c r="Z2117" s="20">
        <v>1</v>
      </c>
      <c r="AH2117" s="20">
        <f t="shared" si="291"/>
        <v>1</v>
      </c>
      <c r="AQ2117" s="1">
        <f t="shared" si="292"/>
        <v>0</v>
      </c>
      <c r="AR2117" s="1">
        <f t="shared" si="293"/>
        <v>1</v>
      </c>
    </row>
    <row r="2118" spans="1:44" ht="27.6" thickTop="1" thickBot="1">
      <c r="A2118" s="882" t="s">
        <v>538</v>
      </c>
      <c r="B2118" s="882" t="s">
        <v>575</v>
      </c>
      <c r="C2118" s="253" t="s">
        <v>140</v>
      </c>
      <c r="D2118" s="244"/>
      <c r="E2118" s="903" t="s">
        <v>179</v>
      </c>
      <c r="F2118" s="240">
        <v>10000</v>
      </c>
      <c r="G2118" s="37">
        <v>10000</v>
      </c>
      <c r="H2118" s="319"/>
      <c r="I2118" s="240"/>
      <c r="J2118" s="240"/>
      <c r="K2118" s="240"/>
      <c r="L2118" s="240">
        <v>10000</v>
      </c>
      <c r="M2118" s="240"/>
      <c r="N2118" s="240"/>
      <c r="O2118" s="240"/>
      <c r="P2118" s="240"/>
      <c r="Q2118" s="240"/>
      <c r="R2118" s="240">
        <v>10000</v>
      </c>
      <c r="S2118" s="240"/>
      <c r="T2118" s="240"/>
      <c r="U2118" s="240"/>
      <c r="V2118" s="240"/>
      <c r="W2118" s="240"/>
      <c r="X2118" s="23">
        <f t="shared" si="296"/>
        <v>0</v>
      </c>
      <c r="Y2118" s="23">
        <f t="shared" si="297"/>
        <v>0</v>
      </c>
      <c r="Z2118" s="20">
        <v>1</v>
      </c>
      <c r="AH2118" s="20">
        <f t="shared" si="291"/>
        <v>1</v>
      </c>
      <c r="AQ2118" s="1">
        <f t="shared" si="292"/>
        <v>0</v>
      </c>
      <c r="AR2118" s="1">
        <f t="shared" si="293"/>
        <v>1</v>
      </c>
    </row>
    <row r="2119" spans="1:44" ht="27.6" thickTop="1" thickBot="1">
      <c r="A2119" s="882" t="s">
        <v>538</v>
      </c>
      <c r="B2119" s="882" t="s">
        <v>575</v>
      </c>
      <c r="C2119" s="253" t="s">
        <v>580</v>
      </c>
      <c r="D2119" s="244"/>
      <c r="E2119" s="903" t="s">
        <v>179</v>
      </c>
      <c r="F2119" s="240">
        <v>70000</v>
      </c>
      <c r="G2119" s="37">
        <v>70000</v>
      </c>
      <c r="H2119" s="319"/>
      <c r="I2119" s="240"/>
      <c r="J2119" s="240"/>
      <c r="K2119" s="240"/>
      <c r="L2119" s="240">
        <v>70000</v>
      </c>
      <c r="M2119" s="240"/>
      <c r="N2119" s="240"/>
      <c r="O2119" s="240"/>
      <c r="P2119" s="240"/>
      <c r="Q2119" s="240"/>
      <c r="R2119" s="240">
        <v>70000</v>
      </c>
      <c r="S2119" s="240"/>
      <c r="T2119" s="240"/>
      <c r="U2119" s="240"/>
      <c r="V2119" s="240"/>
      <c r="W2119" s="240"/>
      <c r="X2119" s="23">
        <f t="shared" si="296"/>
        <v>0</v>
      </c>
      <c r="Y2119" s="23">
        <f t="shared" si="297"/>
        <v>0</v>
      </c>
      <c r="Z2119" s="20">
        <v>1</v>
      </c>
      <c r="AH2119" s="20">
        <f t="shared" si="291"/>
        <v>1</v>
      </c>
      <c r="AQ2119" s="1">
        <f t="shared" si="292"/>
        <v>0</v>
      </c>
      <c r="AR2119" s="1">
        <f t="shared" si="293"/>
        <v>1</v>
      </c>
    </row>
    <row r="2120" spans="1:44" ht="27.6" thickTop="1" thickBot="1">
      <c r="A2120" s="882" t="s">
        <v>538</v>
      </c>
      <c r="B2120" s="882" t="s">
        <v>575</v>
      </c>
      <c r="C2120" s="253" t="s">
        <v>242</v>
      </c>
      <c r="D2120" s="244"/>
      <c r="E2120" s="903" t="s">
        <v>179</v>
      </c>
      <c r="F2120" s="240">
        <v>30000</v>
      </c>
      <c r="G2120" s="37">
        <v>30000</v>
      </c>
      <c r="H2120" s="319"/>
      <c r="I2120" s="240"/>
      <c r="J2120" s="240"/>
      <c r="K2120" s="240"/>
      <c r="L2120" s="240">
        <v>30000</v>
      </c>
      <c r="M2120" s="240"/>
      <c r="N2120" s="240"/>
      <c r="O2120" s="240"/>
      <c r="P2120" s="240"/>
      <c r="Q2120" s="927">
        <v>15000</v>
      </c>
      <c r="R2120" s="927">
        <v>15000</v>
      </c>
      <c r="S2120" s="240"/>
      <c r="T2120" s="240"/>
      <c r="U2120" s="240"/>
      <c r="V2120" s="240"/>
      <c r="W2120" s="240"/>
      <c r="X2120" s="23">
        <f t="shared" si="296"/>
        <v>0</v>
      </c>
      <c r="Y2120" s="23">
        <f t="shared" si="297"/>
        <v>0</v>
      </c>
      <c r="Z2120" s="20">
        <v>1</v>
      </c>
      <c r="AH2120" s="20">
        <f t="shared" si="291"/>
        <v>1</v>
      </c>
      <c r="AQ2120" s="1">
        <f t="shared" si="292"/>
        <v>0</v>
      </c>
      <c r="AR2120" s="1">
        <f t="shared" si="293"/>
        <v>1</v>
      </c>
    </row>
    <row r="2121" spans="1:44" ht="27.6" thickTop="1" thickBot="1">
      <c r="A2121" s="882" t="s">
        <v>538</v>
      </c>
      <c r="B2121" s="882" t="s">
        <v>575</v>
      </c>
      <c r="C2121" s="253" t="s">
        <v>581</v>
      </c>
      <c r="D2121" s="244"/>
      <c r="E2121" s="903" t="s">
        <v>145</v>
      </c>
      <c r="F2121" s="240">
        <v>0</v>
      </c>
      <c r="G2121" s="37">
        <v>50000</v>
      </c>
      <c r="H2121" s="319"/>
      <c r="I2121" s="240">
        <v>50000</v>
      </c>
      <c r="J2121" s="240"/>
      <c r="K2121" s="240"/>
      <c r="L2121" s="240"/>
      <c r="M2121" s="240"/>
      <c r="N2121" s="240"/>
      <c r="O2121" s="240"/>
      <c r="P2121" s="240"/>
      <c r="Q2121" s="240"/>
      <c r="R2121" s="240">
        <v>50000</v>
      </c>
      <c r="S2121" s="240"/>
      <c r="T2121" s="240"/>
      <c r="U2121" s="240"/>
      <c r="V2121" s="240"/>
      <c r="W2121" s="240"/>
      <c r="X2121" s="23">
        <f t="shared" si="296"/>
        <v>0</v>
      </c>
      <c r="Y2121" s="23">
        <f t="shared" si="297"/>
        <v>0</v>
      </c>
      <c r="AH2121" s="20">
        <f t="shared" si="291"/>
        <v>0</v>
      </c>
      <c r="AI2121" s="20">
        <v>1</v>
      </c>
      <c r="AQ2121" s="1">
        <f t="shared" si="292"/>
        <v>1</v>
      </c>
      <c r="AR2121" s="1">
        <f t="shared" si="293"/>
        <v>1</v>
      </c>
    </row>
    <row r="2122" spans="1:44" ht="27.6" thickTop="1" thickBot="1">
      <c r="A2122" s="882" t="s">
        <v>538</v>
      </c>
      <c r="B2122" s="884" t="s">
        <v>575</v>
      </c>
      <c r="C2122" s="243" t="s">
        <v>582</v>
      </c>
      <c r="D2122" s="244"/>
      <c r="E2122" s="900" t="s">
        <v>53</v>
      </c>
      <c r="F2122" s="238">
        <v>40000</v>
      </c>
      <c r="G2122" s="37">
        <v>40000</v>
      </c>
      <c r="H2122" s="319"/>
      <c r="I2122" s="238"/>
      <c r="J2122" s="238"/>
      <c r="K2122" s="238"/>
      <c r="L2122" s="238">
        <v>40000</v>
      </c>
      <c r="M2122" s="238"/>
      <c r="N2122" s="238"/>
      <c r="O2122" s="238"/>
      <c r="P2122" s="238"/>
      <c r="Q2122" s="238"/>
      <c r="R2122" s="238">
        <v>40000</v>
      </c>
      <c r="S2122" s="238"/>
      <c r="T2122" s="238"/>
      <c r="U2122" s="238"/>
      <c r="V2122" s="238"/>
      <c r="W2122" s="238"/>
      <c r="X2122" s="23">
        <f t="shared" si="296"/>
        <v>0</v>
      </c>
      <c r="Y2122" s="23">
        <f t="shared" si="297"/>
        <v>0</v>
      </c>
      <c r="AH2122" s="20">
        <f t="shared" ref="AH2122:AH2185" si="298">SUM(Z2122:AG2122)</f>
        <v>0</v>
      </c>
      <c r="AI2122" s="20">
        <v>1</v>
      </c>
      <c r="AQ2122" s="1">
        <f t="shared" ref="AQ2122:AQ2185" si="299">SUM(AI2122:AP2122)</f>
        <v>1</v>
      </c>
      <c r="AR2122" s="1">
        <f t="shared" ref="AR2122:AR2185" si="300">AQ2122+AH2122</f>
        <v>1</v>
      </c>
    </row>
    <row r="2123" spans="1:44" ht="27.6" thickTop="1" thickBot="1">
      <c r="A2123" s="882" t="s">
        <v>538</v>
      </c>
      <c r="B2123" s="884" t="s">
        <v>575</v>
      </c>
      <c r="C2123" s="243" t="s">
        <v>583</v>
      </c>
      <c r="D2123" s="244"/>
      <c r="E2123" s="900" t="s">
        <v>53</v>
      </c>
      <c r="F2123" s="238">
        <v>10000</v>
      </c>
      <c r="G2123" s="37">
        <v>10000</v>
      </c>
      <c r="H2123" s="319"/>
      <c r="I2123" s="238"/>
      <c r="J2123" s="238"/>
      <c r="K2123" s="238"/>
      <c r="L2123" s="238">
        <v>10000</v>
      </c>
      <c r="M2123" s="238"/>
      <c r="N2123" s="238"/>
      <c r="O2123" s="238"/>
      <c r="P2123" s="238"/>
      <c r="Q2123" s="238"/>
      <c r="R2123" s="238">
        <v>10000</v>
      </c>
      <c r="S2123" s="238"/>
      <c r="T2123" s="238"/>
      <c r="U2123" s="238"/>
      <c r="V2123" s="238"/>
      <c r="W2123" s="238"/>
      <c r="X2123" s="23">
        <f t="shared" si="296"/>
        <v>0</v>
      </c>
      <c r="Y2123" s="23">
        <f t="shared" si="297"/>
        <v>0</v>
      </c>
      <c r="AH2123" s="20">
        <f t="shared" si="298"/>
        <v>0</v>
      </c>
      <c r="AI2123" s="20">
        <v>1</v>
      </c>
      <c r="AQ2123" s="1">
        <f t="shared" si="299"/>
        <v>1</v>
      </c>
      <c r="AR2123" s="1">
        <f t="shared" si="300"/>
        <v>1</v>
      </c>
    </row>
    <row r="2124" spans="1:44" ht="27.6" thickTop="1" thickBot="1">
      <c r="A2124" s="882" t="s">
        <v>538</v>
      </c>
      <c r="B2124" s="884" t="s">
        <v>575</v>
      </c>
      <c r="C2124" s="243" t="s">
        <v>55</v>
      </c>
      <c r="D2124" s="244"/>
      <c r="E2124" s="900" t="s">
        <v>53</v>
      </c>
      <c r="F2124" s="238">
        <v>40000</v>
      </c>
      <c r="G2124" s="37">
        <v>110000</v>
      </c>
      <c r="H2124" s="319"/>
      <c r="I2124" s="238">
        <v>50000</v>
      </c>
      <c r="J2124" s="238"/>
      <c r="K2124" s="238"/>
      <c r="L2124" s="238">
        <v>60000</v>
      </c>
      <c r="M2124" s="238"/>
      <c r="N2124" s="238"/>
      <c r="O2124" s="238"/>
      <c r="P2124" s="238"/>
      <c r="Q2124" s="238"/>
      <c r="R2124" s="238">
        <v>110000</v>
      </c>
      <c r="S2124" s="238">
        <v>0</v>
      </c>
      <c r="T2124" s="238"/>
      <c r="U2124" s="238"/>
      <c r="V2124" s="238"/>
      <c r="W2124" s="238"/>
      <c r="X2124" s="23">
        <f t="shared" si="296"/>
        <v>0</v>
      </c>
      <c r="Y2124" s="23">
        <f t="shared" si="297"/>
        <v>0</v>
      </c>
      <c r="AH2124" s="20">
        <f t="shared" si="298"/>
        <v>0</v>
      </c>
      <c r="AI2124" s="20">
        <v>1</v>
      </c>
      <c r="AQ2124" s="1">
        <f t="shared" si="299"/>
        <v>1</v>
      </c>
      <c r="AR2124" s="1">
        <f t="shared" si="300"/>
        <v>1</v>
      </c>
    </row>
    <row r="2125" spans="1:44" ht="27.6" thickTop="1" thickBot="1">
      <c r="A2125" s="882" t="s">
        <v>538</v>
      </c>
      <c r="B2125" s="884" t="s">
        <v>575</v>
      </c>
      <c r="C2125" s="243" t="s">
        <v>584</v>
      </c>
      <c r="D2125" s="244"/>
      <c r="E2125" s="900" t="s">
        <v>10</v>
      </c>
      <c r="F2125" s="238">
        <v>40000</v>
      </c>
      <c r="G2125" s="37">
        <v>65000</v>
      </c>
      <c r="H2125" s="319"/>
      <c r="I2125" s="238">
        <v>10000</v>
      </c>
      <c r="J2125" s="238"/>
      <c r="K2125" s="238"/>
      <c r="L2125" s="238">
        <v>55000</v>
      </c>
      <c r="M2125" s="238"/>
      <c r="N2125" s="238"/>
      <c r="O2125" s="238"/>
      <c r="P2125" s="238"/>
      <c r="Q2125" s="238"/>
      <c r="R2125" s="238">
        <v>65000</v>
      </c>
      <c r="S2125" s="238"/>
      <c r="T2125" s="238"/>
      <c r="U2125" s="238"/>
      <c r="V2125" s="238"/>
      <c r="W2125" s="238"/>
      <c r="X2125" s="23">
        <f t="shared" si="296"/>
        <v>0</v>
      </c>
      <c r="Y2125" s="23">
        <f t="shared" si="297"/>
        <v>0</v>
      </c>
      <c r="AH2125" s="20">
        <f t="shared" si="298"/>
        <v>0</v>
      </c>
      <c r="AI2125" s="20">
        <v>1</v>
      </c>
      <c r="AQ2125" s="1">
        <f t="shared" si="299"/>
        <v>1</v>
      </c>
      <c r="AR2125" s="1">
        <f t="shared" si="300"/>
        <v>1</v>
      </c>
    </row>
    <row r="2126" spans="1:44" ht="27.6" thickTop="1" thickBot="1">
      <c r="A2126" s="882" t="s">
        <v>538</v>
      </c>
      <c r="B2126" s="884" t="s">
        <v>575</v>
      </c>
      <c r="C2126" s="243" t="s">
        <v>491</v>
      </c>
      <c r="D2126" s="244"/>
      <c r="E2126" s="900" t="s">
        <v>10</v>
      </c>
      <c r="F2126" s="238">
        <v>40000</v>
      </c>
      <c r="G2126" s="37">
        <v>40000</v>
      </c>
      <c r="H2126" s="319"/>
      <c r="I2126" s="238">
        <v>40000</v>
      </c>
      <c r="J2126" s="238"/>
      <c r="K2126" s="238"/>
      <c r="L2126" s="238"/>
      <c r="M2126" s="238"/>
      <c r="N2126" s="238"/>
      <c r="O2126" s="238"/>
      <c r="P2126" s="238"/>
      <c r="Q2126" s="238"/>
      <c r="R2126" s="238">
        <v>40000</v>
      </c>
      <c r="S2126" s="238"/>
      <c r="T2126" s="238"/>
      <c r="U2126" s="238"/>
      <c r="V2126" s="238"/>
      <c r="W2126" s="238"/>
      <c r="X2126" s="23">
        <f t="shared" si="296"/>
        <v>0</v>
      </c>
      <c r="Y2126" s="23">
        <f t="shared" si="297"/>
        <v>0</v>
      </c>
      <c r="AH2126" s="20">
        <f t="shared" si="298"/>
        <v>0</v>
      </c>
      <c r="AI2126" s="20">
        <v>1</v>
      </c>
      <c r="AQ2126" s="1">
        <f t="shared" si="299"/>
        <v>1</v>
      </c>
      <c r="AR2126" s="1">
        <f t="shared" si="300"/>
        <v>1</v>
      </c>
    </row>
    <row r="2127" spans="1:44" ht="27.6" thickTop="1" thickBot="1">
      <c r="A2127" s="882" t="s">
        <v>538</v>
      </c>
      <c r="B2127" s="884" t="s">
        <v>575</v>
      </c>
      <c r="C2127" s="243" t="s">
        <v>45</v>
      </c>
      <c r="D2127" s="244"/>
      <c r="E2127" s="900" t="s">
        <v>10</v>
      </c>
      <c r="F2127" s="238">
        <v>46352</v>
      </c>
      <c r="G2127" s="37">
        <v>44357</v>
      </c>
      <c r="H2127" s="319"/>
      <c r="I2127" s="238">
        <v>6357</v>
      </c>
      <c r="J2127" s="238"/>
      <c r="K2127" s="238"/>
      <c r="L2127" s="238">
        <v>38000</v>
      </c>
      <c r="M2127" s="238"/>
      <c r="N2127" s="238"/>
      <c r="O2127" s="238"/>
      <c r="P2127" s="238"/>
      <c r="Q2127" s="238"/>
      <c r="R2127" s="238">
        <v>44357</v>
      </c>
      <c r="S2127" s="238"/>
      <c r="T2127" s="238"/>
      <c r="U2127" s="238"/>
      <c r="V2127" s="238"/>
      <c r="W2127" s="238"/>
      <c r="X2127" s="23">
        <f t="shared" si="296"/>
        <v>0</v>
      </c>
      <c r="Y2127" s="23">
        <f t="shared" si="297"/>
        <v>0</v>
      </c>
      <c r="AH2127" s="20">
        <f t="shared" si="298"/>
        <v>0</v>
      </c>
      <c r="AI2127" s="20">
        <v>1</v>
      </c>
      <c r="AQ2127" s="1">
        <f t="shared" si="299"/>
        <v>1</v>
      </c>
      <c r="AR2127" s="1">
        <f t="shared" si="300"/>
        <v>1</v>
      </c>
    </row>
    <row r="2128" spans="1:44" ht="27.6" thickTop="1" thickBot="1">
      <c r="A2128" s="882" t="s">
        <v>538</v>
      </c>
      <c r="B2128" s="884" t="s">
        <v>575</v>
      </c>
      <c r="C2128" s="255" t="s">
        <v>41</v>
      </c>
      <c r="D2128" s="256"/>
      <c r="E2128" s="904" t="s">
        <v>11</v>
      </c>
      <c r="F2128" s="238">
        <v>360000</v>
      </c>
      <c r="G2128" s="37">
        <v>360000</v>
      </c>
      <c r="H2128" s="319"/>
      <c r="I2128" s="238"/>
      <c r="J2128" s="238"/>
      <c r="K2128" s="238">
        <v>360000</v>
      </c>
      <c r="L2128" s="238"/>
      <c r="M2128" s="238"/>
      <c r="N2128" s="238"/>
      <c r="O2128" s="238"/>
      <c r="P2128" s="238"/>
      <c r="Q2128" s="238">
        <v>84150</v>
      </c>
      <c r="R2128" s="238">
        <v>275850</v>
      </c>
      <c r="S2128" s="238"/>
      <c r="T2128" s="238"/>
      <c r="U2128" s="238"/>
      <c r="V2128" s="238"/>
      <c r="W2128" s="238"/>
      <c r="X2128" s="23">
        <f t="shared" si="296"/>
        <v>0</v>
      </c>
      <c r="Y2128" s="23">
        <f t="shared" si="297"/>
        <v>0</v>
      </c>
      <c r="AH2128" s="20">
        <f t="shared" si="298"/>
        <v>0</v>
      </c>
      <c r="AI2128" s="20">
        <v>1</v>
      </c>
      <c r="AQ2128" s="1">
        <f t="shared" si="299"/>
        <v>1</v>
      </c>
      <c r="AR2128" s="1">
        <f t="shared" si="300"/>
        <v>1</v>
      </c>
    </row>
    <row r="2129" spans="1:44" ht="27.6" thickTop="1" thickBot="1">
      <c r="A2129" s="882" t="s">
        <v>538</v>
      </c>
      <c r="B2129" s="884" t="s">
        <v>575</v>
      </c>
      <c r="C2129" s="255" t="s">
        <v>40</v>
      </c>
      <c r="D2129" s="256"/>
      <c r="E2129" s="904" t="s">
        <v>11</v>
      </c>
      <c r="F2129" s="238">
        <v>98000</v>
      </c>
      <c r="G2129" s="37">
        <v>98000</v>
      </c>
      <c r="H2129" s="319"/>
      <c r="I2129" s="238"/>
      <c r="J2129" s="238"/>
      <c r="K2129" s="238">
        <v>98000</v>
      </c>
      <c r="L2129" s="238"/>
      <c r="M2129" s="238"/>
      <c r="N2129" s="238"/>
      <c r="O2129" s="238"/>
      <c r="P2129" s="238"/>
      <c r="Q2129" s="238"/>
      <c r="R2129" s="238">
        <v>98000</v>
      </c>
      <c r="S2129" s="238"/>
      <c r="T2129" s="238"/>
      <c r="U2129" s="238"/>
      <c r="V2129" s="238"/>
      <c r="W2129" s="238"/>
      <c r="X2129" s="23">
        <f t="shared" si="296"/>
        <v>0</v>
      </c>
      <c r="Y2129" s="23">
        <f t="shared" si="297"/>
        <v>0</v>
      </c>
      <c r="AH2129" s="20">
        <f t="shared" si="298"/>
        <v>0</v>
      </c>
      <c r="AI2129" s="20">
        <v>1</v>
      </c>
      <c r="AQ2129" s="1">
        <f t="shared" si="299"/>
        <v>1</v>
      </c>
      <c r="AR2129" s="1">
        <f t="shared" si="300"/>
        <v>1</v>
      </c>
    </row>
    <row r="2130" spans="1:44" ht="27.6" thickTop="1" thickBot="1">
      <c r="A2130" s="882" t="s">
        <v>538</v>
      </c>
      <c r="B2130" s="884" t="s">
        <v>575</v>
      </c>
      <c r="C2130" s="255" t="s">
        <v>318</v>
      </c>
      <c r="D2130" s="256"/>
      <c r="E2130" s="904" t="s">
        <v>11</v>
      </c>
      <c r="F2130" s="238">
        <v>50000</v>
      </c>
      <c r="G2130" s="37">
        <v>50000</v>
      </c>
      <c r="H2130" s="319"/>
      <c r="I2130" s="238"/>
      <c r="J2130" s="238"/>
      <c r="K2130" s="238">
        <v>50000</v>
      </c>
      <c r="L2130" s="238"/>
      <c r="M2130" s="238"/>
      <c r="N2130" s="238"/>
      <c r="O2130" s="238"/>
      <c r="P2130" s="238"/>
      <c r="Q2130" s="238"/>
      <c r="R2130" s="238">
        <v>50000</v>
      </c>
      <c r="S2130" s="238"/>
      <c r="T2130" s="238"/>
      <c r="U2130" s="238"/>
      <c r="V2130" s="238"/>
      <c r="W2130" s="238"/>
      <c r="X2130" s="23">
        <f t="shared" si="296"/>
        <v>0</v>
      </c>
      <c r="Y2130" s="23">
        <f t="shared" si="297"/>
        <v>0</v>
      </c>
      <c r="AH2130" s="20">
        <f t="shared" si="298"/>
        <v>0</v>
      </c>
      <c r="AI2130" s="20">
        <v>1</v>
      </c>
      <c r="AQ2130" s="1">
        <f t="shared" si="299"/>
        <v>1</v>
      </c>
      <c r="AR2130" s="1">
        <f t="shared" si="300"/>
        <v>1</v>
      </c>
    </row>
    <row r="2131" spans="1:44" ht="27.6" thickTop="1" thickBot="1">
      <c r="A2131" s="882" t="s">
        <v>538</v>
      </c>
      <c r="B2131" s="887" t="s">
        <v>575</v>
      </c>
      <c r="C2131" s="257" t="s">
        <v>45</v>
      </c>
      <c r="D2131" s="258"/>
      <c r="E2131" s="905" t="s">
        <v>11</v>
      </c>
      <c r="F2131" s="251">
        <v>51643</v>
      </c>
      <c r="G2131" s="37">
        <v>51643</v>
      </c>
      <c r="H2131" s="319"/>
      <c r="I2131" s="252">
        <v>1643</v>
      </c>
      <c r="J2131" s="252"/>
      <c r="K2131" s="252"/>
      <c r="L2131" s="252">
        <v>50000</v>
      </c>
      <c r="M2131" s="252"/>
      <c r="N2131" s="252"/>
      <c r="O2131" s="252"/>
      <c r="P2131" s="252"/>
      <c r="Q2131" s="252"/>
      <c r="R2131" s="252">
        <v>51643</v>
      </c>
      <c r="S2131" s="252"/>
      <c r="T2131" s="252"/>
      <c r="U2131" s="252"/>
      <c r="V2131" s="252"/>
      <c r="W2131" s="252"/>
      <c r="X2131" s="23">
        <f t="shared" si="296"/>
        <v>0</v>
      </c>
      <c r="Y2131" s="23">
        <f t="shared" si="297"/>
        <v>0</v>
      </c>
      <c r="AH2131" s="20">
        <f t="shared" si="298"/>
        <v>0</v>
      </c>
      <c r="AI2131" s="20">
        <v>1</v>
      </c>
      <c r="AQ2131" s="1">
        <f t="shared" si="299"/>
        <v>1</v>
      </c>
      <c r="AR2131" s="1">
        <f t="shared" si="300"/>
        <v>1</v>
      </c>
    </row>
    <row r="2132" spans="1:44" ht="27.6" thickTop="1" thickBot="1">
      <c r="A2132" s="882" t="s">
        <v>538</v>
      </c>
      <c r="B2132" s="882" t="s">
        <v>585</v>
      </c>
      <c r="C2132" s="253" t="s">
        <v>328</v>
      </c>
      <c r="D2132" s="244"/>
      <c r="E2132" s="903">
        <v>2019</v>
      </c>
      <c r="F2132" s="240">
        <v>333000</v>
      </c>
      <c r="G2132" s="37">
        <v>333000</v>
      </c>
      <c r="H2132" s="319"/>
      <c r="I2132" s="240">
        <v>0</v>
      </c>
      <c r="J2132" s="240">
        <v>0</v>
      </c>
      <c r="K2132" s="240">
        <v>0</v>
      </c>
      <c r="L2132" s="240">
        <v>333000</v>
      </c>
      <c r="M2132" s="240">
        <v>0</v>
      </c>
      <c r="N2132" s="240">
        <v>0</v>
      </c>
      <c r="O2132" s="240" t="s">
        <v>56</v>
      </c>
      <c r="P2132" s="240"/>
      <c r="Q2132" s="240"/>
      <c r="R2132" s="240">
        <v>100000</v>
      </c>
      <c r="S2132" s="240">
        <v>233000</v>
      </c>
      <c r="T2132" s="240"/>
      <c r="U2132" s="240">
        <v>0</v>
      </c>
      <c r="V2132" s="240"/>
      <c r="W2132" s="240">
        <v>0</v>
      </c>
      <c r="X2132" s="23">
        <f t="shared" si="296"/>
        <v>0</v>
      </c>
      <c r="Y2132" s="23">
        <f t="shared" si="297"/>
        <v>0</v>
      </c>
      <c r="Z2132" s="20">
        <v>1</v>
      </c>
      <c r="AH2132" s="20">
        <f t="shared" si="298"/>
        <v>1</v>
      </c>
      <c r="AQ2132" s="1">
        <f t="shared" si="299"/>
        <v>0</v>
      </c>
      <c r="AR2132" s="1">
        <f t="shared" si="300"/>
        <v>1</v>
      </c>
    </row>
    <row r="2133" spans="1:44" ht="27.6" thickTop="1" thickBot="1">
      <c r="A2133" s="882" t="s">
        <v>538</v>
      </c>
      <c r="B2133" s="882" t="s">
        <v>585</v>
      </c>
      <c r="C2133" s="239" t="s">
        <v>222</v>
      </c>
      <c r="D2133" s="237"/>
      <c r="E2133" s="899" t="s">
        <v>179</v>
      </c>
      <c r="F2133" s="240">
        <v>480000</v>
      </c>
      <c r="G2133" s="37">
        <v>480000</v>
      </c>
      <c r="H2133" s="319"/>
      <c r="I2133" s="240"/>
      <c r="J2133" s="240">
        <v>480000</v>
      </c>
      <c r="K2133" s="240"/>
      <c r="L2133" s="240"/>
      <c r="M2133" s="240"/>
      <c r="N2133" s="240"/>
      <c r="O2133" s="240"/>
      <c r="P2133" s="240"/>
      <c r="Q2133" s="240"/>
      <c r="R2133" s="240">
        <v>480000</v>
      </c>
      <c r="S2133" s="240"/>
      <c r="T2133" s="240"/>
      <c r="U2133" s="240"/>
      <c r="V2133" s="240"/>
      <c r="W2133" s="240"/>
      <c r="X2133" s="23">
        <f t="shared" si="296"/>
        <v>0</v>
      </c>
      <c r="Y2133" s="23">
        <f t="shared" si="297"/>
        <v>0</v>
      </c>
      <c r="Z2133" s="20">
        <v>1</v>
      </c>
      <c r="AH2133" s="20">
        <f t="shared" si="298"/>
        <v>1</v>
      </c>
      <c r="AQ2133" s="1">
        <f t="shared" si="299"/>
        <v>0</v>
      </c>
      <c r="AR2133" s="1">
        <f t="shared" si="300"/>
        <v>1</v>
      </c>
    </row>
    <row r="2134" spans="1:44" ht="27.6" thickTop="1" thickBot="1">
      <c r="A2134" s="882" t="s">
        <v>538</v>
      </c>
      <c r="B2134" s="884" t="s">
        <v>585</v>
      </c>
      <c r="C2134" s="243" t="s">
        <v>586</v>
      </c>
      <c r="D2134" s="244"/>
      <c r="E2134" s="900">
        <v>2019</v>
      </c>
      <c r="F2134" s="238">
        <v>267000</v>
      </c>
      <c r="G2134" s="37">
        <v>267000</v>
      </c>
      <c r="H2134" s="319"/>
      <c r="I2134" s="238">
        <v>0</v>
      </c>
      <c r="J2134" s="238">
        <v>0</v>
      </c>
      <c r="K2134" s="238">
        <v>0</v>
      </c>
      <c r="L2134" s="238">
        <v>267000</v>
      </c>
      <c r="M2134" s="238">
        <v>0</v>
      </c>
      <c r="N2134" s="238">
        <v>0</v>
      </c>
      <c r="O2134" s="238" t="s">
        <v>56</v>
      </c>
      <c r="P2134" s="238"/>
      <c r="Q2134" s="238"/>
      <c r="R2134" s="238">
        <v>100000</v>
      </c>
      <c r="S2134" s="238">
        <v>167000</v>
      </c>
      <c r="T2134" s="238"/>
      <c r="U2134" s="238">
        <v>0</v>
      </c>
      <c r="V2134" s="238"/>
      <c r="W2134" s="238">
        <v>0</v>
      </c>
      <c r="X2134" s="23">
        <f t="shared" si="296"/>
        <v>0</v>
      </c>
      <c r="Y2134" s="23">
        <f t="shared" si="297"/>
        <v>0</v>
      </c>
      <c r="Z2134" s="20">
        <v>1</v>
      </c>
      <c r="AH2134" s="20">
        <f t="shared" si="298"/>
        <v>1</v>
      </c>
      <c r="AQ2134" s="1">
        <f t="shared" si="299"/>
        <v>0</v>
      </c>
      <c r="AR2134" s="1">
        <f t="shared" si="300"/>
        <v>1</v>
      </c>
    </row>
    <row r="2135" spans="1:44" ht="27.6" thickTop="1" thickBot="1">
      <c r="A2135" s="882" t="s">
        <v>538</v>
      </c>
      <c r="B2135" s="884" t="s">
        <v>585</v>
      </c>
      <c r="C2135" s="243" t="s">
        <v>587</v>
      </c>
      <c r="D2135" s="244"/>
      <c r="E2135" s="900">
        <v>2019</v>
      </c>
      <c r="F2135" s="238">
        <v>200000</v>
      </c>
      <c r="G2135" s="37">
        <v>200000</v>
      </c>
      <c r="H2135" s="319"/>
      <c r="I2135" s="238">
        <v>0</v>
      </c>
      <c r="J2135" s="238">
        <v>0</v>
      </c>
      <c r="K2135" s="238">
        <v>0</v>
      </c>
      <c r="L2135" s="238">
        <v>200000</v>
      </c>
      <c r="M2135" s="238"/>
      <c r="N2135" s="238"/>
      <c r="O2135" s="238"/>
      <c r="P2135" s="238"/>
      <c r="Q2135" s="238"/>
      <c r="R2135" s="238">
        <v>100000</v>
      </c>
      <c r="S2135" s="238">
        <v>100000</v>
      </c>
      <c r="T2135" s="238"/>
      <c r="U2135" s="238">
        <v>0</v>
      </c>
      <c r="V2135" s="238"/>
      <c r="W2135" s="238">
        <v>0</v>
      </c>
      <c r="X2135" s="23">
        <f t="shared" si="296"/>
        <v>0</v>
      </c>
      <c r="Y2135" s="23">
        <f t="shared" si="297"/>
        <v>0</v>
      </c>
      <c r="Z2135" s="20">
        <v>1</v>
      </c>
      <c r="AH2135" s="20">
        <f t="shared" si="298"/>
        <v>1</v>
      </c>
      <c r="AQ2135" s="1">
        <f t="shared" si="299"/>
        <v>0</v>
      </c>
      <c r="AR2135" s="1">
        <f t="shared" si="300"/>
        <v>1</v>
      </c>
    </row>
    <row r="2136" spans="1:44" ht="27.6" thickTop="1" thickBot="1">
      <c r="A2136" s="882" t="s">
        <v>538</v>
      </c>
      <c r="B2136" s="884" t="s">
        <v>585</v>
      </c>
      <c r="C2136" s="243" t="s">
        <v>519</v>
      </c>
      <c r="D2136" s="244"/>
      <c r="E2136" s="900">
        <v>2019</v>
      </c>
      <c r="F2136" s="238">
        <v>33000</v>
      </c>
      <c r="G2136" s="37">
        <v>33000</v>
      </c>
      <c r="H2136" s="319"/>
      <c r="I2136" s="238">
        <v>0</v>
      </c>
      <c r="J2136" s="238">
        <v>0</v>
      </c>
      <c r="K2136" s="238">
        <v>0</v>
      </c>
      <c r="L2136" s="238">
        <v>33000</v>
      </c>
      <c r="M2136" s="238"/>
      <c r="N2136" s="238"/>
      <c r="O2136" s="238"/>
      <c r="P2136" s="238"/>
      <c r="Q2136" s="238"/>
      <c r="R2136" s="238">
        <v>33000</v>
      </c>
      <c r="S2136" s="238">
        <v>0</v>
      </c>
      <c r="T2136" s="238"/>
      <c r="U2136" s="238">
        <v>0</v>
      </c>
      <c r="V2136" s="238"/>
      <c r="W2136" s="238">
        <v>0</v>
      </c>
      <c r="X2136" s="23">
        <f t="shared" si="296"/>
        <v>0</v>
      </c>
      <c r="Y2136" s="23">
        <f t="shared" si="297"/>
        <v>0</v>
      </c>
      <c r="Z2136" s="20">
        <v>1</v>
      </c>
      <c r="AH2136" s="20">
        <f t="shared" si="298"/>
        <v>1</v>
      </c>
      <c r="AQ2136" s="1">
        <f t="shared" si="299"/>
        <v>0</v>
      </c>
      <c r="AR2136" s="1">
        <f t="shared" si="300"/>
        <v>1</v>
      </c>
    </row>
    <row r="2137" spans="1:44" ht="27.6" thickTop="1" thickBot="1">
      <c r="A2137" s="882" t="s">
        <v>538</v>
      </c>
      <c r="B2137" s="884" t="s">
        <v>585</v>
      </c>
      <c r="C2137" s="243" t="s">
        <v>50</v>
      </c>
      <c r="D2137" s="244"/>
      <c r="E2137" s="900">
        <v>2019</v>
      </c>
      <c r="F2137" s="238">
        <v>70000</v>
      </c>
      <c r="G2137" s="37">
        <v>70000</v>
      </c>
      <c r="H2137" s="319"/>
      <c r="I2137" s="238">
        <v>0</v>
      </c>
      <c r="J2137" s="238">
        <v>0</v>
      </c>
      <c r="K2137" s="238">
        <v>70000</v>
      </c>
      <c r="L2137" s="238">
        <v>0</v>
      </c>
      <c r="M2137" s="238">
        <v>0</v>
      </c>
      <c r="N2137" s="238">
        <v>0</v>
      </c>
      <c r="O2137" s="238" t="s">
        <v>56</v>
      </c>
      <c r="P2137" s="238"/>
      <c r="Q2137" s="238"/>
      <c r="R2137" s="238">
        <v>20000</v>
      </c>
      <c r="S2137" s="238">
        <v>50000</v>
      </c>
      <c r="T2137" s="238"/>
      <c r="U2137" s="238">
        <v>0</v>
      </c>
      <c r="V2137" s="238"/>
      <c r="W2137" s="238">
        <v>0</v>
      </c>
      <c r="X2137" s="23">
        <f t="shared" si="296"/>
        <v>0</v>
      </c>
      <c r="Y2137" s="23">
        <f t="shared" si="297"/>
        <v>0</v>
      </c>
      <c r="Z2137" s="20">
        <v>1</v>
      </c>
      <c r="AH2137" s="20">
        <f t="shared" si="298"/>
        <v>1</v>
      </c>
      <c r="AQ2137" s="1">
        <f t="shared" si="299"/>
        <v>0</v>
      </c>
      <c r="AR2137" s="1">
        <f t="shared" si="300"/>
        <v>1</v>
      </c>
    </row>
    <row r="2138" spans="1:44" ht="27.6" thickTop="1" thickBot="1">
      <c r="A2138" s="882" t="s">
        <v>538</v>
      </c>
      <c r="B2138" s="884" t="s">
        <v>585</v>
      </c>
      <c r="C2138" s="243" t="s">
        <v>588</v>
      </c>
      <c r="D2138" s="244"/>
      <c r="E2138" s="900" t="s">
        <v>11</v>
      </c>
      <c r="F2138" s="238">
        <v>38000</v>
      </c>
      <c r="G2138" s="37">
        <v>38000</v>
      </c>
      <c r="H2138" s="319"/>
      <c r="I2138" s="238">
        <v>0</v>
      </c>
      <c r="J2138" s="238">
        <v>0</v>
      </c>
      <c r="K2138" s="238">
        <v>38000</v>
      </c>
      <c r="L2138" s="238"/>
      <c r="M2138" s="238"/>
      <c r="N2138" s="238"/>
      <c r="O2138" s="238"/>
      <c r="P2138" s="238"/>
      <c r="Q2138" s="238">
        <v>0</v>
      </c>
      <c r="R2138" s="238">
        <v>38000</v>
      </c>
      <c r="S2138" s="238">
        <v>0</v>
      </c>
      <c r="T2138" s="238"/>
      <c r="U2138" s="238">
        <v>0</v>
      </c>
      <c r="V2138" s="238"/>
      <c r="W2138" s="238">
        <v>0</v>
      </c>
      <c r="X2138" s="23">
        <f t="shared" si="296"/>
        <v>0</v>
      </c>
      <c r="Y2138" s="23">
        <f t="shared" si="297"/>
        <v>0</v>
      </c>
      <c r="AH2138" s="20">
        <f t="shared" si="298"/>
        <v>0</v>
      </c>
      <c r="AI2138" s="20">
        <v>1</v>
      </c>
      <c r="AQ2138" s="1">
        <f t="shared" si="299"/>
        <v>1</v>
      </c>
      <c r="AR2138" s="1">
        <f t="shared" si="300"/>
        <v>1</v>
      </c>
    </row>
    <row r="2139" spans="1:44" ht="27.6" thickTop="1" thickBot="1">
      <c r="A2139" s="882" t="s">
        <v>538</v>
      </c>
      <c r="B2139" s="884" t="s">
        <v>585</v>
      </c>
      <c r="C2139" s="259" t="s">
        <v>206</v>
      </c>
      <c r="D2139" s="260"/>
      <c r="E2139" s="906" t="s">
        <v>12</v>
      </c>
      <c r="F2139" s="238">
        <v>32330</v>
      </c>
      <c r="G2139" s="37">
        <v>32330</v>
      </c>
      <c r="H2139" s="319"/>
      <c r="I2139" s="238">
        <v>0</v>
      </c>
      <c r="J2139" s="238">
        <v>23278</v>
      </c>
      <c r="K2139" s="238">
        <v>9052</v>
      </c>
      <c r="L2139" s="238"/>
      <c r="M2139" s="238"/>
      <c r="N2139" s="238"/>
      <c r="O2139" s="238"/>
      <c r="P2139" s="238"/>
      <c r="Q2139" s="238">
        <v>0</v>
      </c>
      <c r="R2139" s="238">
        <v>32330</v>
      </c>
      <c r="S2139" s="238">
        <v>0</v>
      </c>
      <c r="T2139" s="238"/>
      <c r="U2139" s="238">
        <v>0</v>
      </c>
      <c r="V2139" s="238"/>
      <c r="W2139" s="238">
        <v>0</v>
      </c>
      <c r="X2139" s="23">
        <f t="shared" si="296"/>
        <v>0</v>
      </c>
      <c r="Y2139" s="23">
        <f t="shared" si="297"/>
        <v>0</v>
      </c>
      <c r="AH2139" s="20">
        <f t="shared" si="298"/>
        <v>0</v>
      </c>
      <c r="AI2139" s="20">
        <v>1</v>
      </c>
      <c r="AQ2139" s="1">
        <f t="shared" si="299"/>
        <v>1</v>
      </c>
      <c r="AR2139" s="1">
        <f t="shared" si="300"/>
        <v>1</v>
      </c>
    </row>
    <row r="2140" spans="1:44" ht="27.6" thickTop="1" thickBot="1">
      <c r="A2140" s="882" t="s">
        <v>538</v>
      </c>
      <c r="B2140" s="884" t="s">
        <v>585</v>
      </c>
      <c r="C2140" s="259" t="s">
        <v>44</v>
      </c>
      <c r="D2140" s="260"/>
      <c r="E2140" s="906" t="s">
        <v>12</v>
      </c>
      <c r="F2140" s="238">
        <v>49821</v>
      </c>
      <c r="G2140" s="37">
        <v>49821</v>
      </c>
      <c r="H2140" s="319"/>
      <c r="I2140" s="238">
        <v>13950</v>
      </c>
      <c r="J2140" s="238">
        <v>35871</v>
      </c>
      <c r="K2140" s="238"/>
      <c r="L2140" s="238"/>
      <c r="M2140" s="238"/>
      <c r="N2140" s="238"/>
      <c r="O2140" s="238"/>
      <c r="P2140" s="238"/>
      <c r="Q2140" s="238">
        <v>49489</v>
      </c>
      <c r="R2140" s="238">
        <v>332</v>
      </c>
      <c r="S2140" s="238">
        <v>0</v>
      </c>
      <c r="T2140" s="238"/>
      <c r="U2140" s="238">
        <v>0</v>
      </c>
      <c r="V2140" s="238"/>
      <c r="W2140" s="238">
        <v>0</v>
      </c>
      <c r="X2140" s="23">
        <f t="shared" si="296"/>
        <v>0</v>
      </c>
      <c r="Y2140" s="23">
        <f t="shared" si="297"/>
        <v>0</v>
      </c>
      <c r="AH2140" s="20">
        <f t="shared" si="298"/>
        <v>0</v>
      </c>
      <c r="AI2140" s="20">
        <v>1</v>
      </c>
      <c r="AQ2140" s="1">
        <f t="shared" si="299"/>
        <v>1</v>
      </c>
      <c r="AR2140" s="1">
        <f t="shared" si="300"/>
        <v>1</v>
      </c>
    </row>
    <row r="2141" spans="1:44" ht="27.6" thickTop="1" thickBot="1">
      <c r="A2141" s="882" t="s">
        <v>538</v>
      </c>
      <c r="B2141" s="884" t="s">
        <v>585</v>
      </c>
      <c r="C2141" s="259" t="s">
        <v>589</v>
      </c>
      <c r="D2141" s="260"/>
      <c r="E2141" s="906" t="s">
        <v>10</v>
      </c>
      <c r="F2141" s="238">
        <v>513000</v>
      </c>
      <c r="G2141" s="37">
        <v>513000</v>
      </c>
      <c r="H2141" s="319"/>
      <c r="I2141" s="238">
        <v>513000</v>
      </c>
      <c r="J2141" s="238">
        <v>0</v>
      </c>
      <c r="K2141" s="238"/>
      <c r="L2141" s="238"/>
      <c r="M2141" s="238"/>
      <c r="N2141" s="238"/>
      <c r="O2141" s="238"/>
      <c r="P2141" s="238"/>
      <c r="Q2141" s="238">
        <v>0</v>
      </c>
      <c r="R2141" s="238">
        <v>0</v>
      </c>
      <c r="S2141" s="247">
        <v>513000</v>
      </c>
      <c r="T2141" s="238"/>
      <c r="U2141" s="238">
        <v>0</v>
      </c>
      <c r="V2141" s="238"/>
      <c r="W2141" s="238">
        <v>0</v>
      </c>
      <c r="X2141" s="23">
        <f t="shared" si="296"/>
        <v>0</v>
      </c>
      <c r="Y2141" s="23">
        <f t="shared" si="297"/>
        <v>0</v>
      </c>
      <c r="AH2141" s="20">
        <f t="shared" si="298"/>
        <v>0</v>
      </c>
      <c r="AI2141" s="20">
        <v>1</v>
      </c>
      <c r="AQ2141" s="1">
        <f t="shared" si="299"/>
        <v>1</v>
      </c>
      <c r="AR2141" s="1">
        <f t="shared" si="300"/>
        <v>1</v>
      </c>
    </row>
    <row r="2142" spans="1:44" ht="27.6" thickTop="1" thickBot="1">
      <c r="A2142" s="882" t="s">
        <v>538</v>
      </c>
      <c r="B2142" s="884" t="s">
        <v>585</v>
      </c>
      <c r="C2142" s="259" t="s">
        <v>586</v>
      </c>
      <c r="D2142" s="260"/>
      <c r="E2142" s="906" t="s">
        <v>10</v>
      </c>
      <c r="F2142" s="238">
        <v>198504</v>
      </c>
      <c r="G2142" s="37">
        <v>198504</v>
      </c>
      <c r="H2142" s="319"/>
      <c r="I2142" s="238">
        <v>76222</v>
      </c>
      <c r="J2142" s="238">
        <v>98120</v>
      </c>
      <c r="K2142" s="238">
        <v>24162</v>
      </c>
      <c r="L2142" s="238"/>
      <c r="M2142" s="238"/>
      <c r="N2142" s="238"/>
      <c r="O2142" s="238"/>
      <c r="P2142" s="238"/>
      <c r="Q2142" s="238">
        <v>178644</v>
      </c>
      <c r="R2142" s="238">
        <v>19860</v>
      </c>
      <c r="S2142" s="238">
        <v>0</v>
      </c>
      <c r="T2142" s="238"/>
      <c r="U2142" s="238">
        <v>0</v>
      </c>
      <c r="V2142" s="238"/>
      <c r="W2142" s="238">
        <v>0</v>
      </c>
      <c r="X2142" s="23">
        <f t="shared" si="296"/>
        <v>0</v>
      </c>
      <c r="Y2142" s="23">
        <f t="shared" si="297"/>
        <v>0</v>
      </c>
      <c r="AH2142" s="20">
        <f t="shared" si="298"/>
        <v>0</v>
      </c>
      <c r="AI2142" s="20">
        <v>1</v>
      </c>
      <c r="AQ2142" s="1">
        <f t="shared" si="299"/>
        <v>1</v>
      </c>
      <c r="AR2142" s="1">
        <f t="shared" si="300"/>
        <v>1</v>
      </c>
    </row>
    <row r="2143" spans="1:44" ht="27.6" thickTop="1" thickBot="1">
      <c r="A2143" s="882" t="s">
        <v>538</v>
      </c>
      <c r="B2143" s="884" t="s">
        <v>585</v>
      </c>
      <c r="C2143" s="243" t="s">
        <v>590</v>
      </c>
      <c r="D2143" s="260"/>
      <c r="E2143" s="900" t="s">
        <v>10</v>
      </c>
      <c r="F2143" s="238">
        <v>70000</v>
      </c>
      <c r="G2143" s="37">
        <v>65790</v>
      </c>
      <c r="H2143" s="319"/>
      <c r="I2143" s="238">
        <v>0</v>
      </c>
      <c r="J2143" s="238">
        <v>65790</v>
      </c>
      <c r="K2143" s="238"/>
      <c r="L2143" s="238"/>
      <c r="M2143" s="238"/>
      <c r="N2143" s="238"/>
      <c r="O2143" s="238"/>
      <c r="P2143" s="238"/>
      <c r="Q2143" s="238">
        <v>59211</v>
      </c>
      <c r="R2143" s="238">
        <v>6579</v>
      </c>
      <c r="S2143" s="238">
        <v>0</v>
      </c>
      <c r="T2143" s="238"/>
      <c r="U2143" s="238">
        <v>0</v>
      </c>
      <c r="V2143" s="238"/>
      <c r="W2143" s="238">
        <v>0</v>
      </c>
      <c r="X2143" s="23">
        <f t="shared" si="296"/>
        <v>0</v>
      </c>
      <c r="Y2143" s="23">
        <f t="shared" si="297"/>
        <v>0</v>
      </c>
      <c r="AH2143" s="20">
        <f t="shared" si="298"/>
        <v>0</v>
      </c>
      <c r="AI2143" s="20">
        <v>1</v>
      </c>
      <c r="AQ2143" s="1">
        <f t="shared" si="299"/>
        <v>1</v>
      </c>
      <c r="AR2143" s="1">
        <f t="shared" si="300"/>
        <v>1</v>
      </c>
    </row>
    <row r="2144" spans="1:44" ht="27.6" thickTop="1" thickBot="1">
      <c r="A2144" s="882" t="s">
        <v>538</v>
      </c>
      <c r="B2144" s="884" t="s">
        <v>585</v>
      </c>
      <c r="C2144" s="243" t="s">
        <v>591</v>
      </c>
      <c r="D2144" s="260"/>
      <c r="E2144" s="900">
        <v>2016</v>
      </c>
      <c r="F2144" s="238">
        <v>330000</v>
      </c>
      <c r="G2144" s="37">
        <v>237121</v>
      </c>
      <c r="H2144" s="319"/>
      <c r="I2144" s="238">
        <v>0</v>
      </c>
      <c r="J2144" s="238">
        <v>237121</v>
      </c>
      <c r="K2144" s="238"/>
      <c r="L2144" s="238"/>
      <c r="M2144" s="238"/>
      <c r="N2144" s="238"/>
      <c r="O2144" s="238"/>
      <c r="P2144" s="238"/>
      <c r="Q2144" s="238">
        <v>118960</v>
      </c>
      <c r="R2144" s="238">
        <v>118161</v>
      </c>
      <c r="S2144" s="238">
        <v>0</v>
      </c>
      <c r="T2144" s="238"/>
      <c r="U2144" s="238">
        <v>0</v>
      </c>
      <c r="V2144" s="238"/>
      <c r="W2144" s="238">
        <v>0</v>
      </c>
      <c r="X2144" s="23">
        <f t="shared" si="296"/>
        <v>0</v>
      </c>
      <c r="Y2144" s="23">
        <f t="shared" si="297"/>
        <v>0</v>
      </c>
      <c r="AH2144" s="20">
        <f t="shared" si="298"/>
        <v>0</v>
      </c>
      <c r="AI2144" s="20">
        <v>1</v>
      </c>
      <c r="AQ2144" s="1">
        <f t="shared" si="299"/>
        <v>1</v>
      </c>
      <c r="AR2144" s="1">
        <f t="shared" si="300"/>
        <v>1</v>
      </c>
    </row>
    <row r="2145" spans="1:44" ht="27.6" thickTop="1" thickBot="1">
      <c r="A2145" s="882" t="s">
        <v>538</v>
      </c>
      <c r="B2145" s="884" t="s">
        <v>585</v>
      </c>
      <c r="C2145" s="243" t="s">
        <v>586</v>
      </c>
      <c r="D2145" s="260"/>
      <c r="E2145" s="900" t="s">
        <v>53</v>
      </c>
      <c r="F2145" s="238">
        <v>595000</v>
      </c>
      <c r="G2145" s="37">
        <v>595000</v>
      </c>
      <c r="H2145" s="319"/>
      <c r="I2145" s="238">
        <v>0</v>
      </c>
      <c r="J2145" s="238">
        <v>500000</v>
      </c>
      <c r="K2145" s="238"/>
      <c r="L2145" s="238">
        <v>95000</v>
      </c>
      <c r="M2145" s="238"/>
      <c r="N2145" s="238"/>
      <c r="O2145" s="238"/>
      <c r="P2145" s="238"/>
      <c r="Q2145" s="238">
        <v>447973</v>
      </c>
      <c r="R2145" s="238">
        <v>5561</v>
      </c>
      <c r="S2145" s="238">
        <v>141466</v>
      </c>
      <c r="T2145" s="238"/>
      <c r="U2145" s="238">
        <v>0</v>
      </c>
      <c r="V2145" s="238"/>
      <c r="W2145" s="238">
        <v>0</v>
      </c>
      <c r="X2145" s="23">
        <f t="shared" si="296"/>
        <v>0</v>
      </c>
      <c r="Y2145" s="23">
        <f t="shared" si="297"/>
        <v>0</v>
      </c>
      <c r="AH2145" s="20">
        <f t="shared" si="298"/>
        <v>0</v>
      </c>
      <c r="AI2145" s="20">
        <v>1</v>
      </c>
      <c r="AQ2145" s="1">
        <f t="shared" si="299"/>
        <v>1</v>
      </c>
      <c r="AR2145" s="1">
        <f t="shared" si="300"/>
        <v>1</v>
      </c>
    </row>
    <row r="2146" spans="1:44" ht="27.6" thickTop="1" thickBot="1">
      <c r="A2146" s="882" t="s">
        <v>538</v>
      </c>
      <c r="B2146" s="884" t="s">
        <v>585</v>
      </c>
      <c r="C2146" s="243" t="s">
        <v>592</v>
      </c>
      <c r="D2146" s="244"/>
      <c r="E2146" s="900" t="s">
        <v>53</v>
      </c>
      <c r="F2146" s="238">
        <v>305000</v>
      </c>
      <c r="G2146" s="37">
        <v>267278</v>
      </c>
      <c r="H2146" s="319"/>
      <c r="I2146" s="238">
        <v>99278</v>
      </c>
      <c r="J2146" s="238">
        <v>0</v>
      </c>
      <c r="K2146" s="238"/>
      <c r="L2146" s="238">
        <v>168000</v>
      </c>
      <c r="M2146" s="238"/>
      <c r="N2146" s="238"/>
      <c r="O2146" s="238"/>
      <c r="P2146" s="238"/>
      <c r="Q2146" s="238">
        <v>234728</v>
      </c>
      <c r="R2146" s="238">
        <v>32550</v>
      </c>
      <c r="S2146" s="238">
        <v>0</v>
      </c>
      <c r="T2146" s="238"/>
      <c r="U2146" s="238">
        <v>0</v>
      </c>
      <c r="V2146" s="238"/>
      <c r="W2146" s="238">
        <v>0</v>
      </c>
      <c r="X2146" s="23">
        <f t="shared" si="296"/>
        <v>0</v>
      </c>
      <c r="Y2146" s="23">
        <f t="shared" si="297"/>
        <v>0</v>
      </c>
      <c r="AH2146" s="20">
        <f t="shared" si="298"/>
        <v>0</v>
      </c>
      <c r="AI2146" s="20">
        <v>1</v>
      </c>
      <c r="AQ2146" s="1">
        <f t="shared" si="299"/>
        <v>1</v>
      </c>
      <c r="AR2146" s="1">
        <f t="shared" si="300"/>
        <v>1</v>
      </c>
    </row>
    <row r="2147" spans="1:44" ht="27.6" thickTop="1" thickBot="1">
      <c r="A2147" s="882" t="s">
        <v>538</v>
      </c>
      <c r="B2147" s="884" t="s">
        <v>585</v>
      </c>
      <c r="C2147" s="243" t="s">
        <v>172</v>
      </c>
      <c r="D2147" s="244"/>
      <c r="E2147" s="900" t="s">
        <v>53</v>
      </c>
      <c r="F2147" s="238">
        <v>350000</v>
      </c>
      <c r="G2147" s="37">
        <v>319800</v>
      </c>
      <c r="H2147" s="319"/>
      <c r="I2147" s="238">
        <v>0</v>
      </c>
      <c r="J2147" s="238">
        <v>0</v>
      </c>
      <c r="K2147" s="238"/>
      <c r="L2147" s="238">
        <v>319800</v>
      </c>
      <c r="M2147" s="238"/>
      <c r="N2147" s="238"/>
      <c r="O2147" s="238"/>
      <c r="P2147" s="238"/>
      <c r="Q2147" s="238">
        <v>54000</v>
      </c>
      <c r="R2147" s="238">
        <v>233820</v>
      </c>
      <c r="S2147" s="238">
        <v>31980</v>
      </c>
      <c r="T2147" s="238"/>
      <c r="U2147" s="238">
        <v>0</v>
      </c>
      <c r="V2147" s="238"/>
      <c r="W2147" s="238">
        <v>0</v>
      </c>
      <c r="X2147" s="23">
        <f t="shared" si="296"/>
        <v>0</v>
      </c>
      <c r="Y2147" s="23">
        <f t="shared" si="297"/>
        <v>0</v>
      </c>
      <c r="AH2147" s="20">
        <f t="shared" si="298"/>
        <v>0</v>
      </c>
      <c r="AI2147" s="20">
        <v>1</v>
      </c>
      <c r="AQ2147" s="1">
        <f t="shared" si="299"/>
        <v>1</v>
      </c>
      <c r="AR2147" s="1">
        <f t="shared" si="300"/>
        <v>1</v>
      </c>
    </row>
    <row r="2148" spans="1:44" ht="27.6" thickTop="1" thickBot="1">
      <c r="A2148" s="882" t="s">
        <v>538</v>
      </c>
      <c r="B2148" s="884" t="s">
        <v>585</v>
      </c>
      <c r="C2148" s="261" t="s">
        <v>593</v>
      </c>
      <c r="D2148" s="244"/>
      <c r="E2148" s="900" t="s">
        <v>145</v>
      </c>
      <c r="F2148" s="238">
        <v>220000</v>
      </c>
      <c r="G2148" s="37">
        <v>220000</v>
      </c>
      <c r="H2148" s="319"/>
      <c r="I2148" s="238">
        <v>0</v>
      </c>
      <c r="J2148" s="238">
        <v>150000</v>
      </c>
      <c r="K2148" s="238"/>
      <c r="L2148" s="238">
        <v>70000</v>
      </c>
      <c r="M2148" s="238"/>
      <c r="N2148" s="238"/>
      <c r="O2148" s="238"/>
      <c r="P2148" s="238"/>
      <c r="Q2148" s="238">
        <v>0</v>
      </c>
      <c r="R2148" s="238">
        <v>220000</v>
      </c>
      <c r="S2148" s="238">
        <v>0</v>
      </c>
      <c r="T2148" s="238"/>
      <c r="U2148" s="238"/>
      <c r="V2148" s="238"/>
      <c r="W2148" s="238"/>
      <c r="X2148" s="23">
        <f t="shared" si="296"/>
        <v>0</v>
      </c>
      <c r="Y2148" s="23">
        <f t="shared" si="297"/>
        <v>0</v>
      </c>
      <c r="AH2148" s="20">
        <f t="shared" si="298"/>
        <v>0</v>
      </c>
      <c r="AI2148" s="20">
        <v>1</v>
      </c>
      <c r="AQ2148" s="1">
        <f t="shared" si="299"/>
        <v>1</v>
      </c>
      <c r="AR2148" s="1">
        <f t="shared" si="300"/>
        <v>1</v>
      </c>
    </row>
    <row r="2149" spans="1:44" ht="27.6" thickTop="1" thickBot="1">
      <c r="A2149" s="882" t="s">
        <v>538</v>
      </c>
      <c r="B2149" s="884" t="s">
        <v>585</v>
      </c>
      <c r="C2149" s="261" t="s">
        <v>579</v>
      </c>
      <c r="D2149" s="244"/>
      <c r="E2149" s="900" t="s">
        <v>145</v>
      </c>
      <c r="F2149" s="238">
        <v>55000</v>
      </c>
      <c r="G2149" s="37">
        <v>55000</v>
      </c>
      <c r="H2149" s="319"/>
      <c r="I2149" s="238">
        <v>0</v>
      </c>
      <c r="J2149" s="238">
        <v>0</v>
      </c>
      <c r="K2149" s="238"/>
      <c r="L2149" s="238">
        <v>55000</v>
      </c>
      <c r="M2149" s="238"/>
      <c r="N2149" s="238"/>
      <c r="O2149" s="238"/>
      <c r="P2149" s="238"/>
      <c r="Q2149" s="238">
        <v>0</v>
      </c>
      <c r="R2149" s="238">
        <v>55000</v>
      </c>
      <c r="S2149" s="238">
        <v>0</v>
      </c>
      <c r="T2149" s="238"/>
      <c r="U2149" s="238"/>
      <c r="V2149" s="238"/>
      <c r="W2149" s="238"/>
      <c r="X2149" s="23">
        <f t="shared" si="296"/>
        <v>0</v>
      </c>
      <c r="Y2149" s="23">
        <f t="shared" si="297"/>
        <v>0</v>
      </c>
      <c r="AH2149" s="20">
        <f t="shared" si="298"/>
        <v>0</v>
      </c>
      <c r="AI2149" s="20">
        <v>1</v>
      </c>
      <c r="AQ2149" s="1">
        <f t="shared" si="299"/>
        <v>1</v>
      </c>
      <c r="AR2149" s="1">
        <f t="shared" si="300"/>
        <v>1</v>
      </c>
    </row>
    <row r="2150" spans="1:44" ht="27.6" thickTop="1" thickBot="1">
      <c r="A2150" s="882" t="s">
        <v>538</v>
      </c>
      <c r="B2150" s="884" t="s">
        <v>585</v>
      </c>
      <c r="C2150" s="261" t="s">
        <v>594</v>
      </c>
      <c r="D2150" s="244"/>
      <c r="E2150" s="900" t="s">
        <v>145</v>
      </c>
      <c r="F2150" s="238">
        <v>45000</v>
      </c>
      <c r="G2150" s="37">
        <v>45000</v>
      </c>
      <c r="H2150" s="319"/>
      <c r="I2150" s="238">
        <v>45000</v>
      </c>
      <c r="J2150" s="238">
        <v>0</v>
      </c>
      <c r="K2150" s="238"/>
      <c r="L2150" s="238">
        <v>0</v>
      </c>
      <c r="M2150" s="238"/>
      <c r="N2150" s="238"/>
      <c r="O2150" s="238"/>
      <c r="P2150" s="238"/>
      <c r="Q2150" s="238">
        <v>0</v>
      </c>
      <c r="R2150" s="238">
        <v>45000</v>
      </c>
      <c r="S2150" s="238">
        <v>0</v>
      </c>
      <c r="T2150" s="238"/>
      <c r="U2150" s="238"/>
      <c r="V2150" s="238"/>
      <c r="W2150" s="238"/>
      <c r="X2150" s="23">
        <f t="shared" si="296"/>
        <v>0</v>
      </c>
      <c r="Y2150" s="23">
        <f t="shared" si="297"/>
        <v>0</v>
      </c>
      <c r="AH2150" s="20">
        <f t="shared" si="298"/>
        <v>0</v>
      </c>
      <c r="AI2150" s="20">
        <v>1</v>
      </c>
      <c r="AQ2150" s="1">
        <f t="shared" si="299"/>
        <v>1</v>
      </c>
      <c r="AR2150" s="1">
        <f t="shared" si="300"/>
        <v>1</v>
      </c>
    </row>
    <row r="2151" spans="1:44" ht="27.6" thickTop="1" thickBot="1">
      <c r="A2151" s="882" t="s">
        <v>538</v>
      </c>
      <c r="B2151" s="884" t="s">
        <v>585</v>
      </c>
      <c r="C2151" s="261" t="s">
        <v>595</v>
      </c>
      <c r="D2151" s="244"/>
      <c r="E2151" s="900" t="s">
        <v>145</v>
      </c>
      <c r="F2151" s="238">
        <v>40000</v>
      </c>
      <c r="G2151" s="37">
        <v>40000</v>
      </c>
      <c r="H2151" s="319"/>
      <c r="I2151" s="238">
        <v>21000</v>
      </c>
      <c r="J2151" s="238">
        <v>0</v>
      </c>
      <c r="K2151" s="238"/>
      <c r="L2151" s="238">
        <v>19000</v>
      </c>
      <c r="M2151" s="238"/>
      <c r="N2151" s="238"/>
      <c r="O2151" s="238"/>
      <c r="P2151" s="238"/>
      <c r="Q2151" s="238">
        <v>0</v>
      </c>
      <c r="R2151" s="238">
        <v>36000</v>
      </c>
      <c r="S2151" s="238">
        <v>4000</v>
      </c>
      <c r="T2151" s="238"/>
      <c r="U2151" s="238"/>
      <c r="V2151" s="238"/>
      <c r="W2151" s="238"/>
      <c r="X2151" s="23">
        <f t="shared" si="296"/>
        <v>0</v>
      </c>
      <c r="Y2151" s="23">
        <f t="shared" si="297"/>
        <v>0</v>
      </c>
      <c r="AH2151" s="20">
        <f t="shared" si="298"/>
        <v>0</v>
      </c>
      <c r="AI2151" s="20">
        <v>1</v>
      </c>
      <c r="AQ2151" s="1">
        <f t="shared" si="299"/>
        <v>1</v>
      </c>
      <c r="AR2151" s="1">
        <f t="shared" si="300"/>
        <v>1</v>
      </c>
    </row>
    <row r="2152" spans="1:44" ht="27.6" thickTop="1" thickBot="1">
      <c r="A2152" s="882" t="s">
        <v>538</v>
      </c>
      <c r="B2152" s="884" t="s">
        <v>585</v>
      </c>
      <c r="C2152" s="261" t="s">
        <v>596</v>
      </c>
      <c r="D2152" s="244"/>
      <c r="E2152" s="900" t="s">
        <v>145</v>
      </c>
      <c r="F2152" s="238">
        <v>32000</v>
      </c>
      <c r="G2152" s="37">
        <v>32000</v>
      </c>
      <c r="H2152" s="319"/>
      <c r="I2152" s="238">
        <v>0</v>
      </c>
      <c r="J2152" s="238">
        <v>0</v>
      </c>
      <c r="K2152" s="238"/>
      <c r="L2152" s="238">
        <v>32000</v>
      </c>
      <c r="M2152" s="238"/>
      <c r="N2152" s="238"/>
      <c r="O2152" s="238"/>
      <c r="P2152" s="238"/>
      <c r="Q2152" s="238">
        <v>0</v>
      </c>
      <c r="R2152" s="238">
        <v>28800</v>
      </c>
      <c r="S2152" s="238">
        <v>3200</v>
      </c>
      <c r="T2152" s="238"/>
      <c r="U2152" s="238"/>
      <c r="V2152" s="238"/>
      <c r="W2152" s="238"/>
      <c r="X2152" s="23">
        <f t="shared" si="296"/>
        <v>0</v>
      </c>
      <c r="Y2152" s="23">
        <f t="shared" si="297"/>
        <v>0</v>
      </c>
      <c r="AH2152" s="20">
        <f t="shared" si="298"/>
        <v>0</v>
      </c>
      <c r="AI2152" s="20">
        <v>1</v>
      </c>
      <c r="AQ2152" s="1">
        <f t="shared" si="299"/>
        <v>1</v>
      </c>
      <c r="AR2152" s="1">
        <f t="shared" si="300"/>
        <v>1</v>
      </c>
    </row>
    <row r="2153" spans="1:44" ht="27.6" thickTop="1" thickBot="1">
      <c r="A2153" s="882" t="s">
        <v>538</v>
      </c>
      <c r="B2153" s="884" t="s">
        <v>585</v>
      </c>
      <c r="C2153" s="261" t="s">
        <v>597</v>
      </c>
      <c r="D2153" s="244"/>
      <c r="E2153" s="900" t="s">
        <v>145</v>
      </c>
      <c r="F2153" s="454">
        <v>96000</v>
      </c>
      <c r="G2153" s="454">
        <v>96000</v>
      </c>
      <c r="H2153" s="319"/>
      <c r="I2153" s="238">
        <v>0</v>
      </c>
      <c r="J2153" s="238">
        <v>0</v>
      </c>
      <c r="K2153" s="238">
        <v>96000</v>
      </c>
      <c r="L2153" s="238">
        <v>0</v>
      </c>
      <c r="M2153" s="238"/>
      <c r="N2153" s="238"/>
      <c r="O2153" s="238"/>
      <c r="P2153" s="238"/>
      <c r="Q2153" s="238">
        <v>0</v>
      </c>
      <c r="R2153" s="238">
        <v>86400</v>
      </c>
      <c r="S2153" s="238">
        <v>9600</v>
      </c>
      <c r="T2153" s="238"/>
      <c r="U2153" s="238"/>
      <c r="V2153" s="238"/>
      <c r="W2153" s="238"/>
      <c r="X2153" s="23">
        <f t="shared" si="296"/>
        <v>0</v>
      </c>
      <c r="Y2153" s="23">
        <f t="shared" si="297"/>
        <v>0</v>
      </c>
      <c r="AH2153" s="20">
        <f t="shared" si="298"/>
        <v>0</v>
      </c>
      <c r="AI2153" s="20">
        <v>1</v>
      </c>
      <c r="AQ2153" s="1">
        <f t="shared" si="299"/>
        <v>1</v>
      </c>
      <c r="AR2153" s="1">
        <f t="shared" si="300"/>
        <v>1</v>
      </c>
    </row>
    <row r="2154" spans="1:44" ht="27.6" thickTop="1" thickBot="1">
      <c r="A2154" s="882" t="s">
        <v>538</v>
      </c>
      <c r="B2154" s="884" t="s">
        <v>585</v>
      </c>
      <c r="C2154" s="977" t="s">
        <v>598</v>
      </c>
      <c r="D2154" s="249"/>
      <c r="E2154" s="982" t="s">
        <v>10</v>
      </c>
      <c r="F2154" s="454">
        <v>1000000</v>
      </c>
      <c r="G2154" s="454">
        <v>999514</v>
      </c>
      <c r="H2154" s="319"/>
      <c r="I2154" s="238">
        <v>0</v>
      </c>
      <c r="J2154" s="238">
        <v>0</v>
      </c>
      <c r="K2154" s="238">
        <v>0</v>
      </c>
      <c r="L2154" s="238">
        <v>0</v>
      </c>
      <c r="M2154" s="238">
        <v>999514</v>
      </c>
      <c r="N2154" s="238">
        <v>0</v>
      </c>
      <c r="O2154" s="238" t="s">
        <v>56</v>
      </c>
      <c r="P2154" s="238"/>
      <c r="Q2154" s="238">
        <v>652524</v>
      </c>
      <c r="R2154" s="238">
        <v>248069</v>
      </c>
      <c r="S2154" s="238">
        <v>98921</v>
      </c>
      <c r="T2154" s="238"/>
      <c r="U2154" s="238">
        <v>0</v>
      </c>
      <c r="V2154" s="238"/>
      <c r="W2154" s="238"/>
      <c r="X2154" s="23">
        <f t="shared" si="296"/>
        <v>0</v>
      </c>
      <c r="Y2154" s="23">
        <f t="shared" si="297"/>
        <v>0</v>
      </c>
      <c r="AH2154" s="20">
        <f t="shared" si="298"/>
        <v>0</v>
      </c>
      <c r="AO2154" s="20">
        <v>1</v>
      </c>
      <c r="AQ2154" s="1">
        <f t="shared" si="299"/>
        <v>1</v>
      </c>
      <c r="AR2154" s="1">
        <f t="shared" si="300"/>
        <v>1</v>
      </c>
    </row>
    <row r="2155" spans="1:44" ht="27.6" thickTop="1" thickBot="1">
      <c r="A2155" s="882" t="s">
        <v>538</v>
      </c>
      <c r="B2155" s="882" t="s">
        <v>599</v>
      </c>
      <c r="C2155" s="253" t="s">
        <v>600</v>
      </c>
      <c r="D2155" s="244"/>
      <c r="E2155" s="903" t="s">
        <v>145</v>
      </c>
      <c r="F2155" s="454">
        <v>126000</v>
      </c>
      <c r="G2155" s="454">
        <v>126000</v>
      </c>
      <c r="H2155" s="319"/>
      <c r="I2155" s="240"/>
      <c r="J2155" s="240"/>
      <c r="K2155" s="240"/>
      <c r="L2155" s="240">
        <v>126000</v>
      </c>
      <c r="M2155" s="240"/>
      <c r="N2155" s="240"/>
      <c r="O2155" s="240"/>
      <c r="P2155" s="240"/>
      <c r="Q2155" s="240">
        <v>57404</v>
      </c>
      <c r="R2155" s="240">
        <v>55996</v>
      </c>
      <c r="S2155" s="240">
        <v>12600</v>
      </c>
      <c r="T2155" s="240"/>
      <c r="U2155" s="240"/>
      <c r="V2155" s="240"/>
      <c r="W2155" s="240"/>
      <c r="X2155" s="23">
        <f t="shared" si="296"/>
        <v>0</v>
      </c>
      <c r="Y2155" s="23">
        <f t="shared" si="297"/>
        <v>0</v>
      </c>
      <c r="AH2155" s="20">
        <f t="shared" si="298"/>
        <v>0</v>
      </c>
      <c r="AI2155" s="20">
        <v>1</v>
      </c>
      <c r="AQ2155" s="1">
        <f t="shared" si="299"/>
        <v>1</v>
      </c>
      <c r="AR2155" s="1">
        <f t="shared" si="300"/>
        <v>1</v>
      </c>
    </row>
    <row r="2156" spans="1:44" ht="27.6" thickTop="1" thickBot="1">
      <c r="A2156" s="882" t="s">
        <v>538</v>
      </c>
      <c r="B2156" s="882" t="s">
        <v>599</v>
      </c>
      <c r="C2156" s="239" t="s">
        <v>222</v>
      </c>
      <c r="D2156" s="237"/>
      <c r="E2156" s="899" t="s">
        <v>179</v>
      </c>
      <c r="F2156" s="454">
        <v>506368</v>
      </c>
      <c r="G2156" s="454">
        <v>506368</v>
      </c>
      <c r="H2156" s="319"/>
      <c r="I2156" s="240"/>
      <c r="J2156" s="240">
        <v>506368</v>
      </c>
      <c r="K2156" s="240"/>
      <c r="L2156" s="240"/>
      <c r="M2156" s="240"/>
      <c r="N2156" s="240"/>
      <c r="O2156" s="240"/>
      <c r="P2156" s="240"/>
      <c r="Q2156" s="240"/>
      <c r="R2156" s="240">
        <v>506368</v>
      </c>
      <c r="S2156" s="240"/>
      <c r="T2156" s="240"/>
      <c r="U2156" s="240"/>
      <c r="V2156" s="240"/>
      <c r="W2156" s="240"/>
      <c r="X2156" s="23">
        <f t="shared" si="296"/>
        <v>0</v>
      </c>
      <c r="Y2156" s="23">
        <f t="shared" si="297"/>
        <v>0</v>
      </c>
      <c r="Z2156" s="20">
        <v>1</v>
      </c>
      <c r="AH2156" s="20">
        <f t="shared" si="298"/>
        <v>1</v>
      </c>
      <c r="AQ2156" s="1">
        <f t="shared" si="299"/>
        <v>0</v>
      </c>
      <c r="AR2156" s="1">
        <f t="shared" si="300"/>
        <v>1</v>
      </c>
    </row>
    <row r="2157" spans="1:44" ht="27.6" thickTop="1" thickBot="1">
      <c r="A2157" s="882" t="s">
        <v>538</v>
      </c>
      <c r="B2157" s="884" t="s">
        <v>599</v>
      </c>
      <c r="C2157" s="243" t="s">
        <v>601</v>
      </c>
      <c r="D2157" s="244"/>
      <c r="E2157" s="900" t="s">
        <v>179</v>
      </c>
      <c r="F2157" s="454">
        <v>880000</v>
      </c>
      <c r="G2157" s="454">
        <v>880000</v>
      </c>
      <c r="H2157" s="319"/>
      <c r="I2157" s="238"/>
      <c r="J2157" s="238"/>
      <c r="K2157" s="238"/>
      <c r="L2157" s="238">
        <v>880000</v>
      </c>
      <c r="M2157" s="238"/>
      <c r="N2157" s="238"/>
      <c r="O2157" s="238"/>
      <c r="P2157" s="238"/>
      <c r="Q2157" s="238"/>
      <c r="R2157" s="238">
        <v>880000</v>
      </c>
      <c r="S2157" s="238"/>
      <c r="T2157" s="238"/>
      <c r="U2157" s="238"/>
      <c r="V2157" s="238"/>
      <c r="W2157" s="238"/>
      <c r="X2157" s="23">
        <f t="shared" si="296"/>
        <v>0</v>
      </c>
      <c r="Y2157" s="23">
        <f t="shared" si="297"/>
        <v>0</v>
      </c>
      <c r="Z2157" s="20">
        <v>1</v>
      </c>
      <c r="AH2157" s="20">
        <f t="shared" si="298"/>
        <v>1</v>
      </c>
      <c r="AQ2157" s="1">
        <f t="shared" si="299"/>
        <v>0</v>
      </c>
      <c r="AR2157" s="1">
        <f t="shared" si="300"/>
        <v>1</v>
      </c>
    </row>
    <row r="2158" spans="1:44" ht="27.6" thickTop="1" thickBot="1">
      <c r="A2158" s="882" t="s">
        <v>538</v>
      </c>
      <c r="B2158" s="884" t="s">
        <v>599</v>
      </c>
      <c r="C2158" s="259" t="s">
        <v>328</v>
      </c>
      <c r="D2158" s="262"/>
      <c r="E2158" s="906" t="s">
        <v>42</v>
      </c>
      <c r="F2158" s="454">
        <v>941043</v>
      </c>
      <c r="G2158" s="454">
        <v>941043</v>
      </c>
      <c r="H2158" s="319"/>
      <c r="I2158" s="238"/>
      <c r="J2158" s="238">
        <v>348186</v>
      </c>
      <c r="K2158" s="238">
        <v>592857</v>
      </c>
      <c r="L2158" s="238"/>
      <c r="M2158" s="238"/>
      <c r="N2158" s="238"/>
      <c r="O2158" s="238"/>
      <c r="P2158" s="238"/>
      <c r="Q2158" s="238">
        <v>846939</v>
      </c>
      <c r="R2158" s="238">
        <v>94104</v>
      </c>
      <c r="S2158" s="238"/>
      <c r="T2158" s="238"/>
      <c r="U2158" s="238"/>
      <c r="V2158" s="238"/>
      <c r="W2158" s="238"/>
      <c r="X2158" s="23">
        <f t="shared" si="296"/>
        <v>0</v>
      </c>
      <c r="Y2158" s="23">
        <f t="shared" si="297"/>
        <v>0</v>
      </c>
      <c r="AH2158" s="20">
        <f t="shared" si="298"/>
        <v>0</v>
      </c>
      <c r="AI2158" s="20">
        <v>1</v>
      </c>
      <c r="AQ2158" s="1">
        <f t="shared" si="299"/>
        <v>1</v>
      </c>
      <c r="AR2158" s="1">
        <f t="shared" si="300"/>
        <v>1</v>
      </c>
    </row>
    <row r="2159" spans="1:44" ht="27.6" thickTop="1" thickBot="1">
      <c r="A2159" s="882" t="s">
        <v>538</v>
      </c>
      <c r="B2159" s="884" t="s">
        <v>599</v>
      </c>
      <c r="C2159" s="259" t="s">
        <v>602</v>
      </c>
      <c r="D2159" s="262"/>
      <c r="E2159" s="906" t="s">
        <v>42</v>
      </c>
      <c r="F2159" s="454">
        <v>47500</v>
      </c>
      <c r="G2159" s="454">
        <v>47500</v>
      </c>
      <c r="H2159" s="319"/>
      <c r="I2159" s="238">
        <v>10147</v>
      </c>
      <c r="J2159" s="238">
        <v>17575</v>
      </c>
      <c r="K2159" s="238">
        <v>19778</v>
      </c>
      <c r="L2159" s="238"/>
      <c r="M2159" s="238"/>
      <c r="N2159" s="238"/>
      <c r="O2159" s="238"/>
      <c r="P2159" s="238"/>
      <c r="Q2159" s="238">
        <v>42750</v>
      </c>
      <c r="R2159" s="238">
        <v>4750</v>
      </c>
      <c r="S2159" s="238"/>
      <c r="T2159" s="238"/>
      <c r="U2159" s="238"/>
      <c r="V2159" s="238"/>
      <c r="W2159" s="238"/>
      <c r="X2159" s="23">
        <f t="shared" si="296"/>
        <v>0</v>
      </c>
      <c r="Y2159" s="23">
        <f t="shared" si="297"/>
        <v>0</v>
      </c>
      <c r="AH2159" s="20">
        <f t="shared" si="298"/>
        <v>0</v>
      </c>
      <c r="AI2159" s="20">
        <v>1</v>
      </c>
      <c r="AQ2159" s="1">
        <f t="shared" si="299"/>
        <v>1</v>
      </c>
      <c r="AR2159" s="1">
        <f t="shared" si="300"/>
        <v>1</v>
      </c>
    </row>
    <row r="2160" spans="1:44" ht="27.6" thickTop="1" thickBot="1">
      <c r="A2160" s="882" t="s">
        <v>538</v>
      </c>
      <c r="B2160" s="884" t="s">
        <v>599</v>
      </c>
      <c r="C2160" s="259" t="s">
        <v>603</v>
      </c>
      <c r="D2160" s="244"/>
      <c r="E2160" s="900" t="s">
        <v>11</v>
      </c>
      <c r="F2160" s="454">
        <v>29680</v>
      </c>
      <c r="G2160" s="454">
        <v>29680</v>
      </c>
      <c r="H2160" s="319"/>
      <c r="I2160" s="238"/>
      <c r="J2160" s="238">
        <v>14680</v>
      </c>
      <c r="K2160" s="238"/>
      <c r="L2160" s="238"/>
      <c r="M2160" s="238"/>
      <c r="N2160" s="238">
        <v>15000</v>
      </c>
      <c r="O2160" s="238"/>
      <c r="P2160" s="238"/>
      <c r="Q2160" s="238">
        <v>8904</v>
      </c>
      <c r="R2160" s="238">
        <v>5936</v>
      </c>
      <c r="S2160" s="238">
        <v>14840</v>
      </c>
      <c r="T2160" s="238"/>
      <c r="U2160" s="238"/>
      <c r="V2160" s="238"/>
      <c r="W2160" s="238"/>
      <c r="X2160" s="23">
        <f t="shared" si="296"/>
        <v>0</v>
      </c>
      <c r="Y2160" s="23">
        <f t="shared" si="297"/>
        <v>0</v>
      </c>
      <c r="AH2160" s="20">
        <f t="shared" si="298"/>
        <v>0</v>
      </c>
      <c r="AL2160" s="20">
        <v>1</v>
      </c>
      <c r="AQ2160" s="1">
        <f t="shared" si="299"/>
        <v>1</v>
      </c>
      <c r="AR2160" s="1">
        <f t="shared" si="300"/>
        <v>1</v>
      </c>
    </row>
    <row r="2161" spans="1:44" ht="27.6" thickTop="1" thickBot="1">
      <c r="A2161" s="882" t="s">
        <v>538</v>
      </c>
      <c r="B2161" s="884" t="s">
        <v>599</v>
      </c>
      <c r="C2161" s="243" t="s">
        <v>604</v>
      </c>
      <c r="D2161" s="244"/>
      <c r="E2161" s="900" t="s">
        <v>11</v>
      </c>
      <c r="F2161" s="454">
        <v>28250</v>
      </c>
      <c r="G2161" s="454">
        <v>26676</v>
      </c>
      <c r="H2161" s="319"/>
      <c r="I2161" s="238"/>
      <c r="J2161" s="238">
        <v>13338</v>
      </c>
      <c r="K2161" s="238"/>
      <c r="L2161" s="238"/>
      <c r="M2161" s="238"/>
      <c r="N2161" s="238">
        <v>13338</v>
      </c>
      <c r="O2161" s="238"/>
      <c r="P2161" s="238"/>
      <c r="Q2161" s="238">
        <v>16167</v>
      </c>
      <c r="R2161" s="238">
        <v>3000</v>
      </c>
      <c r="S2161" s="238">
        <v>7509</v>
      </c>
      <c r="T2161" s="238"/>
      <c r="U2161" s="238"/>
      <c r="V2161" s="238"/>
      <c r="W2161" s="238"/>
      <c r="X2161" s="23">
        <f t="shared" si="296"/>
        <v>0</v>
      </c>
      <c r="Y2161" s="23">
        <f t="shared" si="297"/>
        <v>0</v>
      </c>
      <c r="AH2161" s="20">
        <f t="shared" si="298"/>
        <v>0</v>
      </c>
      <c r="AL2161" s="20">
        <v>1</v>
      </c>
      <c r="AQ2161" s="1">
        <f t="shared" si="299"/>
        <v>1</v>
      </c>
      <c r="AR2161" s="1">
        <f t="shared" si="300"/>
        <v>1</v>
      </c>
    </row>
    <row r="2162" spans="1:44" ht="27.6" thickTop="1" thickBot="1">
      <c r="A2162" s="882" t="s">
        <v>538</v>
      </c>
      <c r="B2162" s="884" t="s">
        <v>599</v>
      </c>
      <c r="C2162" s="243" t="s">
        <v>605</v>
      </c>
      <c r="D2162" s="244"/>
      <c r="E2162" s="900" t="s">
        <v>10</v>
      </c>
      <c r="F2162" s="454">
        <v>159000</v>
      </c>
      <c r="G2162" s="454">
        <v>159000</v>
      </c>
      <c r="H2162" s="319"/>
      <c r="I2162" s="238">
        <v>159000</v>
      </c>
      <c r="J2162" s="238"/>
      <c r="K2162" s="238"/>
      <c r="L2162" s="238"/>
      <c r="M2162" s="238"/>
      <c r="N2162" s="238"/>
      <c r="O2162" s="238"/>
      <c r="P2162" s="238"/>
      <c r="Q2162" s="238">
        <v>143100</v>
      </c>
      <c r="R2162" s="238">
        <v>15900</v>
      </c>
      <c r="S2162" s="263"/>
      <c r="T2162" s="238"/>
      <c r="U2162" s="238"/>
      <c r="V2162" s="238"/>
      <c r="W2162" s="238"/>
      <c r="X2162" s="23">
        <f t="shared" si="296"/>
        <v>0</v>
      </c>
      <c r="Y2162" s="23">
        <f t="shared" si="297"/>
        <v>0</v>
      </c>
      <c r="AH2162" s="20">
        <f t="shared" si="298"/>
        <v>0</v>
      </c>
      <c r="AI2162" s="20">
        <v>1</v>
      </c>
      <c r="AQ2162" s="1">
        <f t="shared" si="299"/>
        <v>1</v>
      </c>
      <c r="AR2162" s="1">
        <f t="shared" si="300"/>
        <v>1</v>
      </c>
    </row>
    <row r="2163" spans="1:44" ht="27.6" thickTop="1" thickBot="1">
      <c r="A2163" s="882" t="s">
        <v>538</v>
      </c>
      <c r="B2163" s="884" t="s">
        <v>599</v>
      </c>
      <c r="C2163" s="243" t="s">
        <v>606</v>
      </c>
      <c r="D2163" s="244"/>
      <c r="E2163" s="900" t="s">
        <v>10</v>
      </c>
      <c r="F2163" s="454">
        <v>207000</v>
      </c>
      <c r="G2163" s="454">
        <v>207000</v>
      </c>
      <c r="H2163" s="319"/>
      <c r="I2163" s="238"/>
      <c r="J2163" s="238"/>
      <c r="K2163" s="238"/>
      <c r="L2163" s="238">
        <v>207000</v>
      </c>
      <c r="M2163" s="238"/>
      <c r="N2163" s="238"/>
      <c r="O2163" s="238"/>
      <c r="P2163" s="238"/>
      <c r="Q2163" s="238">
        <v>114164</v>
      </c>
      <c r="R2163" s="238">
        <v>73973</v>
      </c>
      <c r="S2163" s="238">
        <v>18863</v>
      </c>
      <c r="T2163" s="238"/>
      <c r="U2163" s="238"/>
      <c r="V2163" s="238"/>
      <c r="W2163" s="238"/>
      <c r="X2163" s="23">
        <f t="shared" ref="X2163:X2202" si="301">G2163-I2163-J2163-K2163-L2163-M2163-N2163</f>
        <v>0</v>
      </c>
      <c r="Y2163" s="23">
        <f t="shared" ref="Y2163:Y2202" si="302">G2163-Q2163-R2163-S2163</f>
        <v>0</v>
      </c>
      <c r="AH2163" s="20">
        <f t="shared" si="298"/>
        <v>0</v>
      </c>
      <c r="AI2163" s="20">
        <v>1</v>
      </c>
      <c r="AQ2163" s="1">
        <f t="shared" si="299"/>
        <v>1</v>
      </c>
      <c r="AR2163" s="1">
        <f t="shared" si="300"/>
        <v>1</v>
      </c>
    </row>
    <row r="2164" spans="1:44" ht="27.6" thickTop="1" thickBot="1">
      <c r="A2164" s="882" t="s">
        <v>538</v>
      </c>
      <c r="B2164" s="884" t="s">
        <v>599</v>
      </c>
      <c r="C2164" s="243" t="s">
        <v>40</v>
      </c>
      <c r="D2164" s="244"/>
      <c r="E2164" s="900" t="s">
        <v>53</v>
      </c>
      <c r="F2164" s="454">
        <v>86000</v>
      </c>
      <c r="G2164" s="454">
        <v>86000</v>
      </c>
      <c r="H2164" s="319"/>
      <c r="I2164" s="238"/>
      <c r="J2164" s="238"/>
      <c r="K2164" s="238"/>
      <c r="L2164" s="238">
        <v>86000</v>
      </c>
      <c r="M2164" s="238"/>
      <c r="N2164" s="238"/>
      <c r="O2164" s="238"/>
      <c r="P2164" s="238"/>
      <c r="Q2164" s="238">
        <v>40000</v>
      </c>
      <c r="R2164" s="238">
        <v>42000</v>
      </c>
      <c r="S2164" s="238">
        <v>4000</v>
      </c>
      <c r="T2164" s="238"/>
      <c r="U2164" s="238"/>
      <c r="V2164" s="238"/>
      <c r="W2164" s="238"/>
      <c r="X2164" s="23">
        <f t="shared" si="301"/>
        <v>0</v>
      </c>
      <c r="Y2164" s="23">
        <f t="shared" si="302"/>
        <v>0</v>
      </c>
      <c r="AH2164" s="20">
        <f t="shared" si="298"/>
        <v>0</v>
      </c>
      <c r="AI2164" s="20">
        <v>1</v>
      </c>
      <c r="AQ2164" s="1">
        <f t="shared" si="299"/>
        <v>1</v>
      </c>
      <c r="AR2164" s="1">
        <f t="shared" si="300"/>
        <v>1</v>
      </c>
    </row>
    <row r="2165" spans="1:44" ht="27.6" thickTop="1" thickBot="1">
      <c r="A2165" s="882" t="s">
        <v>538</v>
      </c>
      <c r="B2165" s="884" t="s">
        <v>599</v>
      </c>
      <c r="C2165" s="243" t="s">
        <v>607</v>
      </c>
      <c r="D2165" s="244"/>
      <c r="E2165" s="900" t="s">
        <v>53</v>
      </c>
      <c r="F2165" s="454">
        <v>68000</v>
      </c>
      <c r="G2165" s="454">
        <v>64000</v>
      </c>
      <c r="H2165" s="319"/>
      <c r="I2165" s="238"/>
      <c r="J2165" s="238"/>
      <c r="K2165" s="238"/>
      <c r="L2165" s="238">
        <v>64000</v>
      </c>
      <c r="M2165" s="238"/>
      <c r="N2165" s="238"/>
      <c r="O2165" s="238"/>
      <c r="P2165" s="238"/>
      <c r="Q2165" s="238">
        <v>40000</v>
      </c>
      <c r="R2165" s="238">
        <v>24000</v>
      </c>
      <c r="S2165" s="238">
        <v>0</v>
      </c>
      <c r="T2165" s="238"/>
      <c r="U2165" s="238"/>
      <c r="V2165" s="238"/>
      <c r="W2165" s="238"/>
      <c r="X2165" s="23">
        <f t="shared" si="301"/>
        <v>0</v>
      </c>
      <c r="Y2165" s="23">
        <f t="shared" si="302"/>
        <v>0</v>
      </c>
      <c r="AH2165" s="20">
        <f t="shared" si="298"/>
        <v>0</v>
      </c>
      <c r="AI2165" s="20">
        <v>1</v>
      </c>
      <c r="AQ2165" s="1">
        <f t="shared" si="299"/>
        <v>1</v>
      </c>
      <c r="AR2165" s="1">
        <f t="shared" si="300"/>
        <v>1</v>
      </c>
    </row>
    <row r="2166" spans="1:44" ht="27.6" thickTop="1" thickBot="1">
      <c r="A2166" s="882" t="s">
        <v>538</v>
      </c>
      <c r="B2166" s="882" t="s">
        <v>608</v>
      </c>
      <c r="C2166" s="264" t="s">
        <v>609</v>
      </c>
      <c r="D2166" s="265"/>
      <c r="E2166" s="900" t="s">
        <v>179</v>
      </c>
      <c r="F2166" s="454">
        <v>626000</v>
      </c>
      <c r="G2166" s="454">
        <v>626000</v>
      </c>
      <c r="H2166" s="319"/>
      <c r="I2166" s="238"/>
      <c r="J2166" s="238">
        <v>200000</v>
      </c>
      <c r="K2166" s="238"/>
      <c r="L2166" s="238">
        <v>426000</v>
      </c>
      <c r="M2166" s="238"/>
      <c r="N2166" s="238"/>
      <c r="O2166" s="238"/>
      <c r="P2166" s="238"/>
      <c r="Q2166" s="238"/>
      <c r="R2166" s="238">
        <v>70000</v>
      </c>
      <c r="S2166" s="238">
        <v>556000</v>
      </c>
      <c r="T2166" s="264"/>
      <c r="U2166" s="264"/>
      <c r="V2166" s="264"/>
      <c r="W2166" s="264"/>
      <c r="X2166" s="23">
        <f t="shared" si="301"/>
        <v>0</v>
      </c>
      <c r="Y2166" s="23">
        <f t="shared" si="302"/>
        <v>0</v>
      </c>
      <c r="Z2166" s="20">
        <v>1</v>
      </c>
      <c r="AH2166" s="20">
        <f t="shared" si="298"/>
        <v>1</v>
      </c>
      <c r="AQ2166" s="1">
        <f t="shared" si="299"/>
        <v>0</v>
      </c>
      <c r="AR2166" s="1">
        <f t="shared" si="300"/>
        <v>1</v>
      </c>
    </row>
    <row r="2167" spans="1:44" ht="27.6" thickTop="1" thickBot="1">
      <c r="A2167" s="882" t="s">
        <v>538</v>
      </c>
      <c r="B2167" s="884" t="s">
        <v>608</v>
      </c>
      <c r="C2167" s="243" t="s">
        <v>610</v>
      </c>
      <c r="D2167" s="266"/>
      <c r="E2167" s="900" t="s">
        <v>179</v>
      </c>
      <c r="F2167" s="454">
        <v>153000</v>
      </c>
      <c r="G2167" s="454">
        <v>153000</v>
      </c>
      <c r="H2167" s="319"/>
      <c r="I2167" s="238"/>
      <c r="J2167" s="238"/>
      <c r="K2167" s="238"/>
      <c r="L2167" s="238">
        <v>153000</v>
      </c>
      <c r="M2167" s="238"/>
      <c r="N2167" s="238"/>
      <c r="O2167" s="238"/>
      <c r="P2167" s="238"/>
      <c r="Q2167" s="238"/>
      <c r="R2167" s="238">
        <v>137700</v>
      </c>
      <c r="S2167" s="238">
        <v>15300</v>
      </c>
      <c r="T2167" s="238"/>
      <c r="U2167" s="238"/>
      <c r="V2167" s="238"/>
      <c r="W2167" s="238"/>
      <c r="X2167" s="23">
        <f t="shared" si="301"/>
        <v>0</v>
      </c>
      <c r="Y2167" s="23">
        <f t="shared" si="302"/>
        <v>0</v>
      </c>
      <c r="Z2167" s="20">
        <v>1</v>
      </c>
      <c r="AH2167" s="20">
        <f t="shared" si="298"/>
        <v>1</v>
      </c>
      <c r="AQ2167" s="1">
        <f t="shared" si="299"/>
        <v>0</v>
      </c>
      <c r="AR2167" s="1">
        <f t="shared" si="300"/>
        <v>1</v>
      </c>
    </row>
    <row r="2168" spans="1:44" ht="27.6" thickTop="1" thickBot="1">
      <c r="A2168" s="882" t="s">
        <v>538</v>
      </c>
      <c r="B2168" s="884" t="s">
        <v>608</v>
      </c>
      <c r="C2168" s="243" t="s">
        <v>611</v>
      </c>
      <c r="D2168" s="266"/>
      <c r="E2168" s="900" t="s">
        <v>179</v>
      </c>
      <c r="F2168" s="454">
        <v>75000</v>
      </c>
      <c r="G2168" s="454">
        <v>75000</v>
      </c>
      <c r="H2168" s="319"/>
      <c r="I2168" s="238">
        <v>75000</v>
      </c>
      <c r="J2168" s="238"/>
      <c r="K2168" s="238"/>
      <c r="L2168" s="238"/>
      <c r="M2168" s="238"/>
      <c r="N2168" s="238"/>
      <c r="O2168" s="238"/>
      <c r="P2168" s="238"/>
      <c r="Q2168" s="238"/>
      <c r="R2168" s="238">
        <v>67500</v>
      </c>
      <c r="S2168" s="238">
        <v>7500</v>
      </c>
      <c r="T2168" s="238"/>
      <c r="U2168" s="238"/>
      <c r="V2168" s="238"/>
      <c r="W2168" s="238"/>
      <c r="X2168" s="23">
        <f t="shared" si="301"/>
        <v>0</v>
      </c>
      <c r="Y2168" s="23">
        <f t="shared" si="302"/>
        <v>0</v>
      </c>
      <c r="Z2168" s="20">
        <v>1</v>
      </c>
      <c r="AH2168" s="20">
        <f t="shared" si="298"/>
        <v>1</v>
      </c>
      <c r="AQ2168" s="1">
        <f t="shared" si="299"/>
        <v>0</v>
      </c>
      <c r="AR2168" s="1">
        <f t="shared" si="300"/>
        <v>1</v>
      </c>
    </row>
    <row r="2169" spans="1:44" ht="27.6" thickTop="1" thickBot="1">
      <c r="A2169" s="882" t="s">
        <v>538</v>
      </c>
      <c r="B2169" s="884" t="s">
        <v>608</v>
      </c>
      <c r="C2169" s="243" t="s">
        <v>612</v>
      </c>
      <c r="D2169" s="266"/>
      <c r="E2169" s="900" t="s">
        <v>179</v>
      </c>
      <c r="F2169" s="454">
        <v>75000</v>
      </c>
      <c r="G2169" s="454">
        <v>75000</v>
      </c>
      <c r="H2169" s="319"/>
      <c r="I2169" s="238"/>
      <c r="J2169" s="238"/>
      <c r="K2169" s="238"/>
      <c r="L2169" s="238">
        <v>75000</v>
      </c>
      <c r="M2169" s="238"/>
      <c r="N2169" s="238"/>
      <c r="O2169" s="238"/>
      <c r="P2169" s="238"/>
      <c r="Q2169" s="238"/>
      <c r="R2169" s="238">
        <v>67500</v>
      </c>
      <c r="S2169" s="238">
        <v>7500</v>
      </c>
      <c r="T2169" s="238"/>
      <c r="U2169" s="238"/>
      <c r="V2169" s="238"/>
      <c r="W2169" s="238"/>
      <c r="X2169" s="23">
        <f t="shared" si="301"/>
        <v>0</v>
      </c>
      <c r="Y2169" s="23">
        <f t="shared" si="302"/>
        <v>0</v>
      </c>
      <c r="Z2169" s="20">
        <v>1</v>
      </c>
      <c r="AH2169" s="20">
        <f t="shared" si="298"/>
        <v>1</v>
      </c>
      <c r="AQ2169" s="1">
        <f t="shared" si="299"/>
        <v>0</v>
      </c>
      <c r="AR2169" s="1">
        <f t="shared" si="300"/>
        <v>1</v>
      </c>
    </row>
    <row r="2170" spans="1:44" ht="27.6" thickTop="1" thickBot="1">
      <c r="A2170" s="882" t="s">
        <v>538</v>
      </c>
      <c r="B2170" s="884" t="s">
        <v>608</v>
      </c>
      <c r="C2170" s="243" t="s">
        <v>613</v>
      </c>
      <c r="D2170" s="266"/>
      <c r="E2170" s="900" t="s">
        <v>179</v>
      </c>
      <c r="F2170" s="454">
        <v>65000</v>
      </c>
      <c r="G2170" s="454">
        <v>65000</v>
      </c>
      <c r="H2170" s="319"/>
      <c r="I2170" s="238"/>
      <c r="J2170" s="238"/>
      <c r="K2170" s="238"/>
      <c r="L2170" s="238"/>
      <c r="M2170" s="238"/>
      <c r="N2170" s="238">
        <v>65000</v>
      </c>
      <c r="O2170" s="238" t="s">
        <v>614</v>
      </c>
      <c r="P2170" s="238"/>
      <c r="Q2170" s="238"/>
      <c r="R2170" s="238">
        <v>65000</v>
      </c>
      <c r="S2170" s="238"/>
      <c r="T2170" s="238"/>
      <c r="U2170" s="238"/>
      <c r="V2170" s="238"/>
      <c r="W2170" s="238"/>
      <c r="X2170" s="23">
        <f t="shared" si="301"/>
        <v>0</v>
      </c>
      <c r="Y2170" s="23">
        <f t="shared" si="302"/>
        <v>0</v>
      </c>
      <c r="Z2170" s="20">
        <v>1</v>
      </c>
      <c r="AH2170" s="20">
        <f t="shared" si="298"/>
        <v>1</v>
      </c>
      <c r="AQ2170" s="1">
        <f t="shared" si="299"/>
        <v>0</v>
      </c>
      <c r="AR2170" s="1">
        <f t="shared" si="300"/>
        <v>1</v>
      </c>
    </row>
    <row r="2171" spans="1:44" ht="27.6" thickTop="1" thickBot="1">
      <c r="A2171" s="882" t="s">
        <v>538</v>
      </c>
      <c r="B2171" s="884" t="s">
        <v>608</v>
      </c>
      <c r="C2171" s="243" t="s">
        <v>613</v>
      </c>
      <c r="D2171" s="266"/>
      <c r="E2171" s="906" t="s">
        <v>179</v>
      </c>
      <c r="F2171" s="454">
        <v>40000</v>
      </c>
      <c r="G2171" s="454">
        <v>40000</v>
      </c>
      <c r="H2171" s="319"/>
      <c r="I2171" s="238"/>
      <c r="J2171" s="238"/>
      <c r="K2171" s="238"/>
      <c r="L2171" s="238"/>
      <c r="M2171" s="238"/>
      <c r="N2171" s="238">
        <v>40000</v>
      </c>
      <c r="O2171" s="238" t="s">
        <v>615</v>
      </c>
      <c r="P2171" s="238"/>
      <c r="Q2171" s="238"/>
      <c r="R2171" s="238">
        <v>40000</v>
      </c>
      <c r="S2171" s="238"/>
      <c r="T2171" s="238"/>
      <c r="U2171" s="238"/>
      <c r="V2171" s="238"/>
      <c r="W2171" s="238"/>
      <c r="X2171" s="23">
        <f t="shared" si="301"/>
        <v>0</v>
      </c>
      <c r="Y2171" s="23">
        <f t="shared" si="302"/>
        <v>0</v>
      </c>
      <c r="Z2171" s="20">
        <v>1</v>
      </c>
      <c r="AH2171" s="20">
        <f t="shared" si="298"/>
        <v>1</v>
      </c>
      <c r="AQ2171" s="1">
        <f t="shared" si="299"/>
        <v>0</v>
      </c>
      <c r="AR2171" s="1">
        <f t="shared" si="300"/>
        <v>1</v>
      </c>
    </row>
    <row r="2172" spans="1:44" ht="27.6" thickTop="1" thickBot="1">
      <c r="A2172" s="882" t="s">
        <v>538</v>
      </c>
      <c r="B2172" s="884" t="s">
        <v>608</v>
      </c>
      <c r="C2172" s="243" t="s">
        <v>616</v>
      </c>
      <c r="D2172" s="266"/>
      <c r="E2172" s="900" t="s">
        <v>145</v>
      </c>
      <c r="F2172" s="454">
        <v>38000</v>
      </c>
      <c r="G2172" s="454">
        <v>38000</v>
      </c>
      <c r="H2172" s="319"/>
      <c r="I2172" s="238"/>
      <c r="J2172" s="238"/>
      <c r="K2172" s="238"/>
      <c r="L2172" s="238">
        <v>38000</v>
      </c>
      <c r="M2172" s="238"/>
      <c r="N2172" s="238"/>
      <c r="O2172" s="238"/>
      <c r="P2172" s="238"/>
      <c r="Q2172" s="238">
        <v>14000</v>
      </c>
      <c r="R2172" s="238">
        <v>24000</v>
      </c>
      <c r="S2172" s="238"/>
      <c r="T2172" s="238"/>
      <c r="U2172" s="238"/>
      <c r="V2172" s="238"/>
      <c r="W2172" s="238"/>
      <c r="X2172" s="23">
        <f t="shared" si="301"/>
        <v>0</v>
      </c>
      <c r="Y2172" s="23">
        <f t="shared" si="302"/>
        <v>0</v>
      </c>
      <c r="AH2172" s="20">
        <f t="shared" si="298"/>
        <v>0</v>
      </c>
      <c r="AI2172" s="20">
        <v>1</v>
      </c>
      <c r="AQ2172" s="1">
        <f t="shared" si="299"/>
        <v>1</v>
      </c>
      <c r="AR2172" s="1">
        <f t="shared" si="300"/>
        <v>1</v>
      </c>
    </row>
    <row r="2173" spans="1:44" ht="27.6" thickTop="1" thickBot="1">
      <c r="A2173" s="882" t="s">
        <v>538</v>
      </c>
      <c r="B2173" s="884" t="s">
        <v>608</v>
      </c>
      <c r="C2173" s="259" t="s">
        <v>617</v>
      </c>
      <c r="D2173" s="266"/>
      <c r="E2173" s="900" t="s">
        <v>145</v>
      </c>
      <c r="F2173" s="454">
        <v>12000</v>
      </c>
      <c r="G2173" s="454">
        <v>17000</v>
      </c>
      <c r="H2173" s="319"/>
      <c r="I2173" s="238">
        <v>5000</v>
      </c>
      <c r="J2173" s="238"/>
      <c r="K2173" s="238"/>
      <c r="L2173" s="238">
        <v>12000</v>
      </c>
      <c r="M2173" s="238"/>
      <c r="N2173" s="238"/>
      <c r="O2173" s="238"/>
      <c r="P2173" s="238"/>
      <c r="Q2173" s="238">
        <v>4258</v>
      </c>
      <c r="R2173" s="238">
        <v>12742</v>
      </c>
      <c r="S2173" s="238"/>
      <c r="T2173" s="238"/>
      <c r="U2173" s="238"/>
      <c r="V2173" s="238"/>
      <c r="W2173" s="238"/>
      <c r="X2173" s="23">
        <f t="shared" si="301"/>
        <v>0</v>
      </c>
      <c r="Y2173" s="23">
        <f t="shared" si="302"/>
        <v>0</v>
      </c>
      <c r="AH2173" s="20">
        <f t="shared" si="298"/>
        <v>0</v>
      </c>
      <c r="AI2173" s="20">
        <v>1</v>
      </c>
      <c r="AQ2173" s="1">
        <f t="shared" si="299"/>
        <v>1</v>
      </c>
      <c r="AR2173" s="1">
        <f t="shared" si="300"/>
        <v>1</v>
      </c>
    </row>
    <row r="2174" spans="1:44" ht="27.6" thickTop="1" thickBot="1">
      <c r="A2174" s="882" t="s">
        <v>538</v>
      </c>
      <c r="B2174" s="884" t="s">
        <v>608</v>
      </c>
      <c r="C2174" s="259" t="s">
        <v>618</v>
      </c>
      <c r="D2174" s="266"/>
      <c r="E2174" s="900" t="s">
        <v>145</v>
      </c>
      <c r="F2174" s="454">
        <v>60000</v>
      </c>
      <c r="G2174" s="454">
        <v>90000</v>
      </c>
      <c r="H2174" s="319"/>
      <c r="I2174" s="238">
        <v>30000</v>
      </c>
      <c r="J2174" s="238"/>
      <c r="K2174" s="238"/>
      <c r="L2174" s="238">
        <v>60000</v>
      </c>
      <c r="M2174" s="238"/>
      <c r="N2174" s="238"/>
      <c r="O2174" s="238"/>
      <c r="P2174" s="238"/>
      <c r="Q2174" s="238">
        <v>0</v>
      </c>
      <c r="R2174" s="238">
        <v>81000</v>
      </c>
      <c r="S2174" s="238">
        <v>9000</v>
      </c>
      <c r="T2174" s="238"/>
      <c r="U2174" s="238"/>
      <c r="V2174" s="238"/>
      <c r="W2174" s="238"/>
      <c r="X2174" s="23">
        <f t="shared" si="301"/>
        <v>0</v>
      </c>
      <c r="Y2174" s="23">
        <f t="shared" si="302"/>
        <v>0</v>
      </c>
      <c r="AH2174" s="20">
        <f t="shared" si="298"/>
        <v>0</v>
      </c>
      <c r="AI2174" s="20">
        <v>1</v>
      </c>
      <c r="AQ2174" s="1">
        <f t="shared" si="299"/>
        <v>1</v>
      </c>
      <c r="AR2174" s="1">
        <f t="shared" si="300"/>
        <v>1</v>
      </c>
    </row>
    <row r="2175" spans="1:44" ht="27.6" thickTop="1" thickBot="1">
      <c r="A2175" s="882" t="s">
        <v>538</v>
      </c>
      <c r="B2175" s="884" t="s">
        <v>608</v>
      </c>
      <c r="C2175" s="259" t="s">
        <v>619</v>
      </c>
      <c r="D2175" s="266"/>
      <c r="E2175" s="900" t="s">
        <v>145</v>
      </c>
      <c r="F2175" s="454">
        <v>30000</v>
      </c>
      <c r="G2175" s="454">
        <v>15000</v>
      </c>
      <c r="H2175" s="319"/>
      <c r="I2175" s="238"/>
      <c r="J2175" s="238"/>
      <c r="K2175" s="238"/>
      <c r="L2175" s="238">
        <v>15000</v>
      </c>
      <c r="M2175" s="238"/>
      <c r="N2175" s="238"/>
      <c r="O2175" s="238"/>
      <c r="P2175" s="238"/>
      <c r="Q2175" s="238">
        <v>0</v>
      </c>
      <c r="R2175" s="238">
        <v>10000</v>
      </c>
      <c r="S2175" s="238">
        <v>5000</v>
      </c>
      <c r="T2175" s="238"/>
      <c r="U2175" s="238"/>
      <c r="V2175" s="238"/>
      <c r="W2175" s="238"/>
      <c r="X2175" s="23">
        <f t="shared" si="301"/>
        <v>0</v>
      </c>
      <c r="Y2175" s="23">
        <f t="shared" si="302"/>
        <v>0</v>
      </c>
      <c r="AH2175" s="20">
        <f t="shared" si="298"/>
        <v>0</v>
      </c>
      <c r="AI2175" s="20">
        <v>1</v>
      </c>
      <c r="AQ2175" s="1">
        <f t="shared" si="299"/>
        <v>1</v>
      </c>
      <c r="AR2175" s="1">
        <f t="shared" si="300"/>
        <v>1</v>
      </c>
    </row>
    <row r="2176" spans="1:44" ht="27.6" thickTop="1" thickBot="1">
      <c r="A2176" s="882" t="s">
        <v>538</v>
      </c>
      <c r="B2176" s="884" t="s">
        <v>608</v>
      </c>
      <c r="C2176" s="259" t="s">
        <v>324</v>
      </c>
      <c r="D2176" s="266"/>
      <c r="E2176" s="900" t="s">
        <v>145</v>
      </c>
      <c r="F2176" s="454">
        <v>270000</v>
      </c>
      <c r="G2176" s="454">
        <v>285000</v>
      </c>
      <c r="H2176" s="319"/>
      <c r="I2176" s="238"/>
      <c r="J2176" s="238"/>
      <c r="K2176" s="238"/>
      <c r="L2176" s="238">
        <v>285000</v>
      </c>
      <c r="M2176" s="238"/>
      <c r="N2176" s="238"/>
      <c r="O2176" s="238"/>
      <c r="P2176" s="238"/>
      <c r="Q2176" s="238">
        <v>0</v>
      </c>
      <c r="R2176" s="238">
        <v>256500</v>
      </c>
      <c r="S2176" s="238">
        <v>28500</v>
      </c>
      <c r="T2176" s="238"/>
      <c r="U2176" s="238"/>
      <c r="V2176" s="238"/>
      <c r="W2176" s="238"/>
      <c r="X2176" s="23">
        <f t="shared" si="301"/>
        <v>0</v>
      </c>
      <c r="Y2176" s="23">
        <f t="shared" si="302"/>
        <v>0</v>
      </c>
      <c r="AH2176" s="20">
        <f t="shared" si="298"/>
        <v>0</v>
      </c>
      <c r="AI2176" s="20">
        <v>1</v>
      </c>
      <c r="AQ2176" s="1">
        <f t="shared" si="299"/>
        <v>1</v>
      </c>
      <c r="AR2176" s="1">
        <f t="shared" si="300"/>
        <v>1</v>
      </c>
    </row>
    <row r="2177" spans="1:44" ht="27.6" thickTop="1" thickBot="1">
      <c r="A2177" s="882" t="s">
        <v>538</v>
      </c>
      <c r="B2177" s="884" t="s">
        <v>608</v>
      </c>
      <c r="C2177" s="259" t="s">
        <v>620</v>
      </c>
      <c r="D2177" s="266"/>
      <c r="E2177" s="900" t="s">
        <v>12</v>
      </c>
      <c r="F2177" s="454">
        <v>150000</v>
      </c>
      <c r="G2177" s="454">
        <v>161751</v>
      </c>
      <c r="H2177" s="319"/>
      <c r="I2177" s="238">
        <v>0</v>
      </c>
      <c r="J2177" s="238">
        <v>100000</v>
      </c>
      <c r="K2177" s="238">
        <v>61751</v>
      </c>
      <c r="L2177" s="238"/>
      <c r="M2177" s="238"/>
      <c r="N2177" s="238"/>
      <c r="O2177" s="238"/>
      <c r="P2177" s="238"/>
      <c r="Q2177" s="238">
        <v>144160</v>
      </c>
      <c r="R2177" s="238">
        <v>17591</v>
      </c>
      <c r="S2177" s="238"/>
      <c r="T2177" s="238"/>
      <c r="U2177" s="238"/>
      <c r="V2177" s="238"/>
      <c r="W2177" s="238"/>
      <c r="X2177" s="23">
        <f t="shared" si="301"/>
        <v>0</v>
      </c>
      <c r="Y2177" s="23">
        <f t="shared" si="302"/>
        <v>0</v>
      </c>
      <c r="AH2177" s="20">
        <f t="shared" si="298"/>
        <v>0</v>
      </c>
      <c r="AI2177" s="20">
        <v>1</v>
      </c>
      <c r="AQ2177" s="1">
        <f t="shared" si="299"/>
        <v>1</v>
      </c>
      <c r="AR2177" s="1">
        <f t="shared" si="300"/>
        <v>1</v>
      </c>
    </row>
    <row r="2178" spans="1:44" ht="27.6" thickTop="1" thickBot="1">
      <c r="A2178" s="882" t="s">
        <v>538</v>
      </c>
      <c r="B2178" s="884" t="s">
        <v>608</v>
      </c>
      <c r="C2178" s="259" t="s">
        <v>621</v>
      </c>
      <c r="D2178" s="266"/>
      <c r="E2178" s="900" t="s">
        <v>10</v>
      </c>
      <c r="F2178" s="454">
        <v>40000</v>
      </c>
      <c r="G2178" s="454">
        <v>40000</v>
      </c>
      <c r="H2178" s="319"/>
      <c r="I2178" s="238">
        <v>32000</v>
      </c>
      <c r="J2178" s="238"/>
      <c r="K2178" s="238"/>
      <c r="L2178" s="238"/>
      <c r="M2178" s="238"/>
      <c r="N2178" s="247">
        <v>8000</v>
      </c>
      <c r="O2178" s="238" t="s">
        <v>499</v>
      </c>
      <c r="P2178" s="238"/>
      <c r="Q2178" s="238">
        <v>26000</v>
      </c>
      <c r="R2178" s="238">
        <v>0</v>
      </c>
      <c r="S2178" s="247">
        <v>14000</v>
      </c>
      <c r="T2178" s="238"/>
      <c r="U2178" s="238"/>
      <c r="V2178" s="238"/>
      <c r="W2178" s="238"/>
      <c r="X2178" s="23">
        <f t="shared" si="301"/>
        <v>0</v>
      </c>
      <c r="Y2178" s="23">
        <f t="shared" si="302"/>
        <v>0</v>
      </c>
      <c r="AH2178" s="20">
        <f t="shared" si="298"/>
        <v>0</v>
      </c>
      <c r="AL2178" s="20">
        <v>1</v>
      </c>
      <c r="AQ2178" s="1">
        <f t="shared" si="299"/>
        <v>1</v>
      </c>
      <c r="AR2178" s="1">
        <f t="shared" si="300"/>
        <v>1</v>
      </c>
    </row>
    <row r="2179" spans="1:44" ht="27.6" thickTop="1" thickBot="1">
      <c r="A2179" s="882" t="s">
        <v>538</v>
      </c>
      <c r="B2179" s="884" t="s">
        <v>608</v>
      </c>
      <c r="C2179" s="259" t="s">
        <v>622</v>
      </c>
      <c r="D2179" s="266"/>
      <c r="E2179" s="900" t="s">
        <v>53</v>
      </c>
      <c r="F2179" s="454">
        <v>105000</v>
      </c>
      <c r="G2179" s="454">
        <v>105000</v>
      </c>
      <c r="H2179" s="319"/>
      <c r="I2179" s="238"/>
      <c r="J2179" s="238"/>
      <c r="K2179" s="238"/>
      <c r="L2179" s="238">
        <v>105000</v>
      </c>
      <c r="M2179" s="238"/>
      <c r="N2179" s="238"/>
      <c r="O2179" s="238"/>
      <c r="P2179" s="238"/>
      <c r="Q2179" s="238">
        <v>94500</v>
      </c>
      <c r="R2179" s="238">
        <v>10500</v>
      </c>
      <c r="S2179" s="238"/>
      <c r="T2179" s="238"/>
      <c r="U2179" s="238"/>
      <c r="V2179" s="238"/>
      <c r="W2179" s="238"/>
      <c r="X2179" s="23">
        <f t="shared" si="301"/>
        <v>0</v>
      </c>
      <c r="Y2179" s="23">
        <f t="shared" si="302"/>
        <v>0</v>
      </c>
      <c r="AH2179" s="20">
        <f t="shared" si="298"/>
        <v>0</v>
      </c>
      <c r="AI2179" s="20">
        <v>1</v>
      </c>
      <c r="AQ2179" s="1">
        <f t="shared" si="299"/>
        <v>1</v>
      </c>
      <c r="AR2179" s="1">
        <f t="shared" si="300"/>
        <v>1</v>
      </c>
    </row>
    <row r="2180" spans="1:44" ht="27.6" thickTop="1" thickBot="1">
      <c r="A2180" s="882" t="s">
        <v>538</v>
      </c>
      <c r="B2180" s="884" t="s">
        <v>608</v>
      </c>
      <c r="C2180" s="259" t="s">
        <v>623</v>
      </c>
      <c r="D2180" s="985"/>
      <c r="E2180" s="900" t="s">
        <v>10</v>
      </c>
      <c r="F2180" s="454">
        <v>165000</v>
      </c>
      <c r="G2180" s="454">
        <v>172780</v>
      </c>
      <c r="H2180" s="319"/>
      <c r="I2180" s="238">
        <v>7780</v>
      </c>
      <c r="J2180" s="238">
        <v>48500</v>
      </c>
      <c r="K2180" s="238">
        <v>116500</v>
      </c>
      <c r="L2180" s="238"/>
      <c r="M2180" s="238"/>
      <c r="N2180" s="238"/>
      <c r="O2180" s="238"/>
      <c r="P2180" s="238"/>
      <c r="Q2180" s="238">
        <v>156997</v>
      </c>
      <c r="R2180" s="238">
        <v>15783</v>
      </c>
      <c r="S2180" s="238"/>
      <c r="T2180" s="238"/>
      <c r="U2180" s="238"/>
      <c r="V2180" s="238"/>
      <c r="W2180" s="238"/>
      <c r="X2180" s="23">
        <f t="shared" si="301"/>
        <v>0</v>
      </c>
      <c r="Y2180" s="23">
        <f t="shared" si="302"/>
        <v>0</v>
      </c>
      <c r="AH2180" s="20">
        <f t="shared" si="298"/>
        <v>0</v>
      </c>
      <c r="AI2180" s="20">
        <v>1</v>
      </c>
      <c r="AQ2180" s="1">
        <f t="shared" si="299"/>
        <v>1</v>
      </c>
      <c r="AR2180" s="1">
        <f t="shared" si="300"/>
        <v>1</v>
      </c>
    </row>
    <row r="2181" spans="1:44" ht="27.6" thickTop="1" thickBot="1">
      <c r="A2181" s="882" t="s">
        <v>538</v>
      </c>
      <c r="B2181" s="884" t="s">
        <v>608</v>
      </c>
      <c r="C2181" s="979" t="s">
        <v>624</v>
      </c>
      <c r="D2181" s="249"/>
      <c r="E2181" s="984" t="s">
        <v>10</v>
      </c>
      <c r="F2181" s="454">
        <v>950000</v>
      </c>
      <c r="G2181" s="454">
        <v>950000</v>
      </c>
      <c r="H2181" s="319"/>
      <c r="I2181" s="238"/>
      <c r="J2181" s="238"/>
      <c r="K2181" s="238"/>
      <c r="L2181" s="238"/>
      <c r="M2181" s="238">
        <v>950000</v>
      </c>
      <c r="N2181" s="238"/>
      <c r="O2181" s="238"/>
      <c r="P2181" s="238"/>
      <c r="Q2181" s="238">
        <v>818489</v>
      </c>
      <c r="R2181" s="238">
        <v>131511</v>
      </c>
      <c r="S2181" s="238"/>
      <c r="T2181" s="238"/>
      <c r="U2181" s="238"/>
      <c r="V2181" s="238"/>
      <c r="W2181" s="238"/>
      <c r="X2181" s="23">
        <f t="shared" si="301"/>
        <v>0</v>
      </c>
      <c r="Y2181" s="23">
        <f t="shared" si="302"/>
        <v>0</v>
      </c>
      <c r="AH2181" s="20">
        <f t="shared" si="298"/>
        <v>0</v>
      </c>
      <c r="AO2181" s="20">
        <v>1</v>
      </c>
      <c r="AQ2181" s="1">
        <f t="shared" si="299"/>
        <v>1</v>
      </c>
      <c r="AR2181" s="1">
        <f t="shared" si="300"/>
        <v>1</v>
      </c>
    </row>
    <row r="2182" spans="1:44" ht="27.6" thickTop="1" thickBot="1">
      <c r="A2182" s="882" t="s">
        <v>538</v>
      </c>
      <c r="B2182" s="882" t="s">
        <v>625</v>
      </c>
      <c r="C2182" s="234" t="s">
        <v>41</v>
      </c>
      <c r="D2182" s="234"/>
      <c r="E2182" s="900">
        <v>2019</v>
      </c>
      <c r="F2182" s="454">
        <v>277334</v>
      </c>
      <c r="G2182" s="454">
        <v>277334</v>
      </c>
      <c r="H2182" s="320"/>
      <c r="I2182" s="267"/>
      <c r="J2182" s="267"/>
      <c r="K2182" s="267">
        <v>277334</v>
      </c>
      <c r="L2182" s="267"/>
      <c r="M2182" s="267"/>
      <c r="N2182" s="267"/>
      <c r="O2182" s="267"/>
      <c r="P2182" s="267"/>
      <c r="Q2182" s="267"/>
      <c r="R2182" s="267">
        <v>249600</v>
      </c>
      <c r="S2182" s="864">
        <v>27734</v>
      </c>
      <c r="T2182" s="234"/>
      <c r="U2182" s="234"/>
      <c r="V2182" s="234"/>
      <c r="W2182" s="234"/>
      <c r="X2182" s="23">
        <f t="shared" si="301"/>
        <v>0</v>
      </c>
      <c r="Y2182" s="23">
        <f t="shared" si="302"/>
        <v>0</v>
      </c>
      <c r="Z2182" s="20">
        <v>1</v>
      </c>
      <c r="AH2182" s="20">
        <f t="shared" si="298"/>
        <v>1</v>
      </c>
      <c r="AQ2182" s="1">
        <f t="shared" si="299"/>
        <v>0</v>
      </c>
      <c r="AR2182" s="1">
        <f t="shared" si="300"/>
        <v>1</v>
      </c>
    </row>
    <row r="2183" spans="1:44" ht="27.6" thickTop="1" thickBot="1">
      <c r="A2183" s="882" t="s">
        <v>538</v>
      </c>
      <c r="B2183" s="882" t="s">
        <v>625</v>
      </c>
      <c r="C2183" s="234" t="s">
        <v>229</v>
      </c>
      <c r="D2183" s="234"/>
      <c r="E2183" s="900">
        <v>2019</v>
      </c>
      <c r="F2183" s="454">
        <v>360000</v>
      </c>
      <c r="G2183" s="454">
        <v>360000</v>
      </c>
      <c r="H2183" s="320"/>
      <c r="I2183" s="267"/>
      <c r="J2183" s="267"/>
      <c r="K2183" s="267">
        <v>360000</v>
      </c>
      <c r="L2183" s="267"/>
      <c r="M2183" s="267"/>
      <c r="N2183" s="267"/>
      <c r="O2183" s="267"/>
      <c r="P2183" s="267"/>
      <c r="Q2183" s="267"/>
      <c r="R2183" s="267">
        <v>324000</v>
      </c>
      <c r="S2183" s="267">
        <v>36000</v>
      </c>
      <c r="T2183" s="234"/>
      <c r="U2183" s="234"/>
      <c r="V2183" s="234"/>
      <c r="W2183" s="234"/>
      <c r="X2183" s="23">
        <f t="shared" si="301"/>
        <v>0</v>
      </c>
      <c r="Y2183" s="23">
        <f t="shared" si="302"/>
        <v>0</v>
      </c>
      <c r="Z2183" s="20">
        <v>1</v>
      </c>
      <c r="AH2183" s="20">
        <f t="shared" si="298"/>
        <v>1</v>
      </c>
      <c r="AQ2183" s="1">
        <f t="shared" si="299"/>
        <v>0</v>
      </c>
      <c r="AR2183" s="1">
        <f t="shared" si="300"/>
        <v>1</v>
      </c>
    </row>
    <row r="2184" spans="1:44" ht="27.6" thickTop="1" thickBot="1">
      <c r="A2184" s="882" t="s">
        <v>538</v>
      </c>
      <c r="B2184" s="882" t="s">
        <v>625</v>
      </c>
      <c r="C2184" s="234" t="s">
        <v>626</v>
      </c>
      <c r="D2184" s="234"/>
      <c r="E2184" s="900">
        <v>2019</v>
      </c>
      <c r="F2184" s="454">
        <v>6666</v>
      </c>
      <c r="G2184" s="454">
        <v>6666</v>
      </c>
      <c r="H2184" s="320"/>
      <c r="I2184" s="267"/>
      <c r="J2184" s="267"/>
      <c r="K2184" s="267">
        <v>6666</v>
      </c>
      <c r="L2184" s="267"/>
      <c r="M2184" s="267"/>
      <c r="N2184" s="267"/>
      <c r="O2184" s="267"/>
      <c r="P2184" s="267"/>
      <c r="Q2184" s="267"/>
      <c r="R2184" s="267">
        <v>6666</v>
      </c>
      <c r="S2184" s="267"/>
      <c r="T2184" s="234"/>
      <c r="U2184" s="234"/>
      <c r="V2184" s="234"/>
      <c r="W2184" s="234"/>
      <c r="X2184" s="23">
        <f t="shared" si="301"/>
        <v>0</v>
      </c>
      <c r="Y2184" s="23">
        <f t="shared" si="302"/>
        <v>0</v>
      </c>
      <c r="Z2184" s="20">
        <v>1</v>
      </c>
      <c r="AH2184" s="20">
        <f t="shared" si="298"/>
        <v>1</v>
      </c>
      <c r="AQ2184" s="1">
        <f t="shared" si="299"/>
        <v>0</v>
      </c>
      <c r="AR2184" s="1">
        <f t="shared" si="300"/>
        <v>1</v>
      </c>
    </row>
    <row r="2185" spans="1:44" ht="27.6" thickTop="1" thickBot="1">
      <c r="A2185" s="882" t="s">
        <v>538</v>
      </c>
      <c r="B2185" s="882" t="s">
        <v>625</v>
      </c>
      <c r="C2185" s="234" t="s">
        <v>398</v>
      </c>
      <c r="D2185" s="234"/>
      <c r="E2185" s="900">
        <v>2019</v>
      </c>
      <c r="F2185" s="454">
        <v>56000</v>
      </c>
      <c r="G2185" s="454">
        <v>56000</v>
      </c>
      <c r="H2185" s="320"/>
      <c r="I2185" s="267"/>
      <c r="J2185" s="267"/>
      <c r="K2185" s="267">
        <v>56000</v>
      </c>
      <c r="L2185" s="267"/>
      <c r="M2185" s="267"/>
      <c r="N2185" s="267"/>
      <c r="O2185" s="267"/>
      <c r="P2185" s="267"/>
      <c r="Q2185" s="267"/>
      <c r="R2185" s="267">
        <v>56000</v>
      </c>
      <c r="S2185" s="267"/>
      <c r="T2185" s="234"/>
      <c r="U2185" s="234"/>
      <c r="V2185" s="234"/>
      <c r="W2185" s="234"/>
      <c r="X2185" s="23">
        <f t="shared" si="301"/>
        <v>0</v>
      </c>
      <c r="Y2185" s="23">
        <f t="shared" si="302"/>
        <v>0</v>
      </c>
      <c r="Z2185" s="20">
        <v>1</v>
      </c>
      <c r="AH2185" s="20">
        <f t="shared" si="298"/>
        <v>1</v>
      </c>
      <c r="AQ2185" s="1">
        <f t="shared" si="299"/>
        <v>0</v>
      </c>
      <c r="AR2185" s="1">
        <f t="shared" si="300"/>
        <v>1</v>
      </c>
    </row>
    <row r="2186" spans="1:44" ht="27.6" thickTop="1" thickBot="1">
      <c r="A2186" s="882" t="s">
        <v>538</v>
      </c>
      <c r="B2186" s="882" t="s">
        <v>625</v>
      </c>
      <c r="C2186" s="234" t="s">
        <v>627</v>
      </c>
      <c r="D2186" s="234"/>
      <c r="E2186" s="900">
        <v>2019</v>
      </c>
      <c r="F2186" s="454">
        <v>86693</v>
      </c>
      <c r="G2186" s="454">
        <v>86693</v>
      </c>
      <c r="H2186" s="320"/>
      <c r="I2186" s="267">
        <v>4693</v>
      </c>
      <c r="J2186" s="267"/>
      <c r="K2186" s="267"/>
      <c r="L2186" s="267">
        <v>82000</v>
      </c>
      <c r="M2186" s="267"/>
      <c r="N2186" s="267"/>
      <c r="O2186" s="267"/>
      <c r="P2186" s="267"/>
      <c r="Q2186" s="267"/>
      <c r="R2186" s="267">
        <v>86693</v>
      </c>
      <c r="S2186" s="267"/>
      <c r="T2186" s="234"/>
      <c r="U2186" s="234"/>
      <c r="V2186" s="234"/>
      <c r="W2186" s="234"/>
      <c r="X2186" s="23">
        <f t="shared" si="301"/>
        <v>0</v>
      </c>
      <c r="Y2186" s="23">
        <f t="shared" si="302"/>
        <v>0</v>
      </c>
      <c r="Z2186" s="20">
        <v>1</v>
      </c>
      <c r="AH2186" s="20">
        <f t="shared" ref="AH2186:AH2249" si="303">SUM(Z2186:AG2186)</f>
        <v>1</v>
      </c>
      <c r="AQ2186" s="1">
        <f t="shared" ref="AQ2186:AQ2251" si="304">SUM(AI2186:AP2186)</f>
        <v>0</v>
      </c>
      <c r="AR2186" s="1">
        <f t="shared" ref="AR2186:AR2249" si="305">AQ2186+AH2186</f>
        <v>1</v>
      </c>
    </row>
    <row r="2187" spans="1:44" ht="27.6" thickTop="1" thickBot="1">
      <c r="A2187" s="882" t="s">
        <v>538</v>
      </c>
      <c r="B2187" s="882" t="s">
        <v>625</v>
      </c>
      <c r="C2187" s="234" t="s">
        <v>36</v>
      </c>
      <c r="D2187" s="234"/>
      <c r="E2187" s="900">
        <v>2019</v>
      </c>
      <c r="F2187" s="454">
        <v>60000</v>
      </c>
      <c r="G2187" s="454">
        <v>60000</v>
      </c>
      <c r="H2187" s="320"/>
      <c r="I2187" s="267">
        <v>60000</v>
      </c>
      <c r="J2187" s="267"/>
      <c r="K2187" s="267"/>
      <c r="L2187" s="267"/>
      <c r="M2187" s="267"/>
      <c r="N2187" s="267"/>
      <c r="O2187" s="267"/>
      <c r="P2187" s="267"/>
      <c r="Q2187" s="267"/>
      <c r="R2187" s="267">
        <v>5000</v>
      </c>
      <c r="S2187" s="267">
        <v>55000</v>
      </c>
      <c r="T2187" s="234"/>
      <c r="U2187" s="234"/>
      <c r="V2187" s="234"/>
      <c r="W2187" s="234"/>
      <c r="X2187" s="23">
        <f t="shared" si="301"/>
        <v>0</v>
      </c>
      <c r="Y2187" s="23">
        <f t="shared" si="302"/>
        <v>0</v>
      </c>
      <c r="Z2187" s="20">
        <v>1</v>
      </c>
      <c r="AH2187" s="20">
        <f t="shared" si="303"/>
        <v>1</v>
      </c>
      <c r="AQ2187" s="1">
        <f t="shared" si="304"/>
        <v>0</v>
      </c>
      <c r="AR2187" s="1">
        <f t="shared" si="305"/>
        <v>1</v>
      </c>
    </row>
    <row r="2188" spans="1:44" ht="27.6" thickTop="1" thickBot="1">
      <c r="A2188" s="882" t="s">
        <v>538</v>
      </c>
      <c r="B2188" s="882" t="s">
        <v>625</v>
      </c>
      <c r="C2188" s="234" t="s">
        <v>336</v>
      </c>
      <c r="D2188" s="234"/>
      <c r="E2188" s="900">
        <v>2019</v>
      </c>
      <c r="F2188" s="454">
        <v>240000</v>
      </c>
      <c r="G2188" s="454">
        <v>240000</v>
      </c>
      <c r="H2188" s="320"/>
      <c r="I2188" s="267"/>
      <c r="J2188" s="267"/>
      <c r="K2188" s="267"/>
      <c r="L2188" s="267">
        <v>240000</v>
      </c>
      <c r="M2188" s="267"/>
      <c r="N2188" s="267"/>
      <c r="O2188" s="267"/>
      <c r="P2188" s="267"/>
      <c r="Q2188" s="267"/>
      <c r="R2188" s="267">
        <v>216000</v>
      </c>
      <c r="S2188" s="267">
        <v>24000</v>
      </c>
      <c r="T2188" s="234"/>
      <c r="U2188" s="234"/>
      <c r="V2188" s="234"/>
      <c r="W2188" s="234"/>
      <c r="X2188" s="23">
        <f t="shared" si="301"/>
        <v>0</v>
      </c>
      <c r="Y2188" s="23">
        <f t="shared" si="302"/>
        <v>0</v>
      </c>
      <c r="Z2188" s="20">
        <v>1</v>
      </c>
      <c r="AH2188" s="20">
        <f t="shared" si="303"/>
        <v>1</v>
      </c>
      <c r="AQ2188" s="1">
        <f t="shared" si="304"/>
        <v>0</v>
      </c>
      <c r="AR2188" s="1">
        <f t="shared" si="305"/>
        <v>1</v>
      </c>
    </row>
    <row r="2189" spans="1:44" ht="27.6" thickTop="1" thickBot="1">
      <c r="A2189" s="882" t="s">
        <v>538</v>
      </c>
      <c r="B2189" s="882" t="s">
        <v>625</v>
      </c>
      <c r="C2189" s="234" t="s">
        <v>519</v>
      </c>
      <c r="D2189" s="234"/>
      <c r="E2189" s="900">
        <v>2019</v>
      </c>
      <c r="F2189" s="454">
        <v>10000</v>
      </c>
      <c r="G2189" s="454">
        <v>10000</v>
      </c>
      <c r="H2189" s="320"/>
      <c r="I2189" s="267">
        <v>10000</v>
      </c>
      <c r="J2189" s="267"/>
      <c r="K2189" s="267"/>
      <c r="L2189" s="267"/>
      <c r="M2189" s="267"/>
      <c r="N2189" s="267"/>
      <c r="O2189" s="267"/>
      <c r="P2189" s="267"/>
      <c r="Q2189" s="267"/>
      <c r="R2189" s="267">
        <v>10000</v>
      </c>
      <c r="S2189" s="267"/>
      <c r="T2189" s="234"/>
      <c r="U2189" s="234"/>
      <c r="V2189" s="234"/>
      <c r="W2189" s="234"/>
      <c r="X2189" s="23">
        <f t="shared" si="301"/>
        <v>0</v>
      </c>
      <c r="Y2189" s="23">
        <f t="shared" si="302"/>
        <v>0</v>
      </c>
      <c r="Z2189" s="20">
        <v>1</v>
      </c>
      <c r="AH2189" s="20">
        <f t="shared" si="303"/>
        <v>1</v>
      </c>
      <c r="AQ2189" s="1">
        <f t="shared" si="304"/>
        <v>0</v>
      </c>
      <c r="AR2189" s="1">
        <f t="shared" si="305"/>
        <v>1</v>
      </c>
    </row>
    <row r="2190" spans="1:44" ht="27.6" thickTop="1" thickBot="1">
      <c r="A2190" s="882" t="s">
        <v>538</v>
      </c>
      <c r="B2190" s="882" t="s">
        <v>625</v>
      </c>
      <c r="C2190" s="234" t="s">
        <v>628</v>
      </c>
      <c r="D2190" s="986"/>
      <c r="E2190" s="900">
        <v>2019</v>
      </c>
      <c r="F2190" s="454">
        <v>10000</v>
      </c>
      <c r="G2190" s="454">
        <v>10000</v>
      </c>
      <c r="H2190" s="320"/>
      <c r="I2190" s="267">
        <v>10000</v>
      </c>
      <c r="J2190" s="267"/>
      <c r="K2190" s="267"/>
      <c r="L2190" s="267"/>
      <c r="M2190" s="267"/>
      <c r="N2190" s="267"/>
      <c r="O2190" s="267"/>
      <c r="P2190" s="267"/>
      <c r="Q2190" s="267"/>
      <c r="R2190" s="267">
        <v>10000</v>
      </c>
      <c r="S2190" s="267"/>
      <c r="T2190" s="234"/>
      <c r="U2190" s="234"/>
      <c r="V2190" s="234"/>
      <c r="W2190" s="234"/>
      <c r="X2190" s="23">
        <f t="shared" si="301"/>
        <v>0</v>
      </c>
      <c r="Y2190" s="23">
        <f t="shared" si="302"/>
        <v>0</v>
      </c>
      <c r="Z2190" s="20">
        <v>1</v>
      </c>
      <c r="AH2190" s="20">
        <f t="shared" si="303"/>
        <v>1</v>
      </c>
      <c r="AQ2190" s="1">
        <f t="shared" si="304"/>
        <v>0</v>
      </c>
      <c r="AR2190" s="1">
        <f t="shared" si="305"/>
        <v>1</v>
      </c>
    </row>
    <row r="2191" spans="1:44" ht="27.6" thickTop="1" thickBot="1">
      <c r="A2191" s="882" t="s">
        <v>538</v>
      </c>
      <c r="B2191" s="882" t="s">
        <v>625</v>
      </c>
      <c r="C2191" s="980" t="s">
        <v>629</v>
      </c>
      <c r="D2191" s="987"/>
      <c r="E2191" s="982" t="s">
        <v>179</v>
      </c>
      <c r="F2191" s="454">
        <v>1860000</v>
      </c>
      <c r="G2191" s="454">
        <v>1860000</v>
      </c>
      <c r="H2191" s="321"/>
      <c r="I2191" s="322">
        <v>60000</v>
      </c>
      <c r="J2191" s="268"/>
      <c r="K2191" s="268"/>
      <c r="L2191" s="268"/>
      <c r="M2191" s="268">
        <v>1800000</v>
      </c>
      <c r="N2191" s="268"/>
      <c r="O2191" s="268"/>
      <c r="P2191" s="268"/>
      <c r="Q2191" s="268"/>
      <c r="R2191" s="268">
        <v>200000</v>
      </c>
      <c r="S2191" s="268">
        <v>1660000</v>
      </c>
      <c r="T2191" s="234"/>
      <c r="U2191" s="234"/>
      <c r="V2191" s="234"/>
      <c r="W2191" s="234"/>
      <c r="X2191" s="23">
        <f t="shared" si="301"/>
        <v>0</v>
      </c>
      <c r="Y2191" s="23">
        <f t="shared" si="302"/>
        <v>0</v>
      </c>
      <c r="AF2191" s="20">
        <v>1</v>
      </c>
      <c r="AH2191" s="20">
        <f t="shared" si="303"/>
        <v>1</v>
      </c>
      <c r="AQ2191" s="1">
        <f t="shared" si="304"/>
        <v>0</v>
      </c>
      <c r="AR2191" s="1">
        <f t="shared" si="305"/>
        <v>1</v>
      </c>
    </row>
    <row r="2192" spans="1:44" ht="27.6" thickTop="1" thickBot="1">
      <c r="A2192" s="882" t="s">
        <v>538</v>
      </c>
      <c r="B2192" s="887" t="s">
        <v>625</v>
      </c>
      <c r="C2192" s="269" t="s">
        <v>336</v>
      </c>
      <c r="D2192" s="258"/>
      <c r="E2192" s="907">
        <v>2018</v>
      </c>
      <c r="F2192" s="454">
        <v>260000</v>
      </c>
      <c r="G2192" s="454">
        <v>269854</v>
      </c>
      <c r="H2192" s="319"/>
      <c r="I2192" s="252"/>
      <c r="J2192" s="252"/>
      <c r="K2192" s="252"/>
      <c r="L2192" s="252">
        <v>269854</v>
      </c>
      <c r="M2192" s="252"/>
      <c r="N2192" s="252"/>
      <c r="O2192" s="252"/>
      <c r="P2192" s="252"/>
      <c r="Q2192" s="252">
        <v>84744</v>
      </c>
      <c r="R2192" s="252">
        <v>185110</v>
      </c>
      <c r="S2192" s="252">
        <v>0</v>
      </c>
      <c r="T2192" s="270"/>
      <c r="U2192" s="252"/>
      <c r="V2192" s="252"/>
      <c r="W2192" s="252"/>
      <c r="X2192" s="23">
        <f t="shared" si="301"/>
        <v>0</v>
      </c>
      <c r="Y2192" s="23">
        <f t="shared" si="302"/>
        <v>0</v>
      </c>
      <c r="AH2192" s="20">
        <f t="shared" si="303"/>
        <v>0</v>
      </c>
      <c r="AI2192" s="20">
        <v>1</v>
      </c>
      <c r="AQ2192" s="1">
        <f t="shared" si="304"/>
        <v>1</v>
      </c>
      <c r="AR2192" s="1">
        <f t="shared" si="305"/>
        <v>1</v>
      </c>
    </row>
    <row r="2193" spans="1:44" ht="28.2" thickTop="1" thickBot="1">
      <c r="A2193" s="104" t="s">
        <v>838</v>
      </c>
      <c r="B2193" s="104" t="s">
        <v>838</v>
      </c>
      <c r="C2193" s="104" t="s">
        <v>41</v>
      </c>
      <c r="D2193" s="188"/>
      <c r="E2193" s="225" t="s">
        <v>179</v>
      </c>
      <c r="F2193" s="424">
        <f>SUM(I2193:N2193)</f>
        <v>1200000</v>
      </c>
      <c r="G2193" s="425">
        <v>1200000</v>
      </c>
      <c r="H2193" s="426"/>
      <c r="I2193" s="350">
        <v>602000</v>
      </c>
      <c r="J2193" s="427">
        <v>300000</v>
      </c>
      <c r="K2193" s="427"/>
      <c r="L2193" s="427">
        <v>298000</v>
      </c>
      <c r="M2193" s="428"/>
      <c r="N2193" s="428"/>
      <c r="O2193" s="429"/>
      <c r="P2193" s="430"/>
      <c r="Q2193" s="229"/>
      <c r="R2193" s="336">
        <v>100000</v>
      </c>
      <c r="S2193" s="350">
        <f t="shared" ref="S2193:S2202" si="306">G2193-Q2193-R2193</f>
        <v>1100000</v>
      </c>
      <c r="T2193" s="431"/>
      <c r="U2193" s="350"/>
      <c r="V2193" s="431"/>
      <c r="W2193" s="350"/>
      <c r="X2193" s="23">
        <f t="shared" si="301"/>
        <v>0</v>
      </c>
      <c r="Y2193" s="23">
        <f t="shared" si="302"/>
        <v>0</v>
      </c>
      <c r="Z2193" s="20">
        <v>1</v>
      </c>
      <c r="AH2193" s="20">
        <f t="shared" si="303"/>
        <v>1</v>
      </c>
      <c r="AQ2193" s="1">
        <f t="shared" si="304"/>
        <v>0</v>
      </c>
      <c r="AR2193" s="1">
        <f t="shared" si="305"/>
        <v>1</v>
      </c>
    </row>
    <row r="2194" spans="1:44" ht="28.2" thickTop="1" thickBot="1">
      <c r="A2194" s="104" t="s">
        <v>838</v>
      </c>
      <c r="B2194" s="104" t="s">
        <v>838</v>
      </c>
      <c r="C2194" s="104" t="s">
        <v>58</v>
      </c>
      <c r="D2194" s="188"/>
      <c r="E2194" s="225" t="s">
        <v>179</v>
      </c>
      <c r="F2194" s="424">
        <f t="shared" ref="F2194:F2202" si="307">SUM(I2194:N2194)</f>
        <v>200000</v>
      </c>
      <c r="G2194" s="425">
        <v>200000</v>
      </c>
      <c r="H2194" s="426"/>
      <c r="I2194" s="350">
        <v>200000</v>
      </c>
      <c r="J2194" s="427"/>
      <c r="K2194" s="427"/>
      <c r="L2194" s="427"/>
      <c r="M2194" s="428"/>
      <c r="N2194" s="428"/>
      <c r="O2194" s="429"/>
      <c r="P2194" s="430"/>
      <c r="Q2194" s="229"/>
      <c r="R2194" s="336">
        <v>200000</v>
      </c>
      <c r="S2194" s="350">
        <f t="shared" si="306"/>
        <v>0</v>
      </c>
      <c r="T2194" s="431"/>
      <c r="U2194" s="350"/>
      <c r="V2194" s="431"/>
      <c r="W2194" s="350"/>
      <c r="X2194" s="23">
        <f t="shared" si="301"/>
        <v>0</v>
      </c>
      <c r="Y2194" s="23">
        <f t="shared" si="302"/>
        <v>0</v>
      </c>
      <c r="Z2194" s="20">
        <v>1</v>
      </c>
      <c r="AH2194" s="20">
        <f t="shared" si="303"/>
        <v>1</v>
      </c>
      <c r="AQ2194" s="1">
        <f t="shared" si="304"/>
        <v>0</v>
      </c>
      <c r="AR2194" s="1">
        <f t="shared" si="305"/>
        <v>1</v>
      </c>
    </row>
    <row r="2195" spans="1:44" ht="28.2" thickTop="1" thickBot="1">
      <c r="A2195" s="104" t="s">
        <v>838</v>
      </c>
      <c r="B2195" s="104" t="s">
        <v>838</v>
      </c>
      <c r="C2195" s="104" t="s">
        <v>839</v>
      </c>
      <c r="D2195" s="188"/>
      <c r="E2195" s="225" t="s">
        <v>179</v>
      </c>
      <c r="F2195" s="424">
        <f t="shared" si="307"/>
        <v>200000</v>
      </c>
      <c r="G2195" s="425">
        <v>200000</v>
      </c>
      <c r="H2195" s="426"/>
      <c r="I2195" s="350">
        <v>200000</v>
      </c>
      <c r="J2195" s="427"/>
      <c r="K2195" s="427"/>
      <c r="L2195" s="427"/>
      <c r="M2195" s="428"/>
      <c r="N2195" s="428"/>
      <c r="O2195" s="429"/>
      <c r="P2195" s="430"/>
      <c r="Q2195" s="229"/>
      <c r="R2195" s="336">
        <v>200000</v>
      </c>
      <c r="S2195" s="350">
        <f t="shared" si="306"/>
        <v>0</v>
      </c>
      <c r="T2195" s="431"/>
      <c r="U2195" s="350"/>
      <c r="V2195" s="431"/>
      <c r="W2195" s="350"/>
      <c r="X2195" s="23">
        <f t="shared" si="301"/>
        <v>0</v>
      </c>
      <c r="Y2195" s="23">
        <f t="shared" si="302"/>
        <v>0</v>
      </c>
      <c r="Z2195" s="20">
        <v>1</v>
      </c>
      <c r="AH2195" s="20">
        <f t="shared" si="303"/>
        <v>1</v>
      </c>
      <c r="AQ2195" s="1">
        <f t="shared" si="304"/>
        <v>0</v>
      </c>
      <c r="AR2195" s="1">
        <f t="shared" si="305"/>
        <v>1</v>
      </c>
    </row>
    <row r="2196" spans="1:44" ht="28.2" thickTop="1" thickBot="1">
      <c r="A2196" s="104" t="s">
        <v>838</v>
      </c>
      <c r="B2196" s="104" t="s">
        <v>838</v>
      </c>
      <c r="C2196" s="104" t="s">
        <v>840</v>
      </c>
      <c r="D2196" s="188"/>
      <c r="E2196" s="225" t="s">
        <v>179</v>
      </c>
      <c r="F2196" s="424">
        <f t="shared" si="307"/>
        <v>200000</v>
      </c>
      <c r="G2196" s="425">
        <v>200000</v>
      </c>
      <c r="H2196" s="426"/>
      <c r="I2196" s="350">
        <v>200000</v>
      </c>
      <c r="J2196" s="427"/>
      <c r="K2196" s="427"/>
      <c r="L2196" s="427"/>
      <c r="M2196" s="428"/>
      <c r="N2196" s="428"/>
      <c r="O2196" s="429"/>
      <c r="P2196" s="430"/>
      <c r="Q2196" s="229"/>
      <c r="R2196" s="336">
        <v>200000</v>
      </c>
      <c r="S2196" s="350">
        <f t="shared" si="306"/>
        <v>0</v>
      </c>
      <c r="T2196" s="431"/>
      <c r="U2196" s="350"/>
      <c r="V2196" s="431"/>
      <c r="W2196" s="350"/>
      <c r="X2196" s="23">
        <f t="shared" si="301"/>
        <v>0</v>
      </c>
      <c r="Y2196" s="23">
        <f t="shared" si="302"/>
        <v>0</v>
      </c>
      <c r="Z2196" s="20">
        <v>1</v>
      </c>
      <c r="AH2196" s="20">
        <f t="shared" si="303"/>
        <v>1</v>
      </c>
      <c r="AQ2196" s="1">
        <f t="shared" si="304"/>
        <v>0</v>
      </c>
      <c r="AR2196" s="1">
        <f t="shared" si="305"/>
        <v>1</v>
      </c>
    </row>
    <row r="2197" spans="1:44" ht="28.2" thickTop="1" thickBot="1">
      <c r="A2197" s="104" t="s">
        <v>838</v>
      </c>
      <c r="B2197" s="104" t="s">
        <v>838</v>
      </c>
      <c r="C2197" s="104" t="s">
        <v>841</v>
      </c>
      <c r="D2197" s="188"/>
      <c r="E2197" s="225" t="s">
        <v>179</v>
      </c>
      <c r="F2197" s="424">
        <f t="shared" si="307"/>
        <v>75000</v>
      </c>
      <c r="G2197" s="425">
        <v>75000</v>
      </c>
      <c r="H2197" s="426"/>
      <c r="I2197" s="350">
        <v>75000</v>
      </c>
      <c r="J2197" s="427"/>
      <c r="K2197" s="427"/>
      <c r="L2197" s="427"/>
      <c r="M2197" s="428"/>
      <c r="N2197" s="428"/>
      <c r="O2197" s="429"/>
      <c r="P2197" s="430"/>
      <c r="Q2197" s="229"/>
      <c r="R2197" s="336">
        <v>75000</v>
      </c>
      <c r="S2197" s="350">
        <f t="shared" si="306"/>
        <v>0</v>
      </c>
      <c r="T2197" s="431"/>
      <c r="U2197" s="350"/>
      <c r="V2197" s="431"/>
      <c r="W2197" s="350"/>
      <c r="X2197" s="23">
        <f t="shared" si="301"/>
        <v>0</v>
      </c>
      <c r="Y2197" s="23">
        <f t="shared" si="302"/>
        <v>0</v>
      </c>
      <c r="Z2197" s="20">
        <v>1</v>
      </c>
      <c r="AH2197" s="20">
        <f t="shared" si="303"/>
        <v>1</v>
      </c>
      <c r="AQ2197" s="1">
        <f t="shared" si="304"/>
        <v>0</v>
      </c>
      <c r="AR2197" s="1">
        <f t="shared" si="305"/>
        <v>1</v>
      </c>
    </row>
    <row r="2198" spans="1:44" ht="28.2" thickTop="1" thickBot="1">
      <c r="A2198" s="104" t="s">
        <v>838</v>
      </c>
      <c r="B2198" s="104" t="s">
        <v>838</v>
      </c>
      <c r="C2198" s="104" t="s">
        <v>842</v>
      </c>
      <c r="D2198" s="188"/>
      <c r="E2198" s="225" t="s">
        <v>179</v>
      </c>
      <c r="F2198" s="424">
        <f t="shared" si="307"/>
        <v>32000</v>
      </c>
      <c r="G2198" s="425">
        <v>32000</v>
      </c>
      <c r="H2198" s="426"/>
      <c r="I2198" s="350">
        <v>32000</v>
      </c>
      <c r="J2198" s="427"/>
      <c r="K2198" s="427"/>
      <c r="L2198" s="427"/>
      <c r="M2198" s="428"/>
      <c r="N2198" s="428"/>
      <c r="O2198" s="429"/>
      <c r="P2198" s="430"/>
      <c r="Q2198" s="229"/>
      <c r="R2198" s="336">
        <v>32000</v>
      </c>
      <c r="S2198" s="350">
        <f t="shared" si="306"/>
        <v>0</v>
      </c>
      <c r="T2198" s="431"/>
      <c r="U2198" s="350"/>
      <c r="V2198" s="431"/>
      <c r="W2198" s="350"/>
      <c r="X2198" s="23">
        <f t="shared" si="301"/>
        <v>0</v>
      </c>
      <c r="Y2198" s="23">
        <f t="shared" si="302"/>
        <v>0</v>
      </c>
      <c r="Z2198" s="20">
        <v>1</v>
      </c>
      <c r="AH2198" s="20">
        <f t="shared" si="303"/>
        <v>1</v>
      </c>
      <c r="AQ2198" s="1">
        <f t="shared" si="304"/>
        <v>0</v>
      </c>
      <c r="AR2198" s="1">
        <f t="shared" si="305"/>
        <v>1</v>
      </c>
    </row>
    <row r="2199" spans="1:44" ht="28.2" thickTop="1" thickBot="1">
      <c r="A2199" s="104" t="s">
        <v>838</v>
      </c>
      <c r="B2199" s="104" t="s">
        <v>838</v>
      </c>
      <c r="C2199" s="432" t="s">
        <v>222</v>
      </c>
      <c r="D2199" s="188"/>
      <c r="E2199" s="225" t="s">
        <v>179</v>
      </c>
      <c r="F2199" s="424">
        <f t="shared" si="307"/>
        <v>1215000</v>
      </c>
      <c r="G2199" s="425">
        <v>1215000</v>
      </c>
      <c r="H2199" s="426"/>
      <c r="I2199" s="350"/>
      <c r="J2199" s="427">
        <v>1215000</v>
      </c>
      <c r="K2199" s="427"/>
      <c r="L2199" s="427"/>
      <c r="M2199" s="428"/>
      <c r="N2199" s="428"/>
      <c r="O2199" s="429"/>
      <c r="P2199" s="430"/>
      <c r="Q2199" s="229"/>
      <c r="R2199" s="336">
        <v>1215000</v>
      </c>
      <c r="S2199" s="350">
        <f t="shared" si="306"/>
        <v>0</v>
      </c>
      <c r="T2199" s="431"/>
      <c r="U2199" s="350"/>
      <c r="V2199" s="431"/>
      <c r="W2199" s="350"/>
      <c r="X2199" s="23">
        <f t="shared" si="301"/>
        <v>0</v>
      </c>
      <c r="Y2199" s="23">
        <f t="shared" si="302"/>
        <v>0</v>
      </c>
      <c r="Z2199" s="20">
        <v>1</v>
      </c>
      <c r="AH2199" s="20">
        <f t="shared" si="303"/>
        <v>1</v>
      </c>
      <c r="AQ2199" s="1">
        <f t="shared" si="304"/>
        <v>0</v>
      </c>
      <c r="AR2199" s="1">
        <f t="shared" si="305"/>
        <v>1</v>
      </c>
    </row>
    <row r="2200" spans="1:44" ht="28.2" thickTop="1" thickBot="1">
      <c r="A2200" s="104" t="s">
        <v>838</v>
      </c>
      <c r="B2200" s="104" t="s">
        <v>838</v>
      </c>
      <c r="C2200" s="104" t="s">
        <v>843</v>
      </c>
      <c r="D2200" s="188"/>
      <c r="E2200" s="225" t="s">
        <v>179</v>
      </c>
      <c r="F2200" s="424">
        <f t="shared" si="307"/>
        <v>100000</v>
      </c>
      <c r="G2200" s="425">
        <v>100000</v>
      </c>
      <c r="H2200" s="426"/>
      <c r="I2200" s="350">
        <v>100000</v>
      </c>
      <c r="J2200" s="427"/>
      <c r="K2200" s="427"/>
      <c r="L2200" s="427"/>
      <c r="M2200" s="428"/>
      <c r="N2200" s="428"/>
      <c r="O2200" s="429"/>
      <c r="P2200" s="430"/>
      <c r="Q2200" s="229"/>
      <c r="R2200" s="336">
        <v>100000</v>
      </c>
      <c r="S2200" s="350">
        <f t="shared" si="306"/>
        <v>0</v>
      </c>
      <c r="T2200" s="431"/>
      <c r="U2200" s="350"/>
      <c r="V2200" s="431"/>
      <c r="W2200" s="350"/>
      <c r="X2200" s="23">
        <f t="shared" si="301"/>
        <v>0</v>
      </c>
      <c r="Y2200" s="23">
        <f t="shared" si="302"/>
        <v>0</v>
      </c>
      <c r="Z2200" s="20">
        <v>1</v>
      </c>
      <c r="AH2200" s="20">
        <f t="shared" si="303"/>
        <v>1</v>
      </c>
      <c r="AQ2200" s="1">
        <f t="shared" si="304"/>
        <v>0</v>
      </c>
      <c r="AR2200" s="1">
        <f t="shared" si="305"/>
        <v>1</v>
      </c>
    </row>
    <row r="2201" spans="1:44" ht="28.2" thickTop="1" thickBot="1">
      <c r="A2201" s="104" t="s">
        <v>838</v>
      </c>
      <c r="B2201" s="104" t="s">
        <v>838</v>
      </c>
      <c r="C2201" s="104" t="s">
        <v>844</v>
      </c>
      <c r="D2201" s="188"/>
      <c r="E2201" s="225" t="s">
        <v>179</v>
      </c>
      <c r="F2201" s="424">
        <f t="shared" si="307"/>
        <v>70000</v>
      </c>
      <c r="G2201" s="425">
        <v>70000</v>
      </c>
      <c r="H2201" s="426"/>
      <c r="I2201" s="350">
        <v>70000</v>
      </c>
      <c r="J2201" s="427"/>
      <c r="K2201" s="427"/>
      <c r="L2201" s="427"/>
      <c r="M2201" s="428"/>
      <c r="N2201" s="428"/>
      <c r="O2201" s="429"/>
      <c r="P2201" s="430"/>
      <c r="Q2201" s="229"/>
      <c r="R2201" s="336">
        <v>70000</v>
      </c>
      <c r="S2201" s="350">
        <f t="shared" si="306"/>
        <v>0</v>
      </c>
      <c r="T2201" s="431"/>
      <c r="U2201" s="350"/>
      <c r="V2201" s="431"/>
      <c r="W2201" s="350"/>
      <c r="X2201" s="23">
        <f t="shared" si="301"/>
        <v>0</v>
      </c>
      <c r="Y2201" s="23">
        <f t="shared" si="302"/>
        <v>0</v>
      </c>
      <c r="Z2201" s="20">
        <v>1</v>
      </c>
      <c r="AH2201" s="20">
        <f t="shared" si="303"/>
        <v>1</v>
      </c>
      <c r="AQ2201" s="1">
        <f t="shared" si="304"/>
        <v>0</v>
      </c>
      <c r="AR2201" s="1">
        <f t="shared" si="305"/>
        <v>1</v>
      </c>
    </row>
    <row r="2202" spans="1:44" ht="28.2" thickTop="1" thickBot="1">
      <c r="A2202" s="104" t="s">
        <v>838</v>
      </c>
      <c r="B2202" s="104" t="s">
        <v>838</v>
      </c>
      <c r="C2202" s="104" t="s">
        <v>36</v>
      </c>
      <c r="D2202" s="188"/>
      <c r="E2202" s="225" t="s">
        <v>179</v>
      </c>
      <c r="F2202" s="424">
        <f t="shared" si="307"/>
        <v>250000</v>
      </c>
      <c r="G2202" s="425">
        <v>250000</v>
      </c>
      <c r="H2202" s="426"/>
      <c r="I2202" s="350">
        <v>250000</v>
      </c>
      <c r="J2202" s="427"/>
      <c r="K2202" s="427"/>
      <c r="L2202" s="427"/>
      <c r="M2202" s="428"/>
      <c r="N2202" s="428"/>
      <c r="O2202" s="429"/>
      <c r="P2202" s="430"/>
      <c r="Q2202" s="229"/>
      <c r="R2202" s="336">
        <v>50000</v>
      </c>
      <c r="S2202" s="350">
        <f t="shared" si="306"/>
        <v>200000</v>
      </c>
      <c r="T2202" s="431"/>
      <c r="U2202" s="350"/>
      <c r="V2202" s="431"/>
      <c r="W2202" s="350"/>
      <c r="X2202" s="23">
        <f t="shared" si="301"/>
        <v>0</v>
      </c>
      <c r="Y2202" s="23">
        <f t="shared" si="302"/>
        <v>0</v>
      </c>
      <c r="Z2202" s="20">
        <v>1</v>
      </c>
      <c r="AH2202" s="20">
        <f t="shared" si="303"/>
        <v>1</v>
      </c>
      <c r="AQ2202" s="1">
        <f t="shared" si="304"/>
        <v>0</v>
      </c>
      <c r="AR2202" s="1">
        <f t="shared" si="305"/>
        <v>1</v>
      </c>
    </row>
    <row r="2203" spans="1:44" ht="28.2" thickTop="1" thickBot="1">
      <c r="A2203" s="104" t="s">
        <v>838</v>
      </c>
      <c r="B2203" s="104" t="s">
        <v>838</v>
      </c>
      <c r="C2203" s="104" t="s">
        <v>41</v>
      </c>
      <c r="D2203" s="188"/>
      <c r="E2203" s="225" t="s">
        <v>145</v>
      </c>
      <c r="F2203" s="424">
        <v>1300000</v>
      </c>
      <c r="G2203" s="425">
        <f>SUM(I2203:N2203)</f>
        <v>1300000</v>
      </c>
      <c r="H2203" s="426"/>
      <c r="I2203" s="350">
        <v>362000</v>
      </c>
      <c r="J2203" s="427">
        <v>750000</v>
      </c>
      <c r="K2203" s="427"/>
      <c r="L2203" s="427">
        <v>188000</v>
      </c>
      <c r="M2203" s="428"/>
      <c r="N2203" s="428"/>
      <c r="O2203" s="429"/>
      <c r="P2203" s="430"/>
      <c r="Q2203" s="433">
        <v>0</v>
      </c>
      <c r="R2203" s="434">
        <v>500000</v>
      </c>
      <c r="S2203" s="350">
        <f>G2203-Q2203-R2203</f>
        <v>800000</v>
      </c>
      <c r="T2203" s="431"/>
      <c r="U2203" s="350"/>
      <c r="V2203" s="431"/>
      <c r="W2203" s="350"/>
      <c r="X2203" s="23">
        <f t="shared" ref="X2203:X2268" si="308">G2203-I2203-J2203-K2203-L2203-M2203-N2203</f>
        <v>0</v>
      </c>
      <c r="Y2203" s="23">
        <f t="shared" ref="Y2203:Y2268" si="309">G2203-Q2203-R2203-S2203</f>
        <v>0</v>
      </c>
      <c r="AH2203" s="20">
        <f t="shared" si="303"/>
        <v>0</v>
      </c>
      <c r="AI2203" s="20">
        <v>1</v>
      </c>
      <c r="AQ2203" s="1">
        <f t="shared" si="304"/>
        <v>1</v>
      </c>
      <c r="AR2203" s="1">
        <f t="shared" si="305"/>
        <v>1</v>
      </c>
    </row>
    <row r="2204" spans="1:44" ht="28.2" thickTop="1" thickBot="1">
      <c r="A2204" s="104" t="s">
        <v>838</v>
      </c>
      <c r="B2204" s="104" t="s">
        <v>838</v>
      </c>
      <c r="C2204" s="104" t="s">
        <v>41</v>
      </c>
      <c r="D2204" s="188"/>
      <c r="E2204" s="225" t="s">
        <v>53</v>
      </c>
      <c r="F2204" s="424">
        <v>1200000</v>
      </c>
      <c r="G2204" s="425">
        <f t="shared" ref="G2204:G2215" si="310">SUM(I2204:N2204)</f>
        <v>1079000</v>
      </c>
      <c r="H2204" s="426"/>
      <c r="I2204" s="350">
        <v>427000</v>
      </c>
      <c r="J2204" s="427">
        <v>400000</v>
      </c>
      <c r="K2204" s="427">
        <v>252000</v>
      </c>
      <c r="L2204" s="427"/>
      <c r="M2204" s="428"/>
      <c r="N2204" s="428"/>
      <c r="O2204" s="429"/>
      <c r="P2204" s="430"/>
      <c r="Q2204" s="433">
        <v>560000</v>
      </c>
      <c r="R2204" s="434">
        <v>411100</v>
      </c>
      <c r="S2204" s="350">
        <f t="shared" ref="S2204:S2269" si="311">G2204-Q2204-R2204</f>
        <v>107900</v>
      </c>
      <c r="T2204" s="431"/>
      <c r="U2204" s="350"/>
      <c r="V2204" s="431"/>
      <c r="W2204" s="350"/>
      <c r="X2204" s="23">
        <f t="shared" si="308"/>
        <v>0</v>
      </c>
      <c r="Y2204" s="23">
        <f t="shared" si="309"/>
        <v>0</v>
      </c>
      <c r="AH2204" s="20">
        <f t="shared" si="303"/>
        <v>0</v>
      </c>
      <c r="AI2204" s="20">
        <v>1</v>
      </c>
      <c r="AQ2204" s="1">
        <f t="shared" si="304"/>
        <v>1</v>
      </c>
      <c r="AR2204" s="1">
        <f t="shared" si="305"/>
        <v>1</v>
      </c>
    </row>
    <row r="2205" spans="1:44" ht="28.2" thickTop="1" thickBot="1">
      <c r="A2205" s="104" t="s">
        <v>838</v>
      </c>
      <c r="B2205" s="104" t="s">
        <v>838</v>
      </c>
      <c r="C2205" s="104" t="s">
        <v>58</v>
      </c>
      <c r="D2205" s="188"/>
      <c r="E2205" s="225" t="s">
        <v>145</v>
      </c>
      <c r="F2205" s="424">
        <v>200000</v>
      </c>
      <c r="G2205" s="425">
        <f t="shared" si="310"/>
        <v>200000</v>
      </c>
      <c r="H2205" s="426"/>
      <c r="I2205" s="350">
        <v>200000</v>
      </c>
      <c r="J2205" s="427"/>
      <c r="K2205" s="427"/>
      <c r="L2205" s="427"/>
      <c r="M2205" s="428"/>
      <c r="N2205" s="428"/>
      <c r="O2205" s="429"/>
      <c r="P2205" s="430"/>
      <c r="Q2205" s="433">
        <v>0</v>
      </c>
      <c r="R2205" s="434">
        <v>180000</v>
      </c>
      <c r="S2205" s="350">
        <f t="shared" si="311"/>
        <v>20000</v>
      </c>
      <c r="T2205" s="431"/>
      <c r="U2205" s="350"/>
      <c r="V2205" s="431"/>
      <c r="W2205" s="350"/>
      <c r="X2205" s="23">
        <f t="shared" si="308"/>
        <v>0</v>
      </c>
      <c r="Y2205" s="23">
        <f t="shared" si="309"/>
        <v>0</v>
      </c>
      <c r="AH2205" s="20">
        <f t="shared" si="303"/>
        <v>0</v>
      </c>
      <c r="AI2205" s="20">
        <v>1</v>
      </c>
      <c r="AQ2205" s="1">
        <f t="shared" si="304"/>
        <v>1</v>
      </c>
      <c r="AR2205" s="1">
        <f t="shared" si="305"/>
        <v>1</v>
      </c>
    </row>
    <row r="2206" spans="1:44" ht="28.2" thickTop="1" thickBot="1">
      <c r="A2206" s="104" t="s">
        <v>838</v>
      </c>
      <c r="B2206" s="104" t="s">
        <v>838</v>
      </c>
      <c r="C2206" s="104" t="s">
        <v>845</v>
      </c>
      <c r="D2206" s="188"/>
      <c r="E2206" s="225" t="s">
        <v>10</v>
      </c>
      <c r="F2206" s="424">
        <v>180000</v>
      </c>
      <c r="G2206" s="425">
        <f t="shared" si="310"/>
        <v>186000</v>
      </c>
      <c r="H2206" s="426"/>
      <c r="I2206" s="350">
        <v>186000</v>
      </c>
      <c r="J2206" s="427"/>
      <c r="K2206" s="427"/>
      <c r="L2206" s="427"/>
      <c r="M2206" s="428"/>
      <c r="N2206" s="428"/>
      <c r="O2206" s="429"/>
      <c r="P2206" s="430"/>
      <c r="Q2206" s="433">
        <v>23000</v>
      </c>
      <c r="R2206" s="434">
        <v>144400</v>
      </c>
      <c r="S2206" s="350">
        <f t="shared" si="311"/>
        <v>18600</v>
      </c>
      <c r="T2206" s="431"/>
      <c r="U2206" s="350"/>
      <c r="V2206" s="431"/>
      <c r="W2206" s="350"/>
      <c r="X2206" s="23">
        <f t="shared" si="308"/>
        <v>0</v>
      </c>
      <c r="Y2206" s="23">
        <f t="shared" si="309"/>
        <v>0</v>
      </c>
      <c r="AH2206" s="20">
        <f t="shared" si="303"/>
        <v>0</v>
      </c>
      <c r="AI2206" s="20">
        <v>1</v>
      </c>
      <c r="AQ2206" s="1">
        <f t="shared" si="304"/>
        <v>1</v>
      </c>
      <c r="AR2206" s="1">
        <f t="shared" si="305"/>
        <v>1</v>
      </c>
    </row>
    <row r="2207" spans="1:44" ht="28.2" thickTop="1" thickBot="1">
      <c r="A2207" s="104" t="s">
        <v>838</v>
      </c>
      <c r="B2207" s="104" t="s">
        <v>838</v>
      </c>
      <c r="C2207" s="104" t="s">
        <v>37</v>
      </c>
      <c r="D2207" s="188"/>
      <c r="E2207" s="225" t="s">
        <v>10</v>
      </c>
      <c r="F2207" s="424">
        <v>785000</v>
      </c>
      <c r="G2207" s="425">
        <f t="shared" si="310"/>
        <v>893000</v>
      </c>
      <c r="H2207" s="426"/>
      <c r="I2207" s="350">
        <v>543000</v>
      </c>
      <c r="J2207" s="427">
        <v>350000</v>
      </c>
      <c r="K2207" s="427"/>
      <c r="L2207" s="427"/>
      <c r="M2207" s="428"/>
      <c r="N2207" s="428"/>
      <c r="O2207" s="429"/>
      <c r="P2207" s="430"/>
      <c r="Q2207" s="433">
        <v>337500</v>
      </c>
      <c r="R2207" s="434">
        <v>466200</v>
      </c>
      <c r="S2207" s="350">
        <f t="shared" si="311"/>
        <v>89300</v>
      </c>
      <c r="T2207" s="431"/>
      <c r="U2207" s="350"/>
      <c r="V2207" s="431"/>
      <c r="W2207" s="350"/>
      <c r="X2207" s="23">
        <f t="shared" si="308"/>
        <v>0</v>
      </c>
      <c r="Y2207" s="23">
        <f t="shared" si="309"/>
        <v>0</v>
      </c>
      <c r="AH2207" s="20">
        <f t="shared" si="303"/>
        <v>0</v>
      </c>
      <c r="AI2207" s="20">
        <v>1</v>
      </c>
      <c r="AQ2207" s="1">
        <f t="shared" si="304"/>
        <v>1</v>
      </c>
      <c r="AR2207" s="1">
        <f t="shared" si="305"/>
        <v>1</v>
      </c>
    </row>
    <row r="2208" spans="1:44" ht="28.2" thickTop="1" thickBot="1">
      <c r="A2208" s="104" t="s">
        <v>838</v>
      </c>
      <c r="B2208" s="104" t="s">
        <v>838</v>
      </c>
      <c r="C2208" s="104" t="s">
        <v>846</v>
      </c>
      <c r="D2208" s="188"/>
      <c r="E2208" s="225" t="s">
        <v>53</v>
      </c>
      <c r="F2208" s="424">
        <v>470000</v>
      </c>
      <c r="G2208" s="425">
        <f t="shared" si="310"/>
        <v>489444</v>
      </c>
      <c r="H2208" s="426"/>
      <c r="I2208" s="350">
        <v>439444</v>
      </c>
      <c r="J2208" s="427">
        <v>50000</v>
      </c>
      <c r="K2208" s="427"/>
      <c r="L2208" s="427"/>
      <c r="M2208" s="428"/>
      <c r="N2208" s="428"/>
      <c r="O2208" s="429"/>
      <c r="P2208" s="430"/>
      <c r="Q2208" s="433">
        <v>0</v>
      </c>
      <c r="R2208" s="434">
        <v>440499.6</v>
      </c>
      <c r="S2208" s="350">
        <f t="shared" si="311"/>
        <v>48944.400000000023</v>
      </c>
      <c r="T2208" s="431"/>
      <c r="U2208" s="350"/>
      <c r="V2208" s="431"/>
      <c r="W2208" s="350"/>
      <c r="X2208" s="23">
        <f t="shared" si="308"/>
        <v>0</v>
      </c>
      <c r="Y2208" s="23">
        <f t="shared" si="309"/>
        <v>0</v>
      </c>
      <c r="AH2208" s="20">
        <f t="shared" si="303"/>
        <v>0</v>
      </c>
      <c r="AI2208" s="20">
        <v>1</v>
      </c>
      <c r="AQ2208" s="1">
        <f t="shared" si="304"/>
        <v>1</v>
      </c>
      <c r="AR2208" s="1">
        <f t="shared" si="305"/>
        <v>1</v>
      </c>
    </row>
    <row r="2209" spans="1:44" ht="28.2" thickTop="1" thickBot="1">
      <c r="A2209" s="104" t="s">
        <v>838</v>
      </c>
      <c r="B2209" s="104" t="s">
        <v>838</v>
      </c>
      <c r="C2209" s="104" t="s">
        <v>58</v>
      </c>
      <c r="D2209" s="188"/>
      <c r="E2209" s="225" t="s">
        <v>964</v>
      </c>
      <c r="F2209" s="424">
        <v>600000</v>
      </c>
      <c r="G2209" s="425">
        <f t="shared" si="310"/>
        <v>593510</v>
      </c>
      <c r="H2209" s="426"/>
      <c r="I2209" s="350">
        <v>593510</v>
      </c>
      <c r="J2209" s="427"/>
      <c r="K2209" s="427"/>
      <c r="L2209" s="427"/>
      <c r="M2209" s="428"/>
      <c r="N2209" s="428"/>
      <c r="O2209" s="429"/>
      <c r="P2209" s="430"/>
      <c r="Q2209" s="433">
        <v>142500</v>
      </c>
      <c r="R2209" s="434">
        <v>391659</v>
      </c>
      <c r="S2209" s="350">
        <f t="shared" si="311"/>
        <v>59351</v>
      </c>
      <c r="T2209" s="431"/>
      <c r="U2209" s="350"/>
      <c r="V2209" s="431"/>
      <c r="W2209" s="350"/>
      <c r="X2209" s="23">
        <f t="shared" si="308"/>
        <v>0</v>
      </c>
      <c r="Y2209" s="23">
        <f t="shared" si="309"/>
        <v>0</v>
      </c>
      <c r="AH2209" s="20">
        <f t="shared" si="303"/>
        <v>0</v>
      </c>
      <c r="AI2209" s="20">
        <v>1</v>
      </c>
      <c r="AQ2209" s="1">
        <f t="shared" si="304"/>
        <v>1</v>
      </c>
      <c r="AR2209" s="1">
        <f t="shared" si="305"/>
        <v>1</v>
      </c>
    </row>
    <row r="2210" spans="1:44" ht="28.2" thickTop="1" thickBot="1">
      <c r="A2210" s="104" t="s">
        <v>838</v>
      </c>
      <c r="B2210" s="104" t="s">
        <v>838</v>
      </c>
      <c r="C2210" s="104" t="s">
        <v>843</v>
      </c>
      <c r="D2210" s="188"/>
      <c r="E2210" s="225" t="s">
        <v>145</v>
      </c>
      <c r="F2210" s="424">
        <v>165000</v>
      </c>
      <c r="G2210" s="425">
        <f t="shared" si="310"/>
        <v>165000</v>
      </c>
      <c r="H2210" s="426"/>
      <c r="I2210" s="350">
        <v>165000</v>
      </c>
      <c r="J2210" s="427"/>
      <c r="K2210" s="427"/>
      <c r="L2210" s="427"/>
      <c r="M2210" s="428"/>
      <c r="N2210" s="428"/>
      <c r="O2210" s="429"/>
      <c r="P2210" s="430"/>
      <c r="Q2210" s="433">
        <v>0</v>
      </c>
      <c r="R2210" s="434">
        <v>148500</v>
      </c>
      <c r="S2210" s="350">
        <f t="shared" si="311"/>
        <v>16500</v>
      </c>
      <c r="T2210" s="431"/>
      <c r="U2210" s="350"/>
      <c r="V2210" s="431"/>
      <c r="W2210" s="350"/>
      <c r="X2210" s="23">
        <f t="shared" si="308"/>
        <v>0</v>
      </c>
      <c r="Y2210" s="23">
        <f t="shared" si="309"/>
        <v>0</v>
      </c>
      <c r="AH2210" s="20">
        <f t="shared" si="303"/>
        <v>0</v>
      </c>
      <c r="AI2210" s="20">
        <v>1</v>
      </c>
      <c r="AQ2210" s="1">
        <f t="shared" si="304"/>
        <v>1</v>
      </c>
      <c r="AR2210" s="1">
        <f t="shared" si="305"/>
        <v>1</v>
      </c>
    </row>
    <row r="2211" spans="1:44" ht="28.2" thickTop="1" thickBot="1">
      <c r="A2211" s="104" t="s">
        <v>838</v>
      </c>
      <c r="B2211" s="104" t="s">
        <v>838</v>
      </c>
      <c r="C2211" s="104" t="s">
        <v>844</v>
      </c>
      <c r="D2211" s="188"/>
      <c r="E2211" s="225" t="s">
        <v>145</v>
      </c>
      <c r="F2211" s="424">
        <v>50000</v>
      </c>
      <c r="G2211" s="425">
        <f t="shared" si="310"/>
        <v>50000</v>
      </c>
      <c r="H2211" s="426"/>
      <c r="I2211" s="350">
        <v>50000</v>
      </c>
      <c r="J2211" s="427"/>
      <c r="K2211" s="427"/>
      <c r="L2211" s="427"/>
      <c r="M2211" s="428"/>
      <c r="N2211" s="428"/>
      <c r="O2211" s="429"/>
      <c r="P2211" s="430"/>
      <c r="Q2211" s="433">
        <v>0</v>
      </c>
      <c r="R2211" s="434">
        <v>50000</v>
      </c>
      <c r="S2211" s="350">
        <f t="shared" si="311"/>
        <v>0</v>
      </c>
      <c r="T2211" s="431"/>
      <c r="U2211" s="350"/>
      <c r="V2211" s="431"/>
      <c r="W2211" s="350"/>
      <c r="X2211" s="23">
        <f t="shared" si="308"/>
        <v>0</v>
      </c>
      <c r="Y2211" s="23">
        <f t="shared" si="309"/>
        <v>0</v>
      </c>
      <c r="AH2211" s="20">
        <f t="shared" si="303"/>
        <v>0</v>
      </c>
      <c r="AI2211" s="20">
        <v>1</v>
      </c>
      <c r="AQ2211" s="1">
        <f t="shared" si="304"/>
        <v>1</v>
      </c>
      <c r="AR2211" s="1">
        <f t="shared" si="305"/>
        <v>1</v>
      </c>
    </row>
    <row r="2212" spans="1:44" ht="28.2" thickTop="1" thickBot="1">
      <c r="A2212" s="104" t="s">
        <v>838</v>
      </c>
      <c r="B2212" s="104" t="s">
        <v>838</v>
      </c>
      <c r="C2212" s="104" t="s">
        <v>288</v>
      </c>
      <c r="D2212" s="188"/>
      <c r="E2212" s="225" t="s">
        <v>145</v>
      </c>
      <c r="F2212" s="424">
        <v>730000</v>
      </c>
      <c r="G2212" s="425">
        <f t="shared" si="310"/>
        <v>550000</v>
      </c>
      <c r="H2212" s="426"/>
      <c r="I2212" s="350">
        <v>550000</v>
      </c>
      <c r="J2212" s="427"/>
      <c r="K2212" s="427"/>
      <c r="L2212" s="427"/>
      <c r="M2212" s="428"/>
      <c r="N2212" s="428"/>
      <c r="O2212" s="429"/>
      <c r="P2212" s="430"/>
      <c r="Q2212" s="433">
        <v>0</v>
      </c>
      <c r="R2212" s="434">
        <v>0</v>
      </c>
      <c r="S2212" s="350">
        <f t="shared" si="311"/>
        <v>550000</v>
      </c>
      <c r="T2212" s="431"/>
      <c r="U2212" s="350"/>
      <c r="V2212" s="431"/>
      <c r="W2212" s="350"/>
      <c r="X2212" s="23">
        <f t="shared" si="308"/>
        <v>0</v>
      </c>
      <c r="Y2212" s="23">
        <f t="shared" si="309"/>
        <v>0</v>
      </c>
      <c r="AH2212" s="20">
        <f t="shared" si="303"/>
        <v>0</v>
      </c>
      <c r="AI2212" s="20">
        <v>1</v>
      </c>
      <c r="AQ2212" s="1">
        <f t="shared" si="304"/>
        <v>1</v>
      </c>
      <c r="AR2212" s="1">
        <f t="shared" si="305"/>
        <v>1</v>
      </c>
    </row>
    <row r="2213" spans="1:44" ht="28.2" thickTop="1" thickBot="1">
      <c r="A2213" s="104" t="s">
        <v>838</v>
      </c>
      <c r="B2213" s="104" t="s">
        <v>838</v>
      </c>
      <c r="C2213" s="104" t="s">
        <v>847</v>
      </c>
      <c r="D2213" s="188"/>
      <c r="E2213" s="225" t="s">
        <v>12</v>
      </c>
      <c r="F2213" s="424">
        <v>900000</v>
      </c>
      <c r="G2213" s="425">
        <f t="shared" si="310"/>
        <v>900000</v>
      </c>
      <c r="H2213" s="426"/>
      <c r="I2213" s="350"/>
      <c r="J2213" s="427"/>
      <c r="K2213" s="427"/>
      <c r="L2213" s="427"/>
      <c r="M2213" s="428">
        <v>900000</v>
      </c>
      <c r="N2213" s="428"/>
      <c r="O2213" s="429"/>
      <c r="P2213" s="430"/>
      <c r="Q2213" s="433">
        <v>700918</v>
      </c>
      <c r="R2213" s="434">
        <v>110082</v>
      </c>
      <c r="S2213" s="350">
        <f t="shared" si="311"/>
        <v>89000</v>
      </c>
      <c r="T2213" s="431"/>
      <c r="U2213" s="350"/>
      <c r="V2213" s="431"/>
      <c r="W2213" s="350"/>
      <c r="X2213" s="23">
        <f t="shared" si="308"/>
        <v>0</v>
      </c>
      <c r="Y2213" s="23">
        <f t="shared" si="309"/>
        <v>0</v>
      </c>
      <c r="AH2213" s="20">
        <f t="shared" si="303"/>
        <v>0</v>
      </c>
      <c r="AO2213" s="20">
        <v>1</v>
      </c>
      <c r="AQ2213" s="1">
        <f t="shared" si="304"/>
        <v>1</v>
      </c>
      <c r="AR2213" s="1">
        <f t="shared" si="305"/>
        <v>1</v>
      </c>
    </row>
    <row r="2214" spans="1:44" ht="28.2" thickTop="1" thickBot="1">
      <c r="A2214" s="104" t="s">
        <v>838</v>
      </c>
      <c r="B2214" s="104" t="s">
        <v>838</v>
      </c>
      <c r="C2214" s="104" t="s">
        <v>297</v>
      </c>
      <c r="D2214" s="188"/>
      <c r="E2214" s="225" t="s">
        <v>12</v>
      </c>
      <c r="F2214" s="424">
        <v>900000</v>
      </c>
      <c r="G2214" s="425">
        <f t="shared" si="310"/>
        <v>939467</v>
      </c>
      <c r="H2214" s="426"/>
      <c r="I2214" s="350"/>
      <c r="J2214" s="427"/>
      <c r="K2214" s="427"/>
      <c r="L2214" s="427"/>
      <c r="M2214" s="428">
        <v>939467</v>
      </c>
      <c r="N2214" s="428"/>
      <c r="O2214" s="429"/>
      <c r="P2214" s="430"/>
      <c r="Q2214" s="433">
        <v>928351</v>
      </c>
      <c r="R2214" s="434">
        <v>11116</v>
      </c>
      <c r="S2214" s="350">
        <f t="shared" si="311"/>
        <v>0</v>
      </c>
      <c r="T2214" s="431"/>
      <c r="U2214" s="350"/>
      <c r="V2214" s="431"/>
      <c r="W2214" s="350"/>
      <c r="X2214" s="23">
        <f t="shared" si="308"/>
        <v>0</v>
      </c>
      <c r="Y2214" s="23">
        <f t="shared" si="309"/>
        <v>0</v>
      </c>
      <c r="AH2214" s="20">
        <f t="shared" si="303"/>
        <v>0</v>
      </c>
      <c r="AO2214" s="20">
        <v>1</v>
      </c>
      <c r="AQ2214" s="1">
        <f t="shared" si="304"/>
        <v>1</v>
      </c>
      <c r="AR2214" s="1">
        <f t="shared" si="305"/>
        <v>1</v>
      </c>
    </row>
    <row r="2215" spans="1:44" ht="28.2" thickTop="1" thickBot="1">
      <c r="A2215" s="104" t="s">
        <v>838</v>
      </c>
      <c r="B2215" s="104" t="s">
        <v>838</v>
      </c>
      <c r="C2215" s="104" t="s">
        <v>848</v>
      </c>
      <c r="D2215" s="188"/>
      <c r="E2215" s="225" t="s">
        <v>10</v>
      </c>
      <c r="F2215" s="424">
        <v>1500000</v>
      </c>
      <c r="G2215" s="425">
        <f t="shared" si="310"/>
        <v>1500000</v>
      </c>
      <c r="H2215" s="426"/>
      <c r="I2215" s="350"/>
      <c r="J2215" s="427"/>
      <c r="K2215" s="427"/>
      <c r="L2215" s="427"/>
      <c r="M2215" s="428">
        <v>1500000</v>
      </c>
      <c r="N2215" s="428"/>
      <c r="O2215" s="429"/>
      <c r="P2215" s="430"/>
      <c r="Q2215" s="433">
        <v>984536</v>
      </c>
      <c r="R2215" s="434">
        <v>515464</v>
      </c>
      <c r="S2215" s="350">
        <f t="shared" si="311"/>
        <v>0</v>
      </c>
      <c r="T2215" s="431"/>
      <c r="U2215" s="350"/>
      <c r="V2215" s="431"/>
      <c r="W2215" s="350"/>
      <c r="X2215" s="23">
        <f t="shared" si="308"/>
        <v>0</v>
      </c>
      <c r="Y2215" s="23">
        <f t="shared" si="309"/>
        <v>0</v>
      </c>
      <c r="AH2215" s="20">
        <f t="shared" si="303"/>
        <v>0</v>
      </c>
      <c r="AO2215" s="20">
        <v>1</v>
      </c>
      <c r="AQ2215" s="1">
        <f t="shared" si="304"/>
        <v>1</v>
      </c>
      <c r="AR2215" s="1">
        <f t="shared" si="305"/>
        <v>1</v>
      </c>
    </row>
    <row r="2216" spans="1:44" ht="28.2" thickTop="1" thickBot="1">
      <c r="A2216" s="104" t="s">
        <v>838</v>
      </c>
      <c r="B2216" s="104" t="s">
        <v>849</v>
      </c>
      <c r="C2216" s="187" t="s">
        <v>41</v>
      </c>
      <c r="D2216" s="188"/>
      <c r="E2216" s="225" t="s">
        <v>179</v>
      </c>
      <c r="F2216" s="424">
        <f t="shared" ref="F2216:F2222" si="312">SUM(I2216:N2216)</f>
        <v>600000</v>
      </c>
      <c r="G2216" s="425">
        <v>600000</v>
      </c>
      <c r="H2216" s="426"/>
      <c r="I2216" s="350"/>
      <c r="J2216" s="427"/>
      <c r="K2216" s="427"/>
      <c r="L2216" s="427">
        <v>600000</v>
      </c>
      <c r="M2216" s="428"/>
      <c r="N2216" s="428"/>
      <c r="O2216" s="429"/>
      <c r="P2216" s="430"/>
      <c r="Q2216" s="433"/>
      <c r="R2216" s="350">
        <v>500000</v>
      </c>
      <c r="S2216" s="350">
        <f t="shared" si="311"/>
        <v>100000</v>
      </c>
      <c r="T2216" s="431"/>
      <c r="U2216" s="350"/>
      <c r="V2216" s="431"/>
      <c r="W2216" s="350"/>
      <c r="X2216" s="23">
        <f t="shared" si="308"/>
        <v>0</v>
      </c>
      <c r="Y2216" s="23">
        <f t="shared" si="309"/>
        <v>0</v>
      </c>
      <c r="Z2216" s="20">
        <v>1</v>
      </c>
      <c r="AH2216" s="20">
        <f t="shared" si="303"/>
        <v>1</v>
      </c>
      <c r="AQ2216" s="1">
        <f t="shared" si="304"/>
        <v>0</v>
      </c>
      <c r="AR2216" s="1">
        <f t="shared" si="305"/>
        <v>1</v>
      </c>
    </row>
    <row r="2217" spans="1:44" ht="28.2" thickTop="1" thickBot="1">
      <c r="A2217" s="104" t="s">
        <v>838</v>
      </c>
      <c r="B2217" s="104" t="s">
        <v>849</v>
      </c>
      <c r="C2217" s="187" t="s">
        <v>850</v>
      </c>
      <c r="D2217" s="188"/>
      <c r="E2217" s="225" t="s">
        <v>179</v>
      </c>
      <c r="F2217" s="424">
        <f t="shared" si="312"/>
        <v>200000</v>
      </c>
      <c r="G2217" s="425">
        <v>200000</v>
      </c>
      <c r="H2217" s="426"/>
      <c r="I2217" s="350">
        <v>88000</v>
      </c>
      <c r="J2217" s="427"/>
      <c r="K2217" s="427"/>
      <c r="L2217" s="427">
        <v>112000</v>
      </c>
      <c r="M2217" s="428"/>
      <c r="N2217" s="428"/>
      <c r="O2217" s="429"/>
      <c r="P2217" s="430"/>
      <c r="Q2217" s="433"/>
      <c r="R2217" s="350">
        <v>180000</v>
      </c>
      <c r="S2217" s="350">
        <f t="shared" si="311"/>
        <v>20000</v>
      </c>
      <c r="T2217" s="431"/>
      <c r="U2217" s="350"/>
      <c r="V2217" s="431"/>
      <c r="W2217" s="350"/>
      <c r="X2217" s="23">
        <f t="shared" si="308"/>
        <v>0</v>
      </c>
      <c r="Y2217" s="23">
        <f t="shared" si="309"/>
        <v>0</v>
      </c>
      <c r="Z2217" s="20">
        <v>1</v>
      </c>
      <c r="AH2217" s="20">
        <f t="shared" si="303"/>
        <v>1</v>
      </c>
      <c r="AQ2217" s="1">
        <f t="shared" si="304"/>
        <v>0</v>
      </c>
      <c r="AR2217" s="1">
        <f t="shared" si="305"/>
        <v>1</v>
      </c>
    </row>
    <row r="2218" spans="1:44" ht="28.2" thickTop="1" thickBot="1">
      <c r="A2218" s="104" t="s">
        <v>838</v>
      </c>
      <c r="B2218" s="104" t="s">
        <v>849</v>
      </c>
      <c r="C2218" s="187" t="s">
        <v>58</v>
      </c>
      <c r="D2218" s="188"/>
      <c r="E2218" s="225" t="s">
        <v>179</v>
      </c>
      <c r="F2218" s="424">
        <f t="shared" si="312"/>
        <v>300000</v>
      </c>
      <c r="G2218" s="425">
        <v>300000</v>
      </c>
      <c r="H2218" s="426"/>
      <c r="I2218" s="350">
        <v>300000</v>
      </c>
      <c r="J2218" s="427"/>
      <c r="K2218" s="427"/>
      <c r="L2218" s="427"/>
      <c r="M2218" s="428"/>
      <c r="N2218" s="428"/>
      <c r="O2218" s="429"/>
      <c r="P2218" s="430"/>
      <c r="Q2218" s="433"/>
      <c r="R2218" s="350">
        <v>270000</v>
      </c>
      <c r="S2218" s="350">
        <f t="shared" si="311"/>
        <v>30000</v>
      </c>
      <c r="T2218" s="431"/>
      <c r="U2218" s="350"/>
      <c r="V2218" s="431"/>
      <c r="W2218" s="350"/>
      <c r="X2218" s="23">
        <f t="shared" si="308"/>
        <v>0</v>
      </c>
      <c r="Y2218" s="23">
        <f t="shared" si="309"/>
        <v>0</v>
      </c>
      <c r="Z2218" s="20">
        <v>1</v>
      </c>
      <c r="AH2218" s="20">
        <f t="shared" si="303"/>
        <v>1</v>
      </c>
      <c r="AQ2218" s="1">
        <f t="shared" si="304"/>
        <v>0</v>
      </c>
      <c r="AR2218" s="1">
        <f t="shared" si="305"/>
        <v>1</v>
      </c>
    </row>
    <row r="2219" spans="1:44" ht="28.2" thickTop="1" thickBot="1">
      <c r="A2219" s="104" t="s">
        <v>838</v>
      </c>
      <c r="B2219" s="104" t="s">
        <v>849</v>
      </c>
      <c r="C2219" s="187" t="s">
        <v>851</v>
      </c>
      <c r="D2219" s="188"/>
      <c r="E2219" s="225" t="s">
        <v>179</v>
      </c>
      <c r="F2219" s="424">
        <f t="shared" si="312"/>
        <v>280000</v>
      </c>
      <c r="G2219" s="425">
        <v>280000</v>
      </c>
      <c r="H2219" s="426"/>
      <c r="I2219" s="350">
        <v>200000</v>
      </c>
      <c r="J2219" s="427"/>
      <c r="K2219" s="427"/>
      <c r="L2219" s="427">
        <v>80000</v>
      </c>
      <c r="M2219" s="428"/>
      <c r="N2219" s="428"/>
      <c r="O2219" s="429"/>
      <c r="P2219" s="430"/>
      <c r="Q2219" s="433"/>
      <c r="R2219" s="350">
        <v>130000</v>
      </c>
      <c r="S2219" s="350">
        <f t="shared" si="311"/>
        <v>150000</v>
      </c>
      <c r="T2219" s="431"/>
      <c r="U2219" s="350"/>
      <c r="V2219" s="431"/>
      <c r="W2219" s="350"/>
      <c r="X2219" s="23">
        <f t="shared" si="308"/>
        <v>0</v>
      </c>
      <c r="Y2219" s="23">
        <f t="shared" si="309"/>
        <v>0</v>
      </c>
      <c r="Z2219" s="20">
        <v>1</v>
      </c>
      <c r="AH2219" s="20">
        <f t="shared" si="303"/>
        <v>1</v>
      </c>
      <c r="AQ2219" s="1">
        <f t="shared" si="304"/>
        <v>0</v>
      </c>
      <c r="AR2219" s="1">
        <f t="shared" si="305"/>
        <v>1</v>
      </c>
    </row>
    <row r="2220" spans="1:44" ht="28.2" thickTop="1" thickBot="1">
      <c r="A2220" s="104" t="s">
        <v>838</v>
      </c>
      <c r="B2220" s="104" t="s">
        <v>849</v>
      </c>
      <c r="C2220" s="187" t="s">
        <v>377</v>
      </c>
      <c r="D2220" s="188"/>
      <c r="E2220" s="225" t="s">
        <v>179</v>
      </c>
      <c r="F2220" s="424">
        <f t="shared" si="312"/>
        <v>70000</v>
      </c>
      <c r="G2220" s="425">
        <v>70000</v>
      </c>
      <c r="H2220" s="426"/>
      <c r="I2220" s="350">
        <v>70000</v>
      </c>
      <c r="J2220" s="427"/>
      <c r="K2220" s="427"/>
      <c r="L2220" s="427"/>
      <c r="M2220" s="428"/>
      <c r="N2220" s="428"/>
      <c r="O2220" s="429"/>
      <c r="P2220" s="430"/>
      <c r="Q2220" s="433"/>
      <c r="R2220" s="350">
        <v>70000</v>
      </c>
      <c r="S2220" s="350">
        <f t="shared" si="311"/>
        <v>0</v>
      </c>
      <c r="T2220" s="431"/>
      <c r="U2220" s="350"/>
      <c r="V2220" s="431"/>
      <c r="W2220" s="350"/>
      <c r="X2220" s="23">
        <f t="shared" si="308"/>
        <v>0</v>
      </c>
      <c r="Y2220" s="23">
        <f t="shared" si="309"/>
        <v>0</v>
      </c>
      <c r="Z2220" s="20">
        <v>1</v>
      </c>
      <c r="AH2220" s="20">
        <f t="shared" si="303"/>
        <v>1</v>
      </c>
      <c r="AQ2220" s="1">
        <f t="shared" si="304"/>
        <v>0</v>
      </c>
      <c r="AR2220" s="1">
        <f t="shared" si="305"/>
        <v>1</v>
      </c>
    </row>
    <row r="2221" spans="1:44" ht="28.2" thickTop="1" thickBot="1">
      <c r="A2221" s="104" t="s">
        <v>838</v>
      </c>
      <c r="B2221" s="104" t="s">
        <v>849</v>
      </c>
      <c r="C2221" s="187" t="s">
        <v>852</v>
      </c>
      <c r="D2221" s="188"/>
      <c r="E2221" s="225" t="s">
        <v>179</v>
      </c>
      <c r="F2221" s="424">
        <f t="shared" si="312"/>
        <v>30000</v>
      </c>
      <c r="G2221" s="425">
        <v>30000</v>
      </c>
      <c r="H2221" s="426"/>
      <c r="I2221" s="350">
        <v>30000</v>
      </c>
      <c r="J2221" s="427"/>
      <c r="K2221" s="427"/>
      <c r="L2221" s="427"/>
      <c r="M2221" s="428"/>
      <c r="N2221" s="428"/>
      <c r="O2221" s="429"/>
      <c r="P2221" s="430"/>
      <c r="Q2221" s="433"/>
      <c r="R2221" s="350">
        <v>30000</v>
      </c>
      <c r="S2221" s="350">
        <f t="shared" si="311"/>
        <v>0</v>
      </c>
      <c r="T2221" s="431"/>
      <c r="U2221" s="350"/>
      <c r="V2221" s="431"/>
      <c r="W2221" s="350"/>
      <c r="X2221" s="23">
        <f t="shared" si="308"/>
        <v>0</v>
      </c>
      <c r="Y2221" s="23">
        <f t="shared" si="309"/>
        <v>0</v>
      </c>
      <c r="Z2221" s="20">
        <v>1</v>
      </c>
      <c r="AH2221" s="20">
        <f t="shared" si="303"/>
        <v>1</v>
      </c>
      <c r="AQ2221" s="1">
        <f t="shared" si="304"/>
        <v>0</v>
      </c>
      <c r="AR2221" s="1">
        <f t="shared" si="305"/>
        <v>1</v>
      </c>
    </row>
    <row r="2222" spans="1:44" ht="28.2" thickTop="1" thickBot="1">
      <c r="A2222" s="104" t="s">
        <v>838</v>
      </c>
      <c r="B2222" s="104" t="s">
        <v>849</v>
      </c>
      <c r="C2222" s="187" t="s">
        <v>50</v>
      </c>
      <c r="D2222" s="188"/>
      <c r="E2222" s="225" t="s">
        <v>179</v>
      </c>
      <c r="F2222" s="424">
        <f t="shared" si="312"/>
        <v>20000</v>
      </c>
      <c r="G2222" s="425">
        <v>20000</v>
      </c>
      <c r="H2222" s="426"/>
      <c r="I2222" s="350">
        <v>20000</v>
      </c>
      <c r="J2222" s="427"/>
      <c r="K2222" s="427"/>
      <c r="L2222" s="427"/>
      <c r="M2222" s="428"/>
      <c r="N2222" s="428"/>
      <c r="O2222" s="429"/>
      <c r="P2222" s="430"/>
      <c r="Q2222" s="433"/>
      <c r="R2222" s="350">
        <v>10000</v>
      </c>
      <c r="S2222" s="350">
        <f t="shared" si="311"/>
        <v>10000</v>
      </c>
      <c r="T2222" s="431"/>
      <c r="U2222" s="350"/>
      <c r="V2222" s="431"/>
      <c r="W2222" s="350"/>
      <c r="X2222" s="23">
        <f t="shared" si="308"/>
        <v>0</v>
      </c>
      <c r="Y2222" s="23">
        <f t="shared" si="309"/>
        <v>0</v>
      </c>
      <c r="Z2222" s="20">
        <v>1</v>
      </c>
      <c r="AH2222" s="20">
        <f t="shared" si="303"/>
        <v>1</v>
      </c>
      <c r="AQ2222" s="1">
        <f t="shared" si="304"/>
        <v>0</v>
      </c>
      <c r="AR2222" s="1">
        <f t="shared" si="305"/>
        <v>1</v>
      </c>
    </row>
    <row r="2223" spans="1:44" ht="28.2" thickTop="1" thickBot="1">
      <c r="A2223" s="104" t="s">
        <v>838</v>
      </c>
      <c r="B2223" s="104" t="s">
        <v>849</v>
      </c>
      <c r="C2223" s="187" t="s">
        <v>41</v>
      </c>
      <c r="D2223" s="188"/>
      <c r="E2223" s="225" t="s">
        <v>145</v>
      </c>
      <c r="F2223" s="424">
        <v>600000</v>
      </c>
      <c r="G2223" s="425">
        <f>SUM(I2223:N2223)</f>
        <v>487893</v>
      </c>
      <c r="H2223" s="426"/>
      <c r="I2223" s="350">
        <v>487893</v>
      </c>
      <c r="J2223" s="427"/>
      <c r="K2223" s="427"/>
      <c r="L2223" s="427"/>
      <c r="M2223" s="428"/>
      <c r="N2223" s="428"/>
      <c r="O2223" s="429"/>
      <c r="P2223" s="430"/>
      <c r="Q2223" s="433">
        <v>0</v>
      </c>
      <c r="R2223" s="350">
        <v>487893</v>
      </c>
      <c r="S2223" s="350">
        <f t="shared" si="311"/>
        <v>0</v>
      </c>
      <c r="T2223" s="431"/>
      <c r="U2223" s="350"/>
      <c r="V2223" s="431"/>
      <c r="W2223" s="350"/>
      <c r="X2223" s="23">
        <f t="shared" si="308"/>
        <v>0</v>
      </c>
      <c r="Y2223" s="23">
        <f t="shared" si="309"/>
        <v>0</v>
      </c>
      <c r="AH2223" s="20">
        <f t="shared" si="303"/>
        <v>0</v>
      </c>
      <c r="AI2223" s="20">
        <v>1</v>
      </c>
      <c r="AQ2223" s="1">
        <f t="shared" si="304"/>
        <v>1</v>
      </c>
      <c r="AR2223" s="1">
        <f t="shared" si="305"/>
        <v>1</v>
      </c>
    </row>
    <row r="2224" spans="1:44" ht="28.2" thickTop="1" thickBot="1">
      <c r="A2224" s="104" t="s">
        <v>838</v>
      </c>
      <c r="B2224" s="104" t="s">
        <v>849</v>
      </c>
      <c r="C2224" s="187" t="s">
        <v>58</v>
      </c>
      <c r="D2224" s="188"/>
      <c r="E2224" s="225" t="s">
        <v>145</v>
      </c>
      <c r="F2224" s="424">
        <v>150000</v>
      </c>
      <c r="G2224" s="425">
        <f>SUM(I2224:N2224)</f>
        <v>150000</v>
      </c>
      <c r="H2224" s="426"/>
      <c r="I2224" s="350">
        <v>2000</v>
      </c>
      <c r="J2224" s="427"/>
      <c r="K2224" s="427"/>
      <c r="L2224" s="427">
        <v>148000</v>
      </c>
      <c r="M2224" s="428"/>
      <c r="N2224" s="428"/>
      <c r="O2224" s="429"/>
      <c r="P2224" s="430"/>
      <c r="Q2224" s="433">
        <v>0</v>
      </c>
      <c r="R2224" s="350">
        <v>150000</v>
      </c>
      <c r="S2224" s="350">
        <f t="shared" si="311"/>
        <v>0</v>
      </c>
      <c r="T2224" s="431"/>
      <c r="U2224" s="350"/>
      <c r="V2224" s="431"/>
      <c r="W2224" s="350"/>
      <c r="X2224" s="23">
        <f t="shared" si="308"/>
        <v>0</v>
      </c>
      <c r="Y2224" s="23">
        <f t="shared" si="309"/>
        <v>0</v>
      </c>
      <c r="AH2224" s="20">
        <f t="shared" si="303"/>
        <v>0</v>
      </c>
      <c r="AI2224" s="20">
        <v>1</v>
      </c>
      <c r="AQ2224" s="1">
        <f t="shared" si="304"/>
        <v>1</v>
      </c>
      <c r="AR2224" s="1">
        <f t="shared" si="305"/>
        <v>1</v>
      </c>
    </row>
    <row r="2225" spans="1:44" ht="28.2" thickTop="1" thickBot="1">
      <c r="A2225" s="104" t="s">
        <v>838</v>
      </c>
      <c r="B2225" s="104" t="s">
        <v>853</v>
      </c>
      <c r="C2225" s="187" t="s">
        <v>434</v>
      </c>
      <c r="D2225" s="188"/>
      <c r="E2225" s="225" t="s">
        <v>179</v>
      </c>
      <c r="F2225" s="424">
        <f>SUM(I2225:N2225)</f>
        <v>237000</v>
      </c>
      <c r="G2225" s="425">
        <v>237000</v>
      </c>
      <c r="H2225" s="426"/>
      <c r="I2225" s="350"/>
      <c r="J2225" s="427"/>
      <c r="K2225" s="427"/>
      <c r="L2225" s="427">
        <v>237000</v>
      </c>
      <c r="M2225" s="428"/>
      <c r="N2225" s="428"/>
      <c r="O2225" s="429"/>
      <c r="P2225" s="430"/>
      <c r="Q2225" s="433"/>
      <c r="R2225" s="350">
        <v>213300</v>
      </c>
      <c r="S2225" s="350">
        <f t="shared" si="311"/>
        <v>23700</v>
      </c>
      <c r="T2225" s="431"/>
      <c r="U2225" s="350"/>
      <c r="V2225" s="431"/>
      <c r="W2225" s="350"/>
      <c r="X2225" s="23">
        <f t="shared" si="308"/>
        <v>0</v>
      </c>
      <c r="Y2225" s="23">
        <f t="shared" si="309"/>
        <v>0</v>
      </c>
      <c r="Z2225" s="20">
        <v>1</v>
      </c>
      <c r="AH2225" s="20">
        <f t="shared" si="303"/>
        <v>1</v>
      </c>
      <c r="AQ2225" s="1">
        <f t="shared" si="304"/>
        <v>0</v>
      </c>
      <c r="AR2225" s="1">
        <f t="shared" si="305"/>
        <v>1</v>
      </c>
    </row>
    <row r="2226" spans="1:44" ht="28.2" thickTop="1" thickBot="1">
      <c r="A2226" s="104" t="s">
        <v>838</v>
      </c>
      <c r="B2226" s="104" t="s">
        <v>853</v>
      </c>
      <c r="C2226" s="187" t="s">
        <v>2612</v>
      </c>
      <c r="D2226" s="188"/>
      <c r="E2226" s="225" t="s">
        <v>179</v>
      </c>
      <c r="F2226" s="424">
        <v>30000</v>
      </c>
      <c r="G2226" s="424">
        <v>30000</v>
      </c>
      <c r="H2226" s="426"/>
      <c r="I2226" s="350">
        <v>30000</v>
      </c>
      <c r="J2226" s="427"/>
      <c r="K2226" s="427"/>
      <c r="L2226" s="427"/>
      <c r="M2226" s="428"/>
      <c r="N2226" s="428"/>
      <c r="O2226" s="429"/>
      <c r="P2226" s="430"/>
      <c r="Q2226" s="433"/>
      <c r="R2226" s="350">
        <v>30000</v>
      </c>
      <c r="S2226" s="350"/>
      <c r="T2226" s="431"/>
      <c r="U2226" s="350"/>
      <c r="V2226" s="431"/>
      <c r="W2226" s="350">
        <v>2000</v>
      </c>
      <c r="X2226" s="23">
        <f>G2226-I2226-J2226-K2226-L2226-M2226-N2226</f>
        <v>0</v>
      </c>
      <c r="Y2226" s="23">
        <f>G2226-Q2226-R2226-S2226</f>
        <v>0</v>
      </c>
      <c r="Z2226" s="20">
        <v>1</v>
      </c>
      <c r="AH2226" s="20">
        <f t="shared" si="303"/>
        <v>1</v>
      </c>
      <c r="AQ2226" s="1">
        <f>SUM(AI2226:AP2226)</f>
        <v>0</v>
      </c>
      <c r="AR2226" s="1">
        <f t="shared" si="305"/>
        <v>1</v>
      </c>
    </row>
    <row r="2227" spans="1:44" ht="28.2" thickTop="1" thickBot="1">
      <c r="A2227" s="104" t="s">
        <v>838</v>
      </c>
      <c r="B2227" s="104" t="s">
        <v>853</v>
      </c>
      <c r="C2227" s="187" t="s">
        <v>37</v>
      </c>
      <c r="D2227" s="188"/>
      <c r="E2227" s="225" t="s">
        <v>179</v>
      </c>
      <c r="F2227" s="424">
        <v>20000</v>
      </c>
      <c r="G2227" s="424">
        <v>20000</v>
      </c>
      <c r="H2227" s="426"/>
      <c r="I2227" s="350">
        <v>20000</v>
      </c>
      <c r="J2227" s="427"/>
      <c r="K2227" s="427"/>
      <c r="L2227" s="427"/>
      <c r="M2227" s="428"/>
      <c r="N2227" s="428"/>
      <c r="O2227" s="429"/>
      <c r="P2227" s="430"/>
      <c r="Q2227" s="433"/>
      <c r="R2227" s="350">
        <v>20000</v>
      </c>
      <c r="S2227" s="350"/>
      <c r="T2227" s="431"/>
      <c r="U2227" s="350"/>
      <c r="V2227" s="431"/>
      <c r="W2227" s="350">
        <v>2000</v>
      </c>
      <c r="X2227" s="23">
        <f>G2227-I2227-J2227-K2227-L2227-M2227-N2227</f>
        <v>0</v>
      </c>
      <c r="Y2227" s="23">
        <f>G2227-Q2227-R2227-S2227</f>
        <v>0</v>
      </c>
      <c r="Z2227" s="20">
        <v>1</v>
      </c>
      <c r="AH2227" s="20">
        <f t="shared" si="303"/>
        <v>1</v>
      </c>
      <c r="AQ2227" s="1">
        <f>SUM(AI2227:AP2227)</f>
        <v>0</v>
      </c>
      <c r="AR2227" s="1">
        <f t="shared" si="305"/>
        <v>1</v>
      </c>
    </row>
    <row r="2228" spans="1:44" ht="28.2" thickTop="1" thickBot="1">
      <c r="A2228" s="104" t="s">
        <v>838</v>
      </c>
      <c r="B2228" s="104" t="s">
        <v>853</v>
      </c>
      <c r="C2228" s="187" t="s">
        <v>58</v>
      </c>
      <c r="D2228" s="188"/>
      <c r="E2228" s="225" t="s">
        <v>145</v>
      </c>
      <c r="F2228" s="424">
        <v>100000</v>
      </c>
      <c r="G2228" s="425">
        <f>SUM(I2228:N2228)</f>
        <v>100000</v>
      </c>
      <c r="H2228" s="426"/>
      <c r="I2228" s="350"/>
      <c r="J2228" s="427"/>
      <c r="K2228" s="427"/>
      <c r="L2228" s="427">
        <v>100000</v>
      </c>
      <c r="M2228" s="428"/>
      <c r="N2228" s="428"/>
      <c r="O2228" s="429"/>
      <c r="P2228" s="430"/>
      <c r="Q2228" s="433">
        <v>0</v>
      </c>
      <c r="R2228" s="350">
        <v>90000</v>
      </c>
      <c r="S2228" s="350">
        <f t="shared" si="311"/>
        <v>10000</v>
      </c>
      <c r="T2228" s="431"/>
      <c r="U2228" s="350"/>
      <c r="V2228" s="431"/>
      <c r="W2228" s="350"/>
      <c r="X2228" s="23">
        <f t="shared" si="308"/>
        <v>0</v>
      </c>
      <c r="Y2228" s="23">
        <f t="shared" si="309"/>
        <v>0</v>
      </c>
      <c r="AH2228" s="20">
        <f t="shared" si="303"/>
        <v>0</v>
      </c>
      <c r="AI2228" s="20">
        <v>1</v>
      </c>
      <c r="AQ2228" s="1">
        <f t="shared" si="304"/>
        <v>1</v>
      </c>
      <c r="AR2228" s="1">
        <f t="shared" si="305"/>
        <v>1</v>
      </c>
    </row>
    <row r="2229" spans="1:44" ht="28.2" thickTop="1" thickBot="1">
      <c r="A2229" s="104" t="s">
        <v>838</v>
      </c>
      <c r="B2229" s="104" t="s">
        <v>853</v>
      </c>
      <c r="C2229" s="187" t="s">
        <v>37</v>
      </c>
      <c r="D2229" s="188"/>
      <c r="E2229" s="225" t="s">
        <v>145</v>
      </c>
      <c r="F2229" s="424">
        <v>48000</v>
      </c>
      <c r="G2229" s="425">
        <f>SUM(I2229:N2229)</f>
        <v>48000</v>
      </c>
      <c r="H2229" s="426"/>
      <c r="I2229" s="350"/>
      <c r="J2229" s="427"/>
      <c r="K2229" s="427"/>
      <c r="L2229" s="427">
        <v>48000</v>
      </c>
      <c r="M2229" s="428"/>
      <c r="N2229" s="428"/>
      <c r="O2229" s="429"/>
      <c r="P2229" s="430"/>
      <c r="Q2229" s="433">
        <v>0</v>
      </c>
      <c r="R2229" s="350">
        <v>43200</v>
      </c>
      <c r="S2229" s="350">
        <f t="shared" si="311"/>
        <v>4800</v>
      </c>
      <c r="T2229" s="431"/>
      <c r="U2229" s="350"/>
      <c r="V2229" s="431"/>
      <c r="W2229" s="350"/>
      <c r="X2229" s="23">
        <f t="shared" si="308"/>
        <v>0</v>
      </c>
      <c r="Y2229" s="23">
        <f t="shared" si="309"/>
        <v>0</v>
      </c>
      <c r="AH2229" s="20">
        <f t="shared" si="303"/>
        <v>0</v>
      </c>
      <c r="AI2229" s="20">
        <v>1</v>
      </c>
      <c r="AQ2229" s="1">
        <f t="shared" si="304"/>
        <v>1</v>
      </c>
      <c r="AR2229" s="1">
        <f t="shared" si="305"/>
        <v>1</v>
      </c>
    </row>
    <row r="2230" spans="1:44" ht="28.2" thickTop="1" thickBot="1">
      <c r="A2230" s="104" t="s">
        <v>838</v>
      </c>
      <c r="B2230" s="104" t="s">
        <v>854</v>
      </c>
      <c r="C2230" s="187" t="s">
        <v>58</v>
      </c>
      <c r="D2230" s="188"/>
      <c r="E2230" s="225" t="s">
        <v>179</v>
      </c>
      <c r="F2230" s="424">
        <f t="shared" ref="F2230:F2235" si="313">SUM(I2230:N2230)</f>
        <v>218000</v>
      </c>
      <c r="G2230" s="425">
        <v>218000</v>
      </c>
      <c r="H2230" s="426"/>
      <c r="I2230" s="350"/>
      <c r="J2230" s="427"/>
      <c r="K2230" s="427"/>
      <c r="L2230" s="427">
        <v>218000</v>
      </c>
      <c r="M2230" s="428"/>
      <c r="N2230" s="428"/>
      <c r="O2230" s="429"/>
      <c r="P2230" s="430"/>
      <c r="Q2230" s="433"/>
      <c r="R2230" s="350">
        <v>100000</v>
      </c>
      <c r="S2230" s="350">
        <f t="shared" si="311"/>
        <v>118000</v>
      </c>
      <c r="T2230" s="431"/>
      <c r="U2230" s="350"/>
      <c r="V2230" s="431"/>
      <c r="W2230" s="350"/>
      <c r="X2230" s="23">
        <f t="shared" si="308"/>
        <v>0</v>
      </c>
      <c r="Y2230" s="23">
        <f t="shared" si="309"/>
        <v>0</v>
      </c>
      <c r="Z2230" s="20">
        <v>1</v>
      </c>
      <c r="AH2230" s="20">
        <f t="shared" si="303"/>
        <v>1</v>
      </c>
      <c r="AQ2230" s="1">
        <f t="shared" si="304"/>
        <v>0</v>
      </c>
      <c r="AR2230" s="1">
        <f t="shared" si="305"/>
        <v>1</v>
      </c>
    </row>
    <row r="2231" spans="1:44" ht="28.2" thickTop="1" thickBot="1">
      <c r="A2231" s="104" t="s">
        <v>838</v>
      </c>
      <c r="B2231" s="104" t="s">
        <v>854</v>
      </c>
      <c r="C2231" s="187" t="s">
        <v>172</v>
      </c>
      <c r="D2231" s="188"/>
      <c r="E2231" s="225" t="s">
        <v>179</v>
      </c>
      <c r="F2231" s="424">
        <f t="shared" si="313"/>
        <v>62000</v>
      </c>
      <c r="G2231" s="425">
        <v>62000</v>
      </c>
      <c r="H2231" s="426"/>
      <c r="I2231" s="350"/>
      <c r="J2231" s="427"/>
      <c r="K2231" s="427"/>
      <c r="L2231" s="427">
        <v>62000</v>
      </c>
      <c r="M2231" s="428"/>
      <c r="N2231" s="428"/>
      <c r="O2231" s="429"/>
      <c r="P2231" s="430"/>
      <c r="Q2231" s="433"/>
      <c r="R2231" s="350">
        <v>62000</v>
      </c>
      <c r="S2231" s="350">
        <f t="shared" si="311"/>
        <v>0</v>
      </c>
      <c r="T2231" s="431"/>
      <c r="U2231" s="350"/>
      <c r="V2231" s="431"/>
      <c r="W2231" s="350"/>
      <c r="X2231" s="23">
        <f t="shared" si="308"/>
        <v>0</v>
      </c>
      <c r="Y2231" s="23">
        <f t="shared" si="309"/>
        <v>0</v>
      </c>
      <c r="Z2231" s="20">
        <v>1</v>
      </c>
      <c r="AH2231" s="20">
        <f t="shared" si="303"/>
        <v>1</v>
      </c>
      <c r="AQ2231" s="1">
        <f t="shared" si="304"/>
        <v>0</v>
      </c>
      <c r="AR2231" s="1">
        <f t="shared" si="305"/>
        <v>1</v>
      </c>
    </row>
    <row r="2232" spans="1:44" ht="28.2" thickTop="1" thickBot="1">
      <c r="A2232" s="104" t="s">
        <v>838</v>
      </c>
      <c r="B2232" s="104" t="s">
        <v>854</v>
      </c>
      <c r="C2232" s="187" t="s">
        <v>305</v>
      </c>
      <c r="D2232" s="188"/>
      <c r="E2232" s="225" t="s">
        <v>179</v>
      </c>
      <c r="F2232" s="424">
        <f t="shared" si="313"/>
        <v>30000</v>
      </c>
      <c r="G2232" s="425">
        <v>30000</v>
      </c>
      <c r="H2232" s="426"/>
      <c r="I2232" s="350"/>
      <c r="J2232" s="427"/>
      <c r="K2232" s="427"/>
      <c r="L2232" s="427">
        <v>30000</v>
      </c>
      <c r="M2232" s="428"/>
      <c r="N2232" s="428"/>
      <c r="O2232" s="429"/>
      <c r="P2232" s="430"/>
      <c r="Q2232" s="433"/>
      <c r="R2232" s="350">
        <v>30000</v>
      </c>
      <c r="S2232" s="350">
        <f t="shared" si="311"/>
        <v>0</v>
      </c>
      <c r="T2232" s="431"/>
      <c r="U2232" s="350"/>
      <c r="V2232" s="431"/>
      <c r="W2232" s="350"/>
      <c r="X2232" s="23">
        <f t="shared" si="308"/>
        <v>0</v>
      </c>
      <c r="Y2232" s="23">
        <f t="shared" si="309"/>
        <v>0</v>
      </c>
      <c r="Z2232" s="20">
        <v>1</v>
      </c>
      <c r="AH2232" s="20">
        <f t="shared" si="303"/>
        <v>1</v>
      </c>
      <c r="AQ2232" s="1">
        <f t="shared" si="304"/>
        <v>0</v>
      </c>
      <c r="AR2232" s="1">
        <f t="shared" si="305"/>
        <v>1</v>
      </c>
    </row>
    <row r="2233" spans="1:44" ht="28.2" thickTop="1" thickBot="1">
      <c r="A2233" s="104" t="s">
        <v>838</v>
      </c>
      <c r="B2233" s="104" t="s">
        <v>854</v>
      </c>
      <c r="C2233" s="187" t="s">
        <v>855</v>
      </c>
      <c r="D2233" s="188"/>
      <c r="E2233" s="225" t="s">
        <v>179</v>
      </c>
      <c r="F2233" s="424">
        <f t="shared" si="313"/>
        <v>40000</v>
      </c>
      <c r="G2233" s="425">
        <v>40000</v>
      </c>
      <c r="H2233" s="426"/>
      <c r="I2233" s="350"/>
      <c r="J2233" s="427"/>
      <c r="K2233" s="427"/>
      <c r="L2233" s="427">
        <v>40000</v>
      </c>
      <c r="M2233" s="428"/>
      <c r="N2233" s="428"/>
      <c r="O2233" s="429"/>
      <c r="P2233" s="430"/>
      <c r="Q2233" s="433"/>
      <c r="R2233" s="350">
        <v>40000</v>
      </c>
      <c r="S2233" s="350">
        <f t="shared" si="311"/>
        <v>0</v>
      </c>
      <c r="T2233" s="431"/>
      <c r="U2233" s="350"/>
      <c r="V2233" s="431"/>
      <c r="W2233" s="350"/>
      <c r="X2233" s="23">
        <f t="shared" si="308"/>
        <v>0</v>
      </c>
      <c r="Y2233" s="23">
        <f t="shared" si="309"/>
        <v>0</v>
      </c>
      <c r="Z2233" s="20">
        <v>1</v>
      </c>
      <c r="AH2233" s="20">
        <f t="shared" si="303"/>
        <v>1</v>
      </c>
      <c r="AQ2233" s="1">
        <f t="shared" si="304"/>
        <v>0</v>
      </c>
      <c r="AR2233" s="1">
        <f t="shared" si="305"/>
        <v>1</v>
      </c>
    </row>
    <row r="2234" spans="1:44" ht="28.2" thickTop="1" thickBot="1">
      <c r="A2234" s="104" t="s">
        <v>838</v>
      </c>
      <c r="B2234" s="104" t="s">
        <v>854</v>
      </c>
      <c r="C2234" s="187" t="s">
        <v>856</v>
      </c>
      <c r="D2234" s="188"/>
      <c r="E2234" s="225" t="s">
        <v>179</v>
      </c>
      <c r="F2234" s="424">
        <f t="shared" si="313"/>
        <v>141000</v>
      </c>
      <c r="G2234" s="425">
        <v>141000</v>
      </c>
      <c r="H2234" s="426"/>
      <c r="I2234" s="350"/>
      <c r="J2234" s="427"/>
      <c r="K2234" s="427"/>
      <c r="L2234" s="427">
        <v>141000</v>
      </c>
      <c r="M2234" s="428"/>
      <c r="N2234" s="428"/>
      <c r="O2234" s="429"/>
      <c r="P2234" s="430"/>
      <c r="Q2234" s="433"/>
      <c r="R2234" s="350">
        <v>100000</v>
      </c>
      <c r="S2234" s="350">
        <f t="shared" si="311"/>
        <v>41000</v>
      </c>
      <c r="T2234" s="431"/>
      <c r="U2234" s="350"/>
      <c r="V2234" s="431"/>
      <c r="W2234" s="350"/>
      <c r="X2234" s="23">
        <f t="shared" si="308"/>
        <v>0</v>
      </c>
      <c r="Y2234" s="23">
        <f t="shared" si="309"/>
        <v>0</v>
      </c>
      <c r="Z2234" s="20">
        <v>1</v>
      </c>
      <c r="AH2234" s="20">
        <f t="shared" si="303"/>
        <v>1</v>
      </c>
      <c r="AQ2234" s="1">
        <f t="shared" si="304"/>
        <v>0</v>
      </c>
      <c r="AR2234" s="1">
        <f t="shared" si="305"/>
        <v>1</v>
      </c>
    </row>
    <row r="2235" spans="1:44" ht="28.2" thickTop="1" thickBot="1">
      <c r="A2235" s="104" t="s">
        <v>838</v>
      </c>
      <c r="B2235" s="104" t="s">
        <v>854</v>
      </c>
      <c r="C2235" s="187" t="s">
        <v>45</v>
      </c>
      <c r="D2235" s="188"/>
      <c r="E2235" s="225" t="s">
        <v>179</v>
      </c>
      <c r="F2235" s="424">
        <f t="shared" si="313"/>
        <v>112000</v>
      </c>
      <c r="G2235" s="425">
        <v>112000</v>
      </c>
      <c r="H2235" s="426"/>
      <c r="I2235" s="350">
        <v>112000</v>
      </c>
      <c r="J2235" s="427"/>
      <c r="K2235" s="427"/>
      <c r="L2235" s="427"/>
      <c r="M2235" s="428"/>
      <c r="N2235" s="428"/>
      <c r="O2235" s="429"/>
      <c r="P2235" s="430"/>
      <c r="Q2235" s="433"/>
      <c r="R2235" s="350">
        <v>100000</v>
      </c>
      <c r="S2235" s="350">
        <f t="shared" si="311"/>
        <v>12000</v>
      </c>
      <c r="T2235" s="431"/>
      <c r="U2235" s="350"/>
      <c r="V2235" s="431"/>
      <c r="W2235" s="350"/>
      <c r="X2235" s="23">
        <f t="shared" si="308"/>
        <v>0</v>
      </c>
      <c r="Y2235" s="23">
        <f t="shared" si="309"/>
        <v>0</v>
      </c>
      <c r="Z2235" s="20">
        <v>1</v>
      </c>
      <c r="AH2235" s="20">
        <f t="shared" si="303"/>
        <v>1</v>
      </c>
      <c r="AQ2235" s="1">
        <f t="shared" si="304"/>
        <v>0</v>
      </c>
      <c r="AR2235" s="1">
        <f t="shared" si="305"/>
        <v>1</v>
      </c>
    </row>
    <row r="2236" spans="1:44" ht="28.2" thickTop="1" thickBot="1">
      <c r="A2236" s="104" t="s">
        <v>838</v>
      </c>
      <c r="B2236" s="104" t="s">
        <v>854</v>
      </c>
      <c r="C2236" s="187" t="s">
        <v>40</v>
      </c>
      <c r="D2236" s="188"/>
      <c r="E2236" s="225" t="s">
        <v>12</v>
      </c>
      <c r="F2236" s="424">
        <v>45000</v>
      </c>
      <c r="G2236" s="425">
        <f>SUM(I2236:N2236)</f>
        <v>45000</v>
      </c>
      <c r="H2236" s="426"/>
      <c r="I2236" s="350"/>
      <c r="J2236" s="427">
        <v>16000</v>
      </c>
      <c r="K2236" s="427">
        <v>29000</v>
      </c>
      <c r="L2236" s="427"/>
      <c r="M2236" s="428"/>
      <c r="N2236" s="428"/>
      <c r="O2236" s="429"/>
      <c r="P2236" s="430"/>
      <c r="Q2236" s="433">
        <v>28861</v>
      </c>
      <c r="R2236" s="350">
        <v>16139</v>
      </c>
      <c r="S2236" s="350">
        <f t="shared" si="311"/>
        <v>0</v>
      </c>
      <c r="T2236" s="431"/>
      <c r="U2236" s="350"/>
      <c r="V2236" s="431"/>
      <c r="W2236" s="350"/>
      <c r="X2236" s="23">
        <f t="shared" si="308"/>
        <v>0</v>
      </c>
      <c r="Y2236" s="23">
        <f t="shared" si="309"/>
        <v>0</v>
      </c>
      <c r="AH2236" s="20">
        <f t="shared" si="303"/>
        <v>0</v>
      </c>
      <c r="AI2236" s="20">
        <v>1</v>
      </c>
      <c r="AQ2236" s="1">
        <f t="shared" si="304"/>
        <v>1</v>
      </c>
      <c r="AR2236" s="1">
        <f t="shared" si="305"/>
        <v>1</v>
      </c>
    </row>
    <row r="2237" spans="1:44" ht="28.2" thickTop="1" thickBot="1">
      <c r="A2237" s="104" t="s">
        <v>838</v>
      </c>
      <c r="B2237" s="104" t="s">
        <v>854</v>
      </c>
      <c r="C2237" s="187" t="s">
        <v>857</v>
      </c>
      <c r="D2237" s="188"/>
      <c r="E2237" s="225" t="s">
        <v>12</v>
      </c>
      <c r="F2237" s="424">
        <v>120000</v>
      </c>
      <c r="G2237" s="425">
        <f>SUM(I2237:N2237)</f>
        <v>120000</v>
      </c>
      <c r="H2237" s="426"/>
      <c r="I2237" s="350"/>
      <c r="J2237" s="427">
        <v>44000</v>
      </c>
      <c r="K2237" s="427">
        <v>76000</v>
      </c>
      <c r="L2237" s="427"/>
      <c r="M2237" s="428"/>
      <c r="N2237" s="428"/>
      <c r="O2237" s="429"/>
      <c r="P2237" s="430"/>
      <c r="Q2237" s="433">
        <v>107495</v>
      </c>
      <c r="R2237" s="350">
        <v>12505</v>
      </c>
      <c r="S2237" s="350">
        <f t="shared" si="311"/>
        <v>0</v>
      </c>
      <c r="T2237" s="431"/>
      <c r="U2237" s="350"/>
      <c r="V2237" s="431"/>
      <c r="W2237" s="350"/>
      <c r="X2237" s="23">
        <f t="shared" si="308"/>
        <v>0</v>
      </c>
      <c r="Y2237" s="23">
        <f t="shared" si="309"/>
        <v>0</v>
      </c>
      <c r="AH2237" s="20">
        <f t="shared" si="303"/>
        <v>0</v>
      </c>
      <c r="AI2237" s="20">
        <v>1</v>
      </c>
      <c r="AQ2237" s="1">
        <f t="shared" si="304"/>
        <v>1</v>
      </c>
      <c r="AR2237" s="1">
        <f t="shared" si="305"/>
        <v>1</v>
      </c>
    </row>
    <row r="2238" spans="1:44" ht="28.2" thickTop="1" thickBot="1">
      <c r="A2238" s="104" t="s">
        <v>838</v>
      </c>
      <c r="B2238" s="104" t="s">
        <v>854</v>
      </c>
      <c r="C2238" s="187" t="s">
        <v>229</v>
      </c>
      <c r="D2238" s="188"/>
      <c r="E2238" s="225" t="s">
        <v>12</v>
      </c>
      <c r="F2238" s="424">
        <v>93000</v>
      </c>
      <c r="G2238" s="425">
        <f>SUM(I2238:N2238)</f>
        <v>93000</v>
      </c>
      <c r="H2238" s="426"/>
      <c r="I2238" s="350"/>
      <c r="J2238" s="427">
        <v>34000</v>
      </c>
      <c r="K2238" s="427">
        <v>59000</v>
      </c>
      <c r="L2238" s="427"/>
      <c r="M2238" s="428"/>
      <c r="N2238" s="428"/>
      <c r="O2238" s="429"/>
      <c r="P2238" s="430"/>
      <c r="Q2238" s="433">
        <v>0</v>
      </c>
      <c r="R2238" s="350">
        <v>93000</v>
      </c>
      <c r="S2238" s="350">
        <f t="shared" si="311"/>
        <v>0</v>
      </c>
      <c r="T2238" s="431"/>
      <c r="U2238" s="350"/>
      <c r="V2238" s="431"/>
      <c r="W2238" s="350"/>
      <c r="X2238" s="23">
        <f t="shared" si="308"/>
        <v>0</v>
      </c>
      <c r="Y2238" s="23">
        <f t="shared" si="309"/>
        <v>0</v>
      </c>
      <c r="AH2238" s="20">
        <f t="shared" si="303"/>
        <v>0</v>
      </c>
      <c r="AI2238" s="20">
        <v>1</v>
      </c>
      <c r="AQ2238" s="1">
        <f t="shared" si="304"/>
        <v>1</v>
      </c>
      <c r="AR2238" s="1">
        <f t="shared" si="305"/>
        <v>1</v>
      </c>
    </row>
    <row r="2239" spans="1:44" ht="28.2" thickTop="1" thickBot="1">
      <c r="A2239" s="104" t="s">
        <v>838</v>
      </c>
      <c r="B2239" s="104" t="s">
        <v>854</v>
      </c>
      <c r="C2239" s="187" t="s">
        <v>396</v>
      </c>
      <c r="D2239" s="188"/>
      <c r="E2239" s="225" t="s">
        <v>12</v>
      </c>
      <c r="F2239" s="424">
        <v>48000</v>
      </c>
      <c r="G2239" s="425">
        <f>SUM(I2239:N2239)</f>
        <v>48000</v>
      </c>
      <c r="H2239" s="426"/>
      <c r="I2239" s="350"/>
      <c r="J2239" s="427">
        <v>18000</v>
      </c>
      <c r="K2239" s="427">
        <v>30000</v>
      </c>
      <c r="L2239" s="427"/>
      <c r="M2239" s="428"/>
      <c r="N2239" s="428"/>
      <c r="O2239" s="429"/>
      <c r="P2239" s="430"/>
      <c r="Q2239" s="433">
        <v>37148</v>
      </c>
      <c r="R2239" s="350">
        <v>10852</v>
      </c>
      <c r="S2239" s="350">
        <f t="shared" si="311"/>
        <v>0</v>
      </c>
      <c r="T2239" s="431"/>
      <c r="U2239" s="350"/>
      <c r="V2239" s="431"/>
      <c r="W2239" s="350"/>
      <c r="X2239" s="23">
        <f t="shared" si="308"/>
        <v>0</v>
      </c>
      <c r="Y2239" s="23">
        <f t="shared" si="309"/>
        <v>0</v>
      </c>
      <c r="AH2239" s="20">
        <f t="shared" si="303"/>
        <v>0</v>
      </c>
      <c r="AI2239" s="20">
        <v>1</v>
      </c>
      <c r="AQ2239" s="1">
        <f t="shared" si="304"/>
        <v>1</v>
      </c>
      <c r="AR2239" s="1">
        <f t="shared" si="305"/>
        <v>1</v>
      </c>
    </row>
    <row r="2240" spans="1:44" ht="28.2" thickTop="1" thickBot="1">
      <c r="A2240" s="104" t="s">
        <v>838</v>
      </c>
      <c r="B2240" s="104" t="s">
        <v>854</v>
      </c>
      <c r="C2240" s="187" t="s">
        <v>858</v>
      </c>
      <c r="D2240" s="188"/>
      <c r="E2240" s="225" t="s">
        <v>10</v>
      </c>
      <c r="F2240" s="424">
        <v>1500000</v>
      </c>
      <c r="G2240" s="425">
        <f>SUM(I2240:N2240)</f>
        <v>1493056</v>
      </c>
      <c r="H2240" s="426"/>
      <c r="I2240" s="350">
        <v>0</v>
      </c>
      <c r="J2240" s="427"/>
      <c r="K2240" s="427"/>
      <c r="L2240" s="427"/>
      <c r="M2240" s="428">
        <v>1493056</v>
      </c>
      <c r="N2240" s="428"/>
      <c r="O2240" s="429"/>
      <c r="P2240" s="430"/>
      <c r="Q2240" s="433">
        <v>183382</v>
      </c>
      <c r="R2240" s="350">
        <v>1160368</v>
      </c>
      <c r="S2240" s="350">
        <f t="shared" si="311"/>
        <v>149306</v>
      </c>
      <c r="T2240" s="431"/>
      <c r="U2240" s="350"/>
      <c r="V2240" s="431"/>
      <c r="W2240" s="350"/>
      <c r="X2240" s="23">
        <f t="shared" si="308"/>
        <v>0</v>
      </c>
      <c r="Y2240" s="23">
        <f t="shared" si="309"/>
        <v>0</v>
      </c>
      <c r="AH2240" s="20">
        <f t="shared" si="303"/>
        <v>0</v>
      </c>
      <c r="AO2240" s="20">
        <v>1</v>
      </c>
      <c r="AQ2240" s="1">
        <f t="shared" si="304"/>
        <v>1</v>
      </c>
      <c r="AR2240" s="1">
        <f t="shared" si="305"/>
        <v>1</v>
      </c>
    </row>
    <row r="2241" spans="1:44" ht="28.2" thickTop="1" thickBot="1">
      <c r="A2241" s="104" t="s">
        <v>838</v>
      </c>
      <c r="B2241" s="104" t="s">
        <v>859</v>
      </c>
      <c r="C2241" s="187" t="s">
        <v>58</v>
      </c>
      <c r="D2241" s="188"/>
      <c r="E2241" s="225" t="s">
        <v>179</v>
      </c>
      <c r="F2241" s="424">
        <f t="shared" ref="F2241:F2246" si="314">SUM(I2241:N2241)</f>
        <v>220000</v>
      </c>
      <c r="G2241" s="425">
        <v>220000</v>
      </c>
      <c r="H2241" s="426"/>
      <c r="I2241" s="350"/>
      <c r="J2241" s="427"/>
      <c r="K2241" s="427"/>
      <c r="L2241" s="427">
        <v>220000</v>
      </c>
      <c r="M2241" s="428"/>
      <c r="N2241" s="428"/>
      <c r="O2241" s="429"/>
      <c r="P2241" s="430"/>
      <c r="Q2241" s="433"/>
      <c r="R2241" s="350">
        <v>100000</v>
      </c>
      <c r="S2241" s="350">
        <f t="shared" si="311"/>
        <v>120000</v>
      </c>
      <c r="T2241" s="431"/>
      <c r="U2241" s="350"/>
      <c r="V2241" s="431"/>
      <c r="W2241" s="350"/>
      <c r="X2241" s="23">
        <f t="shared" si="308"/>
        <v>0</v>
      </c>
      <c r="Y2241" s="23">
        <f t="shared" si="309"/>
        <v>0</v>
      </c>
      <c r="Z2241" s="20">
        <v>1</v>
      </c>
      <c r="AH2241" s="20">
        <f t="shared" si="303"/>
        <v>1</v>
      </c>
      <c r="AQ2241" s="1">
        <f t="shared" si="304"/>
        <v>0</v>
      </c>
      <c r="AR2241" s="1">
        <f t="shared" si="305"/>
        <v>1</v>
      </c>
    </row>
    <row r="2242" spans="1:44" ht="28.2" thickTop="1" thickBot="1">
      <c r="A2242" s="104" t="s">
        <v>838</v>
      </c>
      <c r="B2242" s="104" t="s">
        <v>859</v>
      </c>
      <c r="C2242" s="187" t="s">
        <v>860</v>
      </c>
      <c r="D2242" s="188"/>
      <c r="E2242" s="225" t="s">
        <v>179</v>
      </c>
      <c r="F2242" s="424">
        <f t="shared" si="314"/>
        <v>38000</v>
      </c>
      <c r="G2242" s="425">
        <v>38000</v>
      </c>
      <c r="H2242" s="426"/>
      <c r="I2242" s="350"/>
      <c r="J2242" s="427"/>
      <c r="K2242" s="427"/>
      <c r="L2242" s="427">
        <v>38000</v>
      </c>
      <c r="M2242" s="428"/>
      <c r="N2242" s="428"/>
      <c r="O2242" s="429"/>
      <c r="P2242" s="430"/>
      <c r="Q2242" s="433"/>
      <c r="R2242" s="350">
        <v>38000</v>
      </c>
      <c r="S2242" s="350">
        <f t="shared" si="311"/>
        <v>0</v>
      </c>
      <c r="T2242" s="431"/>
      <c r="U2242" s="350"/>
      <c r="V2242" s="431"/>
      <c r="W2242" s="350"/>
      <c r="X2242" s="23">
        <f t="shared" si="308"/>
        <v>0</v>
      </c>
      <c r="Y2242" s="23">
        <f t="shared" si="309"/>
        <v>0</v>
      </c>
      <c r="Z2242" s="20">
        <v>1</v>
      </c>
      <c r="AH2242" s="20">
        <f t="shared" si="303"/>
        <v>1</v>
      </c>
      <c r="AQ2242" s="1">
        <f t="shared" si="304"/>
        <v>0</v>
      </c>
      <c r="AR2242" s="1">
        <f t="shared" si="305"/>
        <v>1</v>
      </c>
    </row>
    <row r="2243" spans="1:44" ht="28.2" thickTop="1" thickBot="1">
      <c r="A2243" s="104" t="s">
        <v>838</v>
      </c>
      <c r="B2243" s="104" t="s">
        <v>859</v>
      </c>
      <c r="C2243" s="187" t="s">
        <v>861</v>
      </c>
      <c r="D2243" s="188"/>
      <c r="E2243" s="225" t="s">
        <v>179</v>
      </c>
      <c r="F2243" s="424">
        <f t="shared" si="314"/>
        <v>150000</v>
      </c>
      <c r="G2243" s="425">
        <v>150000</v>
      </c>
      <c r="H2243" s="426"/>
      <c r="I2243" s="350"/>
      <c r="J2243" s="427"/>
      <c r="K2243" s="427"/>
      <c r="L2243" s="427">
        <v>150000</v>
      </c>
      <c r="M2243" s="428"/>
      <c r="N2243" s="428"/>
      <c r="O2243" s="429"/>
      <c r="P2243" s="430"/>
      <c r="Q2243" s="433"/>
      <c r="R2243" s="350">
        <v>135000</v>
      </c>
      <c r="S2243" s="350">
        <f t="shared" si="311"/>
        <v>15000</v>
      </c>
      <c r="T2243" s="431"/>
      <c r="U2243" s="350"/>
      <c r="V2243" s="431"/>
      <c r="W2243" s="350"/>
      <c r="X2243" s="23">
        <f t="shared" si="308"/>
        <v>0</v>
      </c>
      <c r="Y2243" s="23">
        <f t="shared" si="309"/>
        <v>0</v>
      </c>
      <c r="Z2243" s="20">
        <v>1</v>
      </c>
      <c r="AH2243" s="20">
        <f t="shared" si="303"/>
        <v>1</v>
      </c>
      <c r="AQ2243" s="1">
        <f t="shared" si="304"/>
        <v>0</v>
      </c>
      <c r="AR2243" s="1">
        <f t="shared" si="305"/>
        <v>1</v>
      </c>
    </row>
    <row r="2244" spans="1:44" ht="28.2" thickTop="1" thickBot="1">
      <c r="A2244" s="104" t="s">
        <v>838</v>
      </c>
      <c r="B2244" s="104" t="s">
        <v>859</v>
      </c>
      <c r="C2244" s="187" t="s">
        <v>45</v>
      </c>
      <c r="D2244" s="188"/>
      <c r="E2244" s="225" t="s">
        <v>179</v>
      </c>
      <c r="F2244" s="424">
        <f t="shared" si="314"/>
        <v>100000</v>
      </c>
      <c r="G2244" s="425">
        <v>100000</v>
      </c>
      <c r="H2244" s="426"/>
      <c r="I2244" s="350"/>
      <c r="J2244" s="427"/>
      <c r="K2244" s="427"/>
      <c r="L2244" s="427">
        <v>100000</v>
      </c>
      <c r="M2244" s="428"/>
      <c r="N2244" s="428"/>
      <c r="O2244" s="429"/>
      <c r="P2244" s="430"/>
      <c r="Q2244" s="433"/>
      <c r="R2244" s="350">
        <v>50000</v>
      </c>
      <c r="S2244" s="350">
        <f t="shared" si="311"/>
        <v>50000</v>
      </c>
      <c r="T2244" s="431"/>
      <c r="U2244" s="350"/>
      <c r="V2244" s="431"/>
      <c r="W2244" s="350"/>
      <c r="X2244" s="23">
        <f t="shared" si="308"/>
        <v>0</v>
      </c>
      <c r="Y2244" s="23">
        <f t="shared" si="309"/>
        <v>0</v>
      </c>
      <c r="Z2244" s="20">
        <v>1</v>
      </c>
      <c r="AH2244" s="20">
        <f t="shared" si="303"/>
        <v>1</v>
      </c>
      <c r="AQ2244" s="1">
        <f t="shared" si="304"/>
        <v>0</v>
      </c>
      <c r="AR2244" s="1">
        <f t="shared" si="305"/>
        <v>1</v>
      </c>
    </row>
    <row r="2245" spans="1:44" ht="28.2" thickTop="1" thickBot="1">
      <c r="A2245" s="104" t="s">
        <v>838</v>
      </c>
      <c r="B2245" s="104" t="s">
        <v>859</v>
      </c>
      <c r="C2245" s="187" t="s">
        <v>667</v>
      </c>
      <c r="D2245" s="188"/>
      <c r="E2245" s="225" t="s">
        <v>179</v>
      </c>
      <c r="F2245" s="424">
        <f t="shared" si="314"/>
        <v>150000</v>
      </c>
      <c r="G2245" s="425">
        <v>150000</v>
      </c>
      <c r="H2245" s="426"/>
      <c r="I2245" s="350"/>
      <c r="J2245" s="427"/>
      <c r="K2245" s="427">
        <v>150000</v>
      </c>
      <c r="L2245" s="427"/>
      <c r="M2245" s="428"/>
      <c r="N2245" s="428"/>
      <c r="O2245" s="429"/>
      <c r="P2245" s="430"/>
      <c r="Q2245" s="433"/>
      <c r="R2245" s="350">
        <v>150000</v>
      </c>
      <c r="S2245" s="350">
        <f t="shared" si="311"/>
        <v>0</v>
      </c>
      <c r="T2245" s="431"/>
      <c r="U2245" s="350"/>
      <c r="V2245" s="431"/>
      <c r="W2245" s="350"/>
      <c r="X2245" s="23">
        <f t="shared" si="308"/>
        <v>0</v>
      </c>
      <c r="Y2245" s="23">
        <f t="shared" si="309"/>
        <v>0</v>
      </c>
      <c r="Z2245" s="20">
        <v>1</v>
      </c>
      <c r="AH2245" s="20">
        <f t="shared" si="303"/>
        <v>1</v>
      </c>
      <c r="AQ2245" s="1">
        <f t="shared" si="304"/>
        <v>0</v>
      </c>
      <c r="AR2245" s="1">
        <f t="shared" si="305"/>
        <v>1</v>
      </c>
    </row>
    <row r="2246" spans="1:44" ht="28.2" thickTop="1" thickBot="1">
      <c r="A2246" s="104" t="s">
        <v>838</v>
      </c>
      <c r="B2246" s="104" t="s">
        <v>859</v>
      </c>
      <c r="C2246" s="187" t="s">
        <v>36</v>
      </c>
      <c r="D2246" s="188"/>
      <c r="E2246" s="225" t="s">
        <v>179</v>
      </c>
      <c r="F2246" s="424">
        <f t="shared" si="314"/>
        <v>10000</v>
      </c>
      <c r="G2246" s="425">
        <v>10000</v>
      </c>
      <c r="H2246" s="426"/>
      <c r="I2246" s="350">
        <v>10000</v>
      </c>
      <c r="J2246" s="427"/>
      <c r="K2246" s="427"/>
      <c r="L2246" s="427"/>
      <c r="M2246" s="428"/>
      <c r="N2246" s="428"/>
      <c r="O2246" s="429"/>
      <c r="P2246" s="430"/>
      <c r="Q2246" s="433"/>
      <c r="R2246" s="350">
        <v>5000</v>
      </c>
      <c r="S2246" s="350">
        <f t="shared" si="311"/>
        <v>5000</v>
      </c>
      <c r="T2246" s="431"/>
      <c r="U2246" s="350"/>
      <c r="V2246" s="431"/>
      <c r="W2246" s="350"/>
      <c r="X2246" s="23">
        <f t="shared" si="308"/>
        <v>0</v>
      </c>
      <c r="Y2246" s="23">
        <f t="shared" si="309"/>
        <v>0</v>
      </c>
      <c r="Z2246" s="20">
        <v>1</v>
      </c>
      <c r="AH2246" s="20">
        <f t="shared" si="303"/>
        <v>1</v>
      </c>
      <c r="AQ2246" s="1">
        <f t="shared" si="304"/>
        <v>0</v>
      </c>
      <c r="AR2246" s="1">
        <f t="shared" si="305"/>
        <v>1</v>
      </c>
    </row>
    <row r="2247" spans="1:44" ht="28.2" thickTop="1" thickBot="1">
      <c r="A2247" s="104" t="s">
        <v>838</v>
      </c>
      <c r="B2247" s="104" t="s">
        <v>859</v>
      </c>
      <c r="C2247" s="187" t="s">
        <v>172</v>
      </c>
      <c r="D2247" s="188"/>
      <c r="E2247" s="225" t="s">
        <v>145</v>
      </c>
      <c r="F2247" s="424">
        <v>62000</v>
      </c>
      <c r="G2247" s="425">
        <f>SUM(I2247:N2247)</f>
        <v>62000</v>
      </c>
      <c r="H2247" s="426"/>
      <c r="I2247" s="350"/>
      <c r="J2247" s="427"/>
      <c r="K2247" s="427"/>
      <c r="L2247" s="427">
        <v>62000</v>
      </c>
      <c r="M2247" s="428"/>
      <c r="N2247" s="428"/>
      <c r="O2247" s="429"/>
      <c r="P2247" s="430"/>
      <c r="Q2247" s="433">
        <v>0</v>
      </c>
      <c r="R2247" s="350">
        <v>62000</v>
      </c>
      <c r="S2247" s="350">
        <f t="shared" si="311"/>
        <v>0</v>
      </c>
      <c r="T2247" s="431"/>
      <c r="U2247" s="350"/>
      <c r="V2247" s="431"/>
      <c r="W2247" s="350">
        <v>1000</v>
      </c>
      <c r="X2247" s="23">
        <f t="shared" si="308"/>
        <v>0</v>
      </c>
      <c r="Y2247" s="23">
        <f t="shared" si="309"/>
        <v>0</v>
      </c>
      <c r="AH2247" s="20">
        <f t="shared" si="303"/>
        <v>0</v>
      </c>
      <c r="AI2247" s="20">
        <v>1</v>
      </c>
      <c r="AQ2247" s="1">
        <f t="shared" si="304"/>
        <v>1</v>
      </c>
      <c r="AR2247" s="1">
        <f t="shared" si="305"/>
        <v>1</v>
      </c>
    </row>
    <row r="2248" spans="1:44" ht="28.2" thickTop="1" thickBot="1">
      <c r="A2248" s="104" t="s">
        <v>838</v>
      </c>
      <c r="B2248" s="104" t="s">
        <v>859</v>
      </c>
      <c r="C2248" s="187" t="s">
        <v>856</v>
      </c>
      <c r="D2248" s="188"/>
      <c r="E2248" s="225" t="s">
        <v>145</v>
      </c>
      <c r="F2248" s="424">
        <v>60000</v>
      </c>
      <c r="G2248" s="425">
        <f>SUM(I2248:N2248)</f>
        <v>60000</v>
      </c>
      <c r="H2248" s="426"/>
      <c r="I2248" s="350"/>
      <c r="J2248" s="427"/>
      <c r="K2248" s="427"/>
      <c r="L2248" s="427">
        <v>60000</v>
      </c>
      <c r="M2248" s="428"/>
      <c r="N2248" s="428"/>
      <c r="O2248" s="429"/>
      <c r="P2248" s="430"/>
      <c r="Q2248" s="433">
        <v>0</v>
      </c>
      <c r="R2248" s="350">
        <v>54000</v>
      </c>
      <c r="S2248" s="350">
        <f t="shared" si="311"/>
        <v>6000</v>
      </c>
      <c r="T2248" s="431"/>
      <c r="U2248" s="350"/>
      <c r="V2248" s="431"/>
      <c r="W2248" s="350">
        <v>1000</v>
      </c>
      <c r="X2248" s="23">
        <f t="shared" si="308"/>
        <v>0</v>
      </c>
      <c r="Y2248" s="23">
        <f t="shared" si="309"/>
        <v>0</v>
      </c>
      <c r="AH2248" s="20">
        <f t="shared" si="303"/>
        <v>0</v>
      </c>
      <c r="AI2248" s="20">
        <v>1</v>
      </c>
      <c r="AQ2248" s="1">
        <f t="shared" si="304"/>
        <v>1</v>
      </c>
      <c r="AR2248" s="1">
        <f t="shared" si="305"/>
        <v>1</v>
      </c>
    </row>
    <row r="2249" spans="1:44" ht="28.2" thickTop="1" thickBot="1">
      <c r="A2249" s="104" t="s">
        <v>838</v>
      </c>
      <c r="B2249" s="104" t="s">
        <v>859</v>
      </c>
      <c r="C2249" s="187" t="s">
        <v>861</v>
      </c>
      <c r="D2249" s="188"/>
      <c r="E2249" s="225" t="s">
        <v>145</v>
      </c>
      <c r="F2249" s="424">
        <v>150000</v>
      </c>
      <c r="G2249" s="425">
        <f>SUM(I2249:N2249)</f>
        <v>150000</v>
      </c>
      <c r="H2249" s="426"/>
      <c r="I2249" s="350"/>
      <c r="J2249" s="427"/>
      <c r="K2249" s="427"/>
      <c r="L2249" s="427">
        <v>150000</v>
      </c>
      <c r="M2249" s="428"/>
      <c r="N2249" s="428"/>
      <c r="O2249" s="429"/>
      <c r="P2249" s="430"/>
      <c r="Q2249" s="433">
        <v>0</v>
      </c>
      <c r="R2249" s="350">
        <v>138500</v>
      </c>
      <c r="S2249" s="350">
        <f t="shared" si="311"/>
        <v>11500</v>
      </c>
      <c r="T2249" s="431"/>
      <c r="U2249" s="350"/>
      <c r="V2249" s="431"/>
      <c r="W2249" s="350">
        <v>1000</v>
      </c>
      <c r="X2249" s="23">
        <f t="shared" si="308"/>
        <v>0</v>
      </c>
      <c r="Y2249" s="23">
        <f t="shared" si="309"/>
        <v>0</v>
      </c>
      <c r="AH2249" s="20">
        <f t="shared" si="303"/>
        <v>0</v>
      </c>
      <c r="AI2249" s="20">
        <v>1</v>
      </c>
      <c r="AQ2249" s="1">
        <f t="shared" si="304"/>
        <v>1</v>
      </c>
      <c r="AR2249" s="1">
        <f t="shared" si="305"/>
        <v>1</v>
      </c>
    </row>
    <row r="2250" spans="1:44" ht="28.2" thickTop="1" thickBot="1">
      <c r="A2250" s="104" t="s">
        <v>838</v>
      </c>
      <c r="B2250" s="104" t="s">
        <v>859</v>
      </c>
      <c r="C2250" s="187" t="s">
        <v>862</v>
      </c>
      <c r="D2250" s="188"/>
      <c r="E2250" s="225" t="s">
        <v>145</v>
      </c>
      <c r="F2250" s="424">
        <v>45000</v>
      </c>
      <c r="G2250" s="425">
        <f>SUM(I2250:N2250)</f>
        <v>45000</v>
      </c>
      <c r="H2250" s="426"/>
      <c r="I2250" s="350"/>
      <c r="J2250" s="427"/>
      <c r="K2250" s="427"/>
      <c r="L2250" s="427">
        <v>45000</v>
      </c>
      <c r="M2250" s="428"/>
      <c r="N2250" s="428"/>
      <c r="O2250" s="429"/>
      <c r="P2250" s="430"/>
      <c r="Q2250" s="433">
        <v>0</v>
      </c>
      <c r="R2250" s="350">
        <v>45000</v>
      </c>
      <c r="S2250" s="350">
        <f t="shared" si="311"/>
        <v>0</v>
      </c>
      <c r="T2250" s="431"/>
      <c r="U2250" s="350"/>
      <c r="V2250" s="431"/>
      <c r="W2250" s="350">
        <v>1000</v>
      </c>
      <c r="X2250" s="23">
        <f t="shared" si="308"/>
        <v>0</v>
      </c>
      <c r="Y2250" s="23">
        <f t="shared" si="309"/>
        <v>0</v>
      </c>
      <c r="AH2250" s="20">
        <f t="shared" ref="AH2250:AH2313" si="315">SUM(Z2250:AG2250)</f>
        <v>0</v>
      </c>
      <c r="AI2250" s="20">
        <v>1</v>
      </c>
      <c r="AQ2250" s="1">
        <f t="shared" si="304"/>
        <v>1</v>
      </c>
      <c r="AR2250" s="1">
        <f t="shared" ref="AR2250:AR2313" si="316">AQ2250+AH2250</f>
        <v>1</v>
      </c>
    </row>
    <row r="2251" spans="1:44" ht="28.2" thickTop="1" thickBot="1">
      <c r="A2251" s="104" t="s">
        <v>838</v>
      </c>
      <c r="B2251" s="104" t="s">
        <v>859</v>
      </c>
      <c r="C2251" s="187" t="s">
        <v>676</v>
      </c>
      <c r="D2251" s="188"/>
      <c r="E2251" s="225" t="s">
        <v>53</v>
      </c>
      <c r="F2251" s="424">
        <v>80000</v>
      </c>
      <c r="G2251" s="425">
        <f>SUM(I2251:N2251)</f>
        <v>80000</v>
      </c>
      <c r="H2251" s="426"/>
      <c r="I2251" s="350"/>
      <c r="J2251" s="427"/>
      <c r="K2251" s="427"/>
      <c r="L2251" s="427">
        <v>80000</v>
      </c>
      <c r="M2251" s="428"/>
      <c r="N2251" s="428"/>
      <c r="O2251" s="429"/>
      <c r="P2251" s="430"/>
      <c r="Q2251" s="433">
        <v>0</v>
      </c>
      <c r="R2251" s="350">
        <v>80000</v>
      </c>
      <c r="S2251" s="350">
        <f t="shared" si="311"/>
        <v>0</v>
      </c>
      <c r="T2251" s="431"/>
      <c r="U2251" s="350"/>
      <c r="V2251" s="431"/>
      <c r="W2251" s="350">
        <v>1000</v>
      </c>
      <c r="X2251" s="23">
        <f t="shared" si="308"/>
        <v>0</v>
      </c>
      <c r="Y2251" s="23">
        <f t="shared" si="309"/>
        <v>0</v>
      </c>
      <c r="AH2251" s="20">
        <f t="shared" si="315"/>
        <v>0</v>
      </c>
      <c r="AI2251" s="20">
        <v>1</v>
      </c>
      <c r="AQ2251" s="1">
        <f t="shared" si="304"/>
        <v>1</v>
      </c>
      <c r="AR2251" s="1">
        <f t="shared" si="316"/>
        <v>1</v>
      </c>
    </row>
    <row r="2252" spans="1:44" ht="28.2" thickTop="1" thickBot="1">
      <c r="A2252" s="104" t="s">
        <v>838</v>
      </c>
      <c r="B2252" s="104" t="s">
        <v>863</v>
      </c>
      <c r="C2252" s="187" t="s">
        <v>172</v>
      </c>
      <c r="D2252" s="188"/>
      <c r="E2252" s="225" t="s">
        <v>179</v>
      </c>
      <c r="F2252" s="424">
        <f>SUM(I2252:N2252)</f>
        <v>69000</v>
      </c>
      <c r="G2252" s="425">
        <v>69000</v>
      </c>
      <c r="H2252" s="426"/>
      <c r="I2252" s="350"/>
      <c r="J2252" s="427"/>
      <c r="K2252" s="427"/>
      <c r="L2252" s="427">
        <v>69000</v>
      </c>
      <c r="M2252" s="428"/>
      <c r="N2252" s="428"/>
      <c r="O2252" s="429"/>
      <c r="P2252" s="430"/>
      <c r="Q2252" s="433"/>
      <c r="R2252" s="350">
        <v>69000</v>
      </c>
      <c r="S2252" s="350">
        <f t="shared" si="311"/>
        <v>0</v>
      </c>
      <c r="T2252" s="431"/>
      <c r="U2252" s="350"/>
      <c r="V2252" s="431"/>
      <c r="W2252" s="350"/>
      <c r="X2252" s="23">
        <f t="shared" si="308"/>
        <v>0</v>
      </c>
      <c r="Y2252" s="23">
        <f t="shared" si="309"/>
        <v>0</v>
      </c>
      <c r="Z2252" s="20">
        <v>1</v>
      </c>
      <c r="AH2252" s="20">
        <f t="shared" si="315"/>
        <v>1</v>
      </c>
      <c r="AQ2252" s="1">
        <f t="shared" ref="AQ2252:AQ2315" si="317">SUM(AI2252:AP2252)</f>
        <v>0</v>
      </c>
      <c r="AR2252" s="1">
        <f t="shared" si="316"/>
        <v>1</v>
      </c>
    </row>
    <row r="2253" spans="1:44" ht="28.2" thickTop="1" thickBot="1">
      <c r="A2253" s="104" t="s">
        <v>838</v>
      </c>
      <c r="B2253" s="104" t="s">
        <v>863</v>
      </c>
      <c r="C2253" s="187" t="s">
        <v>58</v>
      </c>
      <c r="D2253" s="188"/>
      <c r="E2253" s="225" t="s">
        <v>179</v>
      </c>
      <c r="F2253" s="424">
        <f>SUM(I2253:N2253)</f>
        <v>50000</v>
      </c>
      <c r="G2253" s="425">
        <v>50000</v>
      </c>
      <c r="H2253" s="426"/>
      <c r="I2253" s="350"/>
      <c r="J2253" s="427"/>
      <c r="K2253" s="427"/>
      <c r="L2253" s="427">
        <v>50000</v>
      </c>
      <c r="M2253" s="428"/>
      <c r="N2253" s="428"/>
      <c r="O2253" s="429"/>
      <c r="P2253" s="430"/>
      <c r="Q2253" s="433"/>
      <c r="R2253" s="350">
        <v>50000</v>
      </c>
      <c r="S2253" s="350">
        <f t="shared" si="311"/>
        <v>0</v>
      </c>
      <c r="T2253" s="431"/>
      <c r="U2253" s="350"/>
      <c r="V2253" s="431"/>
      <c r="W2253" s="350"/>
      <c r="X2253" s="23">
        <f t="shared" si="308"/>
        <v>0</v>
      </c>
      <c r="Y2253" s="23">
        <f t="shared" si="309"/>
        <v>0</v>
      </c>
      <c r="Z2253" s="20">
        <v>1</v>
      </c>
      <c r="AH2253" s="20">
        <f t="shared" si="315"/>
        <v>1</v>
      </c>
      <c r="AQ2253" s="1">
        <f t="shared" si="317"/>
        <v>0</v>
      </c>
      <c r="AR2253" s="1">
        <f t="shared" si="316"/>
        <v>1</v>
      </c>
    </row>
    <row r="2254" spans="1:44" ht="28.2" thickTop="1" thickBot="1">
      <c r="A2254" s="104" t="s">
        <v>838</v>
      </c>
      <c r="B2254" s="104" t="s">
        <v>863</v>
      </c>
      <c r="C2254" s="432" t="s">
        <v>222</v>
      </c>
      <c r="D2254" s="188"/>
      <c r="E2254" s="225" t="s">
        <v>179</v>
      </c>
      <c r="F2254" s="424">
        <v>185000</v>
      </c>
      <c r="G2254" s="425">
        <v>185000</v>
      </c>
      <c r="H2254" s="426"/>
      <c r="I2254" s="350"/>
      <c r="J2254" s="427"/>
      <c r="K2254" s="427">
        <v>100000</v>
      </c>
      <c r="L2254" s="427">
        <v>85000</v>
      </c>
      <c r="M2254" s="428"/>
      <c r="N2254" s="428"/>
      <c r="O2254" s="429"/>
      <c r="P2254" s="430"/>
      <c r="Q2254" s="433"/>
      <c r="R2254" s="350">
        <v>185000</v>
      </c>
      <c r="S2254" s="350">
        <f t="shared" si="311"/>
        <v>0</v>
      </c>
      <c r="T2254" s="431"/>
      <c r="U2254" s="350"/>
      <c r="V2254" s="431"/>
      <c r="W2254" s="350"/>
      <c r="X2254" s="23">
        <f t="shared" si="308"/>
        <v>0</v>
      </c>
      <c r="Y2254" s="23">
        <f t="shared" si="309"/>
        <v>0</v>
      </c>
      <c r="Z2254" s="20">
        <v>1</v>
      </c>
      <c r="AH2254" s="20">
        <f t="shared" si="315"/>
        <v>1</v>
      </c>
      <c r="AQ2254" s="1">
        <f t="shared" si="317"/>
        <v>0</v>
      </c>
      <c r="AR2254" s="1">
        <f t="shared" si="316"/>
        <v>1</v>
      </c>
    </row>
    <row r="2255" spans="1:44" ht="28.2" thickTop="1" thickBot="1">
      <c r="A2255" s="104" t="s">
        <v>838</v>
      </c>
      <c r="B2255" s="104" t="s">
        <v>863</v>
      </c>
      <c r="C2255" s="187" t="s">
        <v>434</v>
      </c>
      <c r="D2255" s="188"/>
      <c r="E2255" s="225" t="s">
        <v>179</v>
      </c>
      <c r="F2255" s="424">
        <f>SUM(I2255:N2255)</f>
        <v>70000</v>
      </c>
      <c r="G2255" s="425">
        <v>70000</v>
      </c>
      <c r="H2255" s="426"/>
      <c r="I2255" s="350"/>
      <c r="J2255" s="427"/>
      <c r="K2255" s="427"/>
      <c r="L2255" s="427">
        <v>70000</v>
      </c>
      <c r="M2255" s="428"/>
      <c r="N2255" s="428"/>
      <c r="O2255" s="429"/>
      <c r="P2255" s="430"/>
      <c r="Q2255" s="433"/>
      <c r="R2255" s="350">
        <v>70000</v>
      </c>
      <c r="S2255" s="350">
        <f t="shared" si="311"/>
        <v>0</v>
      </c>
      <c r="T2255" s="431"/>
      <c r="U2255" s="350"/>
      <c r="V2255" s="431"/>
      <c r="W2255" s="350"/>
      <c r="X2255" s="23">
        <f t="shared" si="308"/>
        <v>0</v>
      </c>
      <c r="Y2255" s="23">
        <f t="shared" si="309"/>
        <v>0</v>
      </c>
      <c r="Z2255" s="20">
        <v>1</v>
      </c>
      <c r="AH2255" s="20">
        <f t="shared" si="315"/>
        <v>1</v>
      </c>
      <c r="AQ2255" s="1">
        <f t="shared" si="317"/>
        <v>0</v>
      </c>
      <c r="AR2255" s="1">
        <f t="shared" si="316"/>
        <v>1</v>
      </c>
    </row>
    <row r="2256" spans="1:44" ht="28.2" thickTop="1" thickBot="1">
      <c r="A2256" s="104" t="s">
        <v>838</v>
      </c>
      <c r="B2256" s="104" t="s">
        <v>863</v>
      </c>
      <c r="C2256" s="187" t="s">
        <v>864</v>
      </c>
      <c r="D2256" s="188"/>
      <c r="E2256" s="225" t="s">
        <v>179</v>
      </c>
      <c r="F2256" s="424">
        <f>SUM(I2256:N2256)</f>
        <v>100000</v>
      </c>
      <c r="G2256" s="425">
        <v>100000</v>
      </c>
      <c r="H2256" s="426"/>
      <c r="I2256" s="350"/>
      <c r="J2256" s="427"/>
      <c r="K2256" s="427"/>
      <c r="L2256" s="427">
        <v>100000</v>
      </c>
      <c r="M2256" s="428"/>
      <c r="N2256" s="428"/>
      <c r="O2256" s="429"/>
      <c r="P2256" s="430"/>
      <c r="Q2256" s="433"/>
      <c r="R2256" s="350">
        <v>100000</v>
      </c>
      <c r="S2256" s="350">
        <f t="shared" si="311"/>
        <v>0</v>
      </c>
      <c r="T2256" s="431"/>
      <c r="U2256" s="350"/>
      <c r="V2256" s="431"/>
      <c r="W2256" s="350"/>
      <c r="X2256" s="23">
        <f t="shared" si="308"/>
        <v>0</v>
      </c>
      <c r="Y2256" s="23">
        <f t="shared" si="309"/>
        <v>0</v>
      </c>
      <c r="Z2256" s="20">
        <v>1</v>
      </c>
      <c r="AH2256" s="20">
        <f t="shared" si="315"/>
        <v>1</v>
      </c>
      <c r="AQ2256" s="1">
        <f t="shared" si="317"/>
        <v>0</v>
      </c>
      <c r="AR2256" s="1">
        <f t="shared" si="316"/>
        <v>1</v>
      </c>
    </row>
    <row r="2257" spans="1:44" ht="28.2" thickTop="1" thickBot="1">
      <c r="A2257" s="104" t="s">
        <v>838</v>
      </c>
      <c r="B2257" s="104" t="s">
        <v>863</v>
      </c>
      <c r="C2257" s="187" t="s">
        <v>434</v>
      </c>
      <c r="D2257" s="188"/>
      <c r="E2257" s="225" t="s">
        <v>145</v>
      </c>
      <c r="F2257" s="424">
        <v>200000</v>
      </c>
      <c r="G2257" s="425">
        <f>SUM(I2257:N2257)</f>
        <v>180000</v>
      </c>
      <c r="H2257" s="426"/>
      <c r="I2257" s="350"/>
      <c r="J2257" s="427"/>
      <c r="K2257" s="427"/>
      <c r="L2257" s="427">
        <v>180000</v>
      </c>
      <c r="M2257" s="428"/>
      <c r="N2257" s="428"/>
      <c r="O2257" s="429"/>
      <c r="P2257" s="430"/>
      <c r="Q2257" s="433">
        <v>0</v>
      </c>
      <c r="R2257" s="350">
        <v>164000</v>
      </c>
      <c r="S2257" s="350">
        <f t="shared" si="311"/>
        <v>16000</v>
      </c>
      <c r="T2257" s="431"/>
      <c r="U2257" s="350"/>
      <c r="V2257" s="431"/>
      <c r="W2257" s="350"/>
      <c r="X2257" s="23">
        <f t="shared" si="308"/>
        <v>0</v>
      </c>
      <c r="Y2257" s="23">
        <f t="shared" si="309"/>
        <v>0</v>
      </c>
      <c r="AH2257" s="20">
        <f t="shared" si="315"/>
        <v>0</v>
      </c>
      <c r="AI2257" s="20">
        <v>1</v>
      </c>
      <c r="AQ2257" s="1">
        <f t="shared" si="317"/>
        <v>1</v>
      </c>
      <c r="AR2257" s="1">
        <f t="shared" si="316"/>
        <v>1</v>
      </c>
    </row>
    <row r="2258" spans="1:44" ht="28.2" thickTop="1" thickBot="1">
      <c r="A2258" s="104" t="s">
        <v>838</v>
      </c>
      <c r="B2258" s="104" t="s">
        <v>863</v>
      </c>
      <c r="C2258" s="187" t="s">
        <v>37</v>
      </c>
      <c r="D2258" s="188"/>
      <c r="E2258" s="225" t="s">
        <v>145</v>
      </c>
      <c r="F2258" s="424">
        <v>38000</v>
      </c>
      <c r="G2258" s="425">
        <f>SUM(I2258:N2258)</f>
        <v>58000</v>
      </c>
      <c r="H2258" s="426"/>
      <c r="I2258" s="350"/>
      <c r="J2258" s="427"/>
      <c r="K2258" s="427"/>
      <c r="L2258" s="427">
        <v>58000</v>
      </c>
      <c r="M2258" s="428"/>
      <c r="N2258" s="428"/>
      <c r="O2258" s="429"/>
      <c r="P2258" s="430"/>
      <c r="Q2258" s="433">
        <v>41938</v>
      </c>
      <c r="R2258" s="350">
        <v>16062</v>
      </c>
      <c r="S2258" s="350">
        <f t="shared" si="311"/>
        <v>0</v>
      </c>
      <c r="T2258" s="431"/>
      <c r="U2258" s="350"/>
      <c r="V2258" s="431"/>
      <c r="W2258" s="350"/>
      <c r="X2258" s="23">
        <f t="shared" si="308"/>
        <v>0</v>
      </c>
      <c r="Y2258" s="23">
        <f t="shared" si="309"/>
        <v>0</v>
      </c>
      <c r="AH2258" s="20">
        <f t="shared" si="315"/>
        <v>0</v>
      </c>
      <c r="AI2258" s="20">
        <v>1</v>
      </c>
      <c r="AQ2258" s="1">
        <f t="shared" si="317"/>
        <v>1</v>
      </c>
      <c r="AR2258" s="1">
        <f t="shared" si="316"/>
        <v>1</v>
      </c>
    </row>
    <row r="2259" spans="1:44" ht="28.2" thickTop="1" thickBot="1">
      <c r="A2259" s="104" t="s">
        <v>838</v>
      </c>
      <c r="B2259" s="104" t="s">
        <v>865</v>
      </c>
      <c r="C2259" s="187" t="s">
        <v>41</v>
      </c>
      <c r="D2259" s="188"/>
      <c r="E2259" s="225" t="s">
        <v>179</v>
      </c>
      <c r="F2259" s="424">
        <f t="shared" ref="F2259:F2266" si="318">SUM(I2259:N2259)</f>
        <v>250000</v>
      </c>
      <c r="G2259" s="425">
        <v>250000</v>
      </c>
      <c r="H2259" s="426"/>
      <c r="I2259" s="350">
        <v>250000</v>
      </c>
      <c r="J2259" s="427"/>
      <c r="K2259" s="427"/>
      <c r="L2259" s="427"/>
      <c r="M2259" s="428"/>
      <c r="N2259" s="428"/>
      <c r="O2259" s="429"/>
      <c r="P2259" s="430"/>
      <c r="Q2259" s="433"/>
      <c r="R2259" s="350">
        <v>100000</v>
      </c>
      <c r="S2259" s="350">
        <f t="shared" si="311"/>
        <v>150000</v>
      </c>
      <c r="T2259" s="431"/>
      <c r="U2259" s="350"/>
      <c r="V2259" s="431"/>
      <c r="W2259" s="350"/>
      <c r="X2259" s="23">
        <f t="shared" si="308"/>
        <v>0</v>
      </c>
      <c r="Y2259" s="23">
        <f t="shared" si="309"/>
        <v>0</v>
      </c>
      <c r="Z2259" s="20">
        <v>1</v>
      </c>
      <c r="AH2259" s="20">
        <f t="shared" si="315"/>
        <v>1</v>
      </c>
      <c r="AQ2259" s="1">
        <f t="shared" si="317"/>
        <v>0</v>
      </c>
      <c r="AR2259" s="1">
        <f t="shared" si="316"/>
        <v>1</v>
      </c>
    </row>
    <row r="2260" spans="1:44" ht="28.2" thickTop="1" thickBot="1">
      <c r="A2260" s="104" t="s">
        <v>838</v>
      </c>
      <c r="B2260" s="104" t="s">
        <v>865</v>
      </c>
      <c r="C2260" s="187" t="s">
        <v>866</v>
      </c>
      <c r="D2260" s="188"/>
      <c r="E2260" s="225" t="s">
        <v>179</v>
      </c>
      <c r="F2260" s="424">
        <f t="shared" si="318"/>
        <v>175000</v>
      </c>
      <c r="G2260" s="425">
        <v>175000</v>
      </c>
      <c r="H2260" s="426"/>
      <c r="I2260" s="350"/>
      <c r="J2260" s="427"/>
      <c r="K2260" s="427"/>
      <c r="L2260" s="427">
        <v>175000</v>
      </c>
      <c r="M2260" s="428"/>
      <c r="N2260" s="428"/>
      <c r="O2260" s="429"/>
      <c r="P2260" s="430"/>
      <c r="Q2260" s="433"/>
      <c r="R2260" s="350">
        <v>100000</v>
      </c>
      <c r="S2260" s="350">
        <f t="shared" si="311"/>
        <v>75000</v>
      </c>
      <c r="T2260" s="431"/>
      <c r="U2260" s="350"/>
      <c r="V2260" s="431"/>
      <c r="W2260" s="350"/>
      <c r="X2260" s="23">
        <f t="shared" si="308"/>
        <v>0</v>
      </c>
      <c r="Y2260" s="23">
        <f t="shared" si="309"/>
        <v>0</v>
      </c>
      <c r="Z2260" s="20">
        <v>1</v>
      </c>
      <c r="AH2260" s="20">
        <f t="shared" si="315"/>
        <v>1</v>
      </c>
      <c r="AQ2260" s="1">
        <f t="shared" si="317"/>
        <v>0</v>
      </c>
      <c r="AR2260" s="1">
        <f t="shared" si="316"/>
        <v>1</v>
      </c>
    </row>
    <row r="2261" spans="1:44" ht="28.2" thickTop="1" thickBot="1">
      <c r="A2261" s="104" t="s">
        <v>838</v>
      </c>
      <c r="B2261" s="104" t="s">
        <v>865</v>
      </c>
      <c r="C2261" s="187" t="s">
        <v>323</v>
      </c>
      <c r="D2261" s="188"/>
      <c r="E2261" s="225" t="s">
        <v>179</v>
      </c>
      <c r="F2261" s="424">
        <f t="shared" si="318"/>
        <v>25000</v>
      </c>
      <c r="G2261" s="425">
        <v>25000</v>
      </c>
      <c r="H2261" s="426"/>
      <c r="I2261" s="350"/>
      <c r="J2261" s="427"/>
      <c r="K2261" s="427"/>
      <c r="L2261" s="427">
        <v>25000</v>
      </c>
      <c r="M2261" s="428"/>
      <c r="N2261" s="428"/>
      <c r="O2261" s="429"/>
      <c r="P2261" s="430"/>
      <c r="Q2261" s="433"/>
      <c r="R2261" s="350">
        <v>25000</v>
      </c>
      <c r="S2261" s="350">
        <f t="shared" si="311"/>
        <v>0</v>
      </c>
      <c r="T2261" s="431"/>
      <c r="U2261" s="350"/>
      <c r="V2261" s="431"/>
      <c r="W2261" s="350"/>
      <c r="X2261" s="23">
        <f t="shared" si="308"/>
        <v>0</v>
      </c>
      <c r="Y2261" s="23">
        <f t="shared" si="309"/>
        <v>0</v>
      </c>
      <c r="Z2261" s="20">
        <v>1</v>
      </c>
      <c r="AH2261" s="20">
        <f t="shared" si="315"/>
        <v>1</v>
      </c>
      <c r="AQ2261" s="1">
        <f t="shared" si="317"/>
        <v>0</v>
      </c>
      <c r="AR2261" s="1">
        <f t="shared" si="316"/>
        <v>1</v>
      </c>
    </row>
    <row r="2262" spans="1:44" ht="28.2" thickTop="1" thickBot="1">
      <c r="A2262" s="104" t="s">
        <v>838</v>
      </c>
      <c r="B2262" s="104" t="s">
        <v>865</v>
      </c>
      <c r="C2262" s="187" t="s">
        <v>867</v>
      </c>
      <c r="D2262" s="188"/>
      <c r="E2262" s="225" t="s">
        <v>179</v>
      </c>
      <c r="F2262" s="424">
        <f t="shared" si="318"/>
        <v>165000</v>
      </c>
      <c r="G2262" s="425">
        <v>165000</v>
      </c>
      <c r="H2262" s="426"/>
      <c r="I2262" s="350">
        <v>165000</v>
      </c>
      <c r="J2262" s="427"/>
      <c r="K2262" s="427"/>
      <c r="L2262" s="427"/>
      <c r="M2262" s="428"/>
      <c r="N2262" s="428"/>
      <c r="O2262" s="429"/>
      <c r="P2262" s="430"/>
      <c r="Q2262" s="433"/>
      <c r="R2262" s="350">
        <v>165000</v>
      </c>
      <c r="S2262" s="350">
        <f t="shared" si="311"/>
        <v>0</v>
      </c>
      <c r="T2262" s="431"/>
      <c r="U2262" s="350"/>
      <c r="V2262" s="431"/>
      <c r="W2262" s="350"/>
      <c r="X2262" s="23">
        <f t="shared" si="308"/>
        <v>0</v>
      </c>
      <c r="Y2262" s="23">
        <f t="shared" si="309"/>
        <v>0</v>
      </c>
      <c r="Z2262" s="20">
        <v>1</v>
      </c>
      <c r="AH2262" s="20">
        <f t="shared" si="315"/>
        <v>1</v>
      </c>
      <c r="AQ2262" s="1">
        <f t="shared" si="317"/>
        <v>0</v>
      </c>
      <c r="AR2262" s="1">
        <f t="shared" si="316"/>
        <v>1</v>
      </c>
    </row>
    <row r="2263" spans="1:44" ht="28.2" thickTop="1" thickBot="1">
      <c r="A2263" s="104" t="s">
        <v>838</v>
      </c>
      <c r="B2263" s="104" t="s">
        <v>865</v>
      </c>
      <c r="C2263" s="187" t="s">
        <v>868</v>
      </c>
      <c r="D2263" s="188"/>
      <c r="E2263" s="225" t="s">
        <v>179</v>
      </c>
      <c r="F2263" s="424">
        <f t="shared" si="318"/>
        <v>100000</v>
      </c>
      <c r="G2263" s="425">
        <v>100000</v>
      </c>
      <c r="H2263" s="426"/>
      <c r="I2263" s="350">
        <v>100000</v>
      </c>
      <c r="J2263" s="427"/>
      <c r="K2263" s="427"/>
      <c r="L2263" s="427"/>
      <c r="M2263" s="428"/>
      <c r="N2263" s="428"/>
      <c r="O2263" s="429"/>
      <c r="P2263" s="430"/>
      <c r="Q2263" s="433"/>
      <c r="R2263" s="350">
        <v>100000</v>
      </c>
      <c r="S2263" s="350">
        <f t="shared" si="311"/>
        <v>0</v>
      </c>
      <c r="T2263" s="431"/>
      <c r="U2263" s="350"/>
      <c r="V2263" s="431"/>
      <c r="W2263" s="350"/>
      <c r="X2263" s="23">
        <f t="shared" si="308"/>
        <v>0</v>
      </c>
      <c r="Y2263" s="23">
        <f t="shared" si="309"/>
        <v>0</v>
      </c>
      <c r="Z2263" s="20">
        <v>1</v>
      </c>
      <c r="AH2263" s="20">
        <f t="shared" si="315"/>
        <v>1</v>
      </c>
      <c r="AQ2263" s="1">
        <f t="shared" si="317"/>
        <v>0</v>
      </c>
      <c r="AR2263" s="1">
        <f t="shared" si="316"/>
        <v>1</v>
      </c>
    </row>
    <row r="2264" spans="1:44" ht="28.2" thickTop="1" thickBot="1">
      <c r="A2264" s="104" t="s">
        <v>838</v>
      </c>
      <c r="B2264" s="104" t="s">
        <v>865</v>
      </c>
      <c r="C2264" s="187" t="s">
        <v>869</v>
      </c>
      <c r="D2264" s="188"/>
      <c r="E2264" s="225" t="s">
        <v>179</v>
      </c>
      <c r="F2264" s="424">
        <f t="shared" si="318"/>
        <v>250000</v>
      </c>
      <c r="G2264" s="425">
        <v>250000</v>
      </c>
      <c r="H2264" s="426"/>
      <c r="I2264" s="350"/>
      <c r="J2264" s="427"/>
      <c r="K2264" s="427"/>
      <c r="L2264" s="427">
        <v>250000</v>
      </c>
      <c r="M2264" s="428"/>
      <c r="N2264" s="428"/>
      <c r="O2264" s="429"/>
      <c r="P2264" s="430"/>
      <c r="Q2264" s="433"/>
      <c r="R2264" s="350">
        <v>0</v>
      </c>
      <c r="S2264" s="350">
        <f t="shared" si="311"/>
        <v>250000</v>
      </c>
      <c r="T2264" s="431"/>
      <c r="U2264" s="350"/>
      <c r="V2264" s="431"/>
      <c r="W2264" s="350"/>
      <c r="X2264" s="23">
        <f t="shared" si="308"/>
        <v>0</v>
      </c>
      <c r="Y2264" s="23">
        <f t="shared" si="309"/>
        <v>0</v>
      </c>
      <c r="Z2264" s="20">
        <v>1</v>
      </c>
      <c r="AH2264" s="20">
        <f t="shared" si="315"/>
        <v>1</v>
      </c>
      <c r="AQ2264" s="1">
        <f t="shared" si="317"/>
        <v>0</v>
      </c>
      <c r="AR2264" s="1">
        <f t="shared" si="316"/>
        <v>1</v>
      </c>
    </row>
    <row r="2265" spans="1:44" ht="28.2" thickTop="1" thickBot="1">
      <c r="A2265" s="104" t="s">
        <v>838</v>
      </c>
      <c r="B2265" s="104" t="s">
        <v>865</v>
      </c>
      <c r="C2265" s="187" t="s">
        <v>870</v>
      </c>
      <c r="D2265" s="188"/>
      <c r="E2265" s="225" t="s">
        <v>179</v>
      </c>
      <c r="F2265" s="424">
        <f t="shared" si="318"/>
        <v>120000</v>
      </c>
      <c r="G2265" s="425">
        <v>120000</v>
      </c>
      <c r="H2265" s="426"/>
      <c r="I2265" s="350">
        <v>120000</v>
      </c>
      <c r="J2265" s="427"/>
      <c r="K2265" s="427"/>
      <c r="L2265" s="427"/>
      <c r="M2265" s="428"/>
      <c r="N2265" s="428"/>
      <c r="O2265" s="429"/>
      <c r="P2265" s="430"/>
      <c r="Q2265" s="433"/>
      <c r="R2265" s="350">
        <v>120000</v>
      </c>
      <c r="S2265" s="350">
        <f t="shared" si="311"/>
        <v>0</v>
      </c>
      <c r="T2265" s="431"/>
      <c r="U2265" s="350"/>
      <c r="V2265" s="431"/>
      <c r="W2265" s="350"/>
      <c r="X2265" s="23">
        <f t="shared" si="308"/>
        <v>0</v>
      </c>
      <c r="Y2265" s="23">
        <f t="shared" si="309"/>
        <v>0</v>
      </c>
      <c r="Z2265" s="20">
        <v>1</v>
      </c>
      <c r="AH2265" s="20">
        <f t="shared" si="315"/>
        <v>1</v>
      </c>
      <c r="AQ2265" s="1">
        <f t="shared" si="317"/>
        <v>0</v>
      </c>
      <c r="AR2265" s="1">
        <f t="shared" si="316"/>
        <v>1</v>
      </c>
    </row>
    <row r="2266" spans="1:44" ht="28.2" thickTop="1" thickBot="1">
      <c r="A2266" s="104" t="s">
        <v>838</v>
      </c>
      <c r="B2266" s="104" t="s">
        <v>865</v>
      </c>
      <c r="C2266" s="187" t="s">
        <v>242</v>
      </c>
      <c r="D2266" s="188"/>
      <c r="E2266" s="225" t="s">
        <v>179</v>
      </c>
      <c r="F2266" s="424">
        <f t="shared" si="318"/>
        <v>30000</v>
      </c>
      <c r="G2266" s="425">
        <v>30000</v>
      </c>
      <c r="H2266" s="426"/>
      <c r="I2266" s="350">
        <v>5000</v>
      </c>
      <c r="J2266" s="427"/>
      <c r="K2266" s="427"/>
      <c r="L2266" s="427">
        <v>25000</v>
      </c>
      <c r="M2266" s="428"/>
      <c r="N2266" s="428"/>
      <c r="O2266" s="429"/>
      <c r="P2266" s="430"/>
      <c r="Q2266" s="433"/>
      <c r="R2266" s="350">
        <v>15000</v>
      </c>
      <c r="S2266" s="350">
        <f t="shared" si="311"/>
        <v>15000</v>
      </c>
      <c r="T2266" s="431"/>
      <c r="U2266" s="350"/>
      <c r="V2266" s="431"/>
      <c r="W2266" s="350"/>
      <c r="X2266" s="23">
        <f t="shared" si="308"/>
        <v>0</v>
      </c>
      <c r="Y2266" s="23">
        <f t="shared" si="309"/>
        <v>0</v>
      </c>
      <c r="Z2266" s="20">
        <v>1</v>
      </c>
      <c r="AH2266" s="20">
        <f t="shared" si="315"/>
        <v>1</v>
      </c>
      <c r="AQ2266" s="1">
        <f t="shared" si="317"/>
        <v>0</v>
      </c>
      <c r="AR2266" s="1">
        <f t="shared" si="316"/>
        <v>1</v>
      </c>
    </row>
    <row r="2267" spans="1:44" ht="28.2" thickTop="1" thickBot="1">
      <c r="A2267" s="104" t="s">
        <v>838</v>
      </c>
      <c r="B2267" s="104" t="s">
        <v>865</v>
      </c>
      <c r="C2267" s="187" t="s">
        <v>45</v>
      </c>
      <c r="D2267" s="188"/>
      <c r="E2267" s="225" t="s">
        <v>145</v>
      </c>
      <c r="F2267" s="424">
        <v>250000</v>
      </c>
      <c r="G2267" s="425">
        <f t="shared" ref="G2267:G2274" si="319">SUM(I2267:N2267)</f>
        <v>250000</v>
      </c>
      <c r="H2267" s="426"/>
      <c r="I2267" s="350">
        <v>100000</v>
      </c>
      <c r="J2267" s="427">
        <v>150000</v>
      </c>
      <c r="K2267" s="427"/>
      <c r="L2267" s="427"/>
      <c r="M2267" s="428"/>
      <c r="N2267" s="428"/>
      <c r="O2267" s="429"/>
      <c r="P2267" s="430"/>
      <c r="Q2267" s="433">
        <v>0</v>
      </c>
      <c r="R2267" s="350">
        <v>0</v>
      </c>
      <c r="S2267" s="350">
        <f t="shared" si="311"/>
        <v>250000</v>
      </c>
      <c r="T2267" s="431"/>
      <c r="U2267" s="350"/>
      <c r="V2267" s="431"/>
      <c r="W2267" s="350">
        <v>2000</v>
      </c>
      <c r="X2267" s="23">
        <f t="shared" si="308"/>
        <v>0</v>
      </c>
      <c r="Y2267" s="23">
        <f t="shared" si="309"/>
        <v>0</v>
      </c>
      <c r="AH2267" s="20">
        <f t="shared" si="315"/>
        <v>0</v>
      </c>
      <c r="AI2267" s="20">
        <v>1</v>
      </c>
      <c r="AQ2267" s="1">
        <f t="shared" si="317"/>
        <v>1</v>
      </c>
      <c r="AR2267" s="1">
        <f t="shared" si="316"/>
        <v>1</v>
      </c>
    </row>
    <row r="2268" spans="1:44" ht="28.2" thickTop="1" thickBot="1">
      <c r="A2268" s="104" t="s">
        <v>838</v>
      </c>
      <c r="B2268" s="104" t="s">
        <v>865</v>
      </c>
      <c r="C2268" s="187" t="s">
        <v>871</v>
      </c>
      <c r="D2268" s="188"/>
      <c r="E2268" s="225" t="s">
        <v>145</v>
      </c>
      <c r="F2268" s="424">
        <v>50000</v>
      </c>
      <c r="G2268" s="425">
        <f t="shared" si="319"/>
        <v>50000</v>
      </c>
      <c r="H2268" s="426"/>
      <c r="I2268" s="350"/>
      <c r="J2268" s="427">
        <v>50000</v>
      </c>
      <c r="K2268" s="427"/>
      <c r="L2268" s="427"/>
      <c r="M2268" s="428"/>
      <c r="N2268" s="428"/>
      <c r="O2268" s="429"/>
      <c r="P2268" s="430"/>
      <c r="Q2268" s="433">
        <v>0</v>
      </c>
      <c r="R2268" s="350">
        <v>50000</v>
      </c>
      <c r="S2268" s="350">
        <f t="shared" si="311"/>
        <v>0</v>
      </c>
      <c r="T2268" s="431"/>
      <c r="U2268" s="350"/>
      <c r="V2268" s="431"/>
      <c r="W2268" s="350">
        <v>2000</v>
      </c>
      <c r="X2268" s="23">
        <f t="shared" si="308"/>
        <v>0</v>
      </c>
      <c r="Y2268" s="23">
        <f t="shared" si="309"/>
        <v>0</v>
      </c>
      <c r="AH2268" s="20">
        <f t="shared" si="315"/>
        <v>0</v>
      </c>
      <c r="AI2268" s="20">
        <v>1</v>
      </c>
      <c r="AQ2268" s="1">
        <f t="shared" si="317"/>
        <v>1</v>
      </c>
      <c r="AR2268" s="1">
        <f t="shared" si="316"/>
        <v>1</v>
      </c>
    </row>
    <row r="2269" spans="1:44" ht="28.2" thickTop="1" thickBot="1">
      <c r="A2269" s="104" t="s">
        <v>838</v>
      </c>
      <c r="B2269" s="104" t="s">
        <v>865</v>
      </c>
      <c r="C2269" s="187" t="s">
        <v>872</v>
      </c>
      <c r="D2269" s="188"/>
      <c r="E2269" s="225" t="s">
        <v>145</v>
      </c>
      <c r="F2269" s="424">
        <v>30000</v>
      </c>
      <c r="G2269" s="425">
        <f t="shared" si="319"/>
        <v>30000</v>
      </c>
      <c r="H2269" s="426"/>
      <c r="I2269" s="350">
        <v>30000</v>
      </c>
      <c r="J2269" s="427"/>
      <c r="K2269" s="427"/>
      <c r="L2269" s="427"/>
      <c r="M2269" s="428"/>
      <c r="N2269" s="428"/>
      <c r="O2269" s="429"/>
      <c r="P2269" s="430"/>
      <c r="Q2269" s="433">
        <v>0</v>
      </c>
      <c r="R2269" s="350">
        <v>30000</v>
      </c>
      <c r="S2269" s="350">
        <f t="shared" si="311"/>
        <v>0</v>
      </c>
      <c r="T2269" s="431"/>
      <c r="U2269" s="350"/>
      <c r="V2269" s="431"/>
      <c r="W2269" s="350"/>
      <c r="X2269" s="23">
        <f t="shared" ref="X2269:X2332" si="320">G2269-I2269-J2269-K2269-L2269-M2269-N2269</f>
        <v>0</v>
      </c>
      <c r="Y2269" s="23">
        <f t="shared" ref="Y2269:Y2332" si="321">G2269-Q2269-R2269-S2269</f>
        <v>0</v>
      </c>
      <c r="AH2269" s="20">
        <f t="shared" si="315"/>
        <v>0</v>
      </c>
      <c r="AI2269" s="20">
        <v>1</v>
      </c>
      <c r="AQ2269" s="1">
        <f t="shared" si="317"/>
        <v>1</v>
      </c>
      <c r="AR2269" s="1">
        <f t="shared" si="316"/>
        <v>1</v>
      </c>
    </row>
    <row r="2270" spans="1:44" ht="28.2" thickTop="1" thickBot="1">
      <c r="A2270" s="104" t="s">
        <v>838</v>
      </c>
      <c r="B2270" s="104" t="s">
        <v>865</v>
      </c>
      <c r="C2270" s="187" t="s">
        <v>860</v>
      </c>
      <c r="D2270" s="188"/>
      <c r="E2270" s="225" t="s">
        <v>145</v>
      </c>
      <c r="F2270" s="424">
        <v>50000</v>
      </c>
      <c r="G2270" s="425">
        <f t="shared" si="319"/>
        <v>50000</v>
      </c>
      <c r="H2270" s="426"/>
      <c r="I2270" s="350">
        <v>50000</v>
      </c>
      <c r="J2270" s="427"/>
      <c r="K2270" s="427"/>
      <c r="L2270" s="427"/>
      <c r="M2270" s="428"/>
      <c r="N2270" s="428"/>
      <c r="O2270" s="429"/>
      <c r="P2270" s="430"/>
      <c r="Q2270" s="433">
        <v>0</v>
      </c>
      <c r="R2270" s="350">
        <v>50000</v>
      </c>
      <c r="S2270" s="350">
        <f t="shared" ref="S2270:S2276" si="322">G2270-Q2270-R2270</f>
        <v>0</v>
      </c>
      <c r="T2270" s="431"/>
      <c r="U2270" s="350"/>
      <c r="V2270" s="431"/>
      <c r="W2270" s="350">
        <v>800</v>
      </c>
      <c r="X2270" s="23">
        <f t="shared" si="320"/>
        <v>0</v>
      </c>
      <c r="Y2270" s="23">
        <f t="shared" si="321"/>
        <v>0</v>
      </c>
      <c r="AH2270" s="20">
        <f t="shared" si="315"/>
        <v>0</v>
      </c>
      <c r="AI2270" s="20">
        <v>1</v>
      </c>
      <c r="AQ2270" s="1">
        <f t="shared" si="317"/>
        <v>1</v>
      </c>
      <c r="AR2270" s="1">
        <f t="shared" si="316"/>
        <v>1</v>
      </c>
    </row>
    <row r="2271" spans="1:44" ht="28.2" thickTop="1" thickBot="1">
      <c r="A2271" s="104" t="s">
        <v>838</v>
      </c>
      <c r="B2271" s="104" t="s">
        <v>865</v>
      </c>
      <c r="C2271" s="187" t="s">
        <v>873</v>
      </c>
      <c r="D2271" s="188"/>
      <c r="E2271" s="225" t="s">
        <v>145</v>
      </c>
      <c r="F2271" s="424">
        <v>120000</v>
      </c>
      <c r="G2271" s="425">
        <f t="shared" si="319"/>
        <v>120000</v>
      </c>
      <c r="H2271" s="426"/>
      <c r="I2271" s="350">
        <v>120000</v>
      </c>
      <c r="J2271" s="427"/>
      <c r="K2271" s="427"/>
      <c r="L2271" s="427"/>
      <c r="M2271" s="428"/>
      <c r="N2271" s="428"/>
      <c r="O2271" s="429"/>
      <c r="P2271" s="430"/>
      <c r="Q2271" s="433">
        <v>0</v>
      </c>
      <c r="R2271" s="350">
        <v>120000</v>
      </c>
      <c r="S2271" s="350">
        <f t="shared" si="322"/>
        <v>0</v>
      </c>
      <c r="T2271" s="431"/>
      <c r="U2271" s="350"/>
      <c r="V2271" s="431"/>
      <c r="W2271" s="350">
        <v>9000</v>
      </c>
      <c r="X2271" s="23">
        <f t="shared" si="320"/>
        <v>0</v>
      </c>
      <c r="Y2271" s="23">
        <f t="shared" si="321"/>
        <v>0</v>
      </c>
      <c r="AH2271" s="20">
        <f t="shared" si="315"/>
        <v>0</v>
      </c>
      <c r="AI2271" s="20">
        <v>1</v>
      </c>
      <c r="AQ2271" s="1">
        <f t="shared" si="317"/>
        <v>1</v>
      </c>
      <c r="AR2271" s="1">
        <f t="shared" si="316"/>
        <v>1</v>
      </c>
    </row>
    <row r="2272" spans="1:44" ht="28.2" thickTop="1" thickBot="1">
      <c r="A2272" s="104" t="s">
        <v>838</v>
      </c>
      <c r="B2272" s="104" t="s">
        <v>865</v>
      </c>
      <c r="C2272" s="187" t="s">
        <v>874</v>
      </c>
      <c r="D2272" s="188"/>
      <c r="E2272" s="225" t="s">
        <v>145</v>
      </c>
      <c r="F2272" s="424">
        <v>55000</v>
      </c>
      <c r="G2272" s="425">
        <f t="shared" si="319"/>
        <v>55000</v>
      </c>
      <c r="H2272" s="426"/>
      <c r="I2272" s="350">
        <v>55000</v>
      </c>
      <c r="J2272" s="427"/>
      <c r="K2272" s="427"/>
      <c r="L2272" s="427"/>
      <c r="M2272" s="428"/>
      <c r="N2272" s="428"/>
      <c r="O2272" s="429"/>
      <c r="P2272" s="430"/>
      <c r="Q2272" s="433">
        <v>0</v>
      </c>
      <c r="R2272" s="350">
        <v>55000</v>
      </c>
      <c r="S2272" s="350">
        <f t="shared" si="322"/>
        <v>0</v>
      </c>
      <c r="T2272" s="431"/>
      <c r="U2272" s="350"/>
      <c r="V2272" s="431"/>
      <c r="W2272" s="350">
        <v>800</v>
      </c>
      <c r="X2272" s="23">
        <f t="shared" si="320"/>
        <v>0</v>
      </c>
      <c r="Y2272" s="23">
        <f t="shared" si="321"/>
        <v>0</v>
      </c>
      <c r="AH2272" s="20">
        <f t="shared" si="315"/>
        <v>0</v>
      </c>
      <c r="AI2272" s="20">
        <v>1</v>
      </c>
      <c r="AQ2272" s="1">
        <f t="shared" si="317"/>
        <v>1</v>
      </c>
      <c r="AR2272" s="1">
        <f t="shared" si="316"/>
        <v>1</v>
      </c>
    </row>
    <row r="2273" spans="1:44" ht="28.2" thickTop="1" thickBot="1">
      <c r="A2273" s="104" t="s">
        <v>838</v>
      </c>
      <c r="B2273" s="104" t="s">
        <v>865</v>
      </c>
      <c r="C2273" s="187" t="s">
        <v>875</v>
      </c>
      <c r="D2273" s="188"/>
      <c r="E2273" s="225" t="s">
        <v>145</v>
      </c>
      <c r="F2273" s="424">
        <v>80000</v>
      </c>
      <c r="G2273" s="425">
        <f t="shared" si="319"/>
        <v>80000</v>
      </c>
      <c r="H2273" s="426"/>
      <c r="I2273" s="350">
        <v>80000</v>
      </c>
      <c r="J2273" s="427"/>
      <c r="K2273" s="427"/>
      <c r="L2273" s="427"/>
      <c r="M2273" s="428"/>
      <c r="N2273" s="428"/>
      <c r="O2273" s="429"/>
      <c r="P2273" s="430"/>
      <c r="Q2273" s="433">
        <v>0</v>
      </c>
      <c r="R2273" s="350">
        <v>80000</v>
      </c>
      <c r="S2273" s="350">
        <f t="shared" si="322"/>
        <v>0</v>
      </c>
      <c r="T2273" s="431"/>
      <c r="U2273" s="350"/>
      <c r="V2273" s="431"/>
      <c r="W2273" s="350">
        <v>2000</v>
      </c>
      <c r="X2273" s="23">
        <f t="shared" si="320"/>
        <v>0</v>
      </c>
      <c r="Y2273" s="23">
        <f t="shared" si="321"/>
        <v>0</v>
      </c>
      <c r="AH2273" s="20">
        <f t="shared" si="315"/>
        <v>0</v>
      </c>
      <c r="AI2273" s="20">
        <v>1</v>
      </c>
      <c r="AQ2273" s="1">
        <f t="shared" si="317"/>
        <v>1</v>
      </c>
      <c r="AR2273" s="1">
        <f t="shared" si="316"/>
        <v>1</v>
      </c>
    </row>
    <row r="2274" spans="1:44" ht="28.2" thickTop="1" thickBot="1">
      <c r="A2274" s="104" t="s">
        <v>838</v>
      </c>
      <c r="B2274" s="104" t="s">
        <v>865</v>
      </c>
      <c r="C2274" s="187" t="s">
        <v>58</v>
      </c>
      <c r="D2274" s="188"/>
      <c r="E2274" s="225" t="s">
        <v>12</v>
      </c>
      <c r="F2274" s="424">
        <v>97550</v>
      </c>
      <c r="G2274" s="425">
        <f t="shared" si="319"/>
        <v>97550</v>
      </c>
      <c r="H2274" s="426"/>
      <c r="I2274" s="350">
        <v>1635</v>
      </c>
      <c r="J2274" s="427">
        <v>66699</v>
      </c>
      <c r="K2274" s="427">
        <v>29216</v>
      </c>
      <c r="L2274" s="427"/>
      <c r="M2274" s="428"/>
      <c r="N2274" s="428"/>
      <c r="O2274" s="429"/>
      <c r="P2274" s="430"/>
      <c r="Q2274" s="433">
        <v>12665</v>
      </c>
      <c r="R2274" s="350">
        <v>30000</v>
      </c>
      <c r="S2274" s="350">
        <f t="shared" si="322"/>
        <v>54885</v>
      </c>
      <c r="T2274" s="431"/>
      <c r="U2274" s="350"/>
      <c r="V2274" s="431"/>
      <c r="W2274" s="350">
        <v>2000</v>
      </c>
      <c r="X2274" s="23">
        <f t="shared" si="320"/>
        <v>0</v>
      </c>
      <c r="Y2274" s="23">
        <f t="shared" si="321"/>
        <v>0</v>
      </c>
      <c r="AH2274" s="20">
        <f t="shared" si="315"/>
        <v>0</v>
      </c>
      <c r="AI2274" s="20">
        <v>1</v>
      </c>
      <c r="AQ2274" s="1">
        <f t="shared" si="317"/>
        <v>1</v>
      </c>
      <c r="AR2274" s="1">
        <f t="shared" si="316"/>
        <v>1</v>
      </c>
    </row>
    <row r="2275" spans="1:44" ht="28.2" thickTop="1" thickBot="1">
      <c r="A2275" s="104" t="s">
        <v>838</v>
      </c>
      <c r="B2275" s="104" t="s">
        <v>865</v>
      </c>
      <c r="C2275" s="187" t="s">
        <v>40</v>
      </c>
      <c r="D2275" s="188"/>
      <c r="E2275" s="225" t="s">
        <v>10</v>
      </c>
      <c r="F2275" s="424">
        <v>450000</v>
      </c>
      <c r="G2275" s="425">
        <f>SUM(I2275:N2275)</f>
        <v>450000</v>
      </c>
      <c r="H2275" s="426"/>
      <c r="I2275" s="350"/>
      <c r="J2275" s="427"/>
      <c r="K2275" s="427">
        <v>300000</v>
      </c>
      <c r="L2275" s="427"/>
      <c r="M2275" s="428"/>
      <c r="N2275" s="428">
        <v>150000</v>
      </c>
      <c r="O2275" s="429" t="s">
        <v>876</v>
      </c>
      <c r="P2275" s="430"/>
      <c r="Q2275" s="433">
        <v>90980</v>
      </c>
      <c r="R2275" s="350">
        <v>316020</v>
      </c>
      <c r="S2275" s="350">
        <f t="shared" si="322"/>
        <v>43000</v>
      </c>
      <c r="T2275" s="431"/>
      <c r="U2275" s="350"/>
      <c r="V2275" s="431"/>
      <c r="W2275" s="350">
        <v>5000</v>
      </c>
      <c r="X2275" s="23">
        <f t="shared" si="320"/>
        <v>0</v>
      </c>
      <c r="Y2275" s="23">
        <f t="shared" si="321"/>
        <v>0</v>
      </c>
      <c r="AH2275" s="20">
        <f t="shared" si="315"/>
        <v>0</v>
      </c>
      <c r="AL2275" s="20">
        <v>1</v>
      </c>
      <c r="AQ2275" s="1">
        <f t="shared" si="317"/>
        <v>1</v>
      </c>
      <c r="AR2275" s="1">
        <f t="shared" si="316"/>
        <v>1</v>
      </c>
    </row>
    <row r="2276" spans="1:44" ht="28.2" thickTop="1" thickBot="1">
      <c r="A2276" s="104" t="s">
        <v>838</v>
      </c>
      <c r="B2276" s="104" t="s">
        <v>865</v>
      </c>
      <c r="C2276" s="187" t="s">
        <v>877</v>
      </c>
      <c r="D2276" s="188"/>
      <c r="E2276" s="225" t="s">
        <v>145</v>
      </c>
      <c r="F2276" s="424">
        <v>1200000</v>
      </c>
      <c r="G2276" s="425">
        <f>SUM(I2276:N2276)</f>
        <v>1200000</v>
      </c>
      <c r="H2276" s="426"/>
      <c r="I2276" s="350"/>
      <c r="J2276" s="427"/>
      <c r="K2276" s="427"/>
      <c r="L2276" s="427"/>
      <c r="M2276" s="428">
        <v>1200000</v>
      </c>
      <c r="N2276" s="428"/>
      <c r="O2276" s="429"/>
      <c r="P2276" s="430"/>
      <c r="Q2276" s="955">
        <v>16767.709000000003</v>
      </c>
      <c r="R2276" s="350">
        <v>500000</v>
      </c>
      <c r="S2276" s="936">
        <f t="shared" si="322"/>
        <v>683232.29099999997</v>
      </c>
      <c r="T2276" s="431"/>
      <c r="U2276" s="350"/>
      <c r="V2276" s="431"/>
      <c r="W2276" s="350"/>
      <c r="X2276" s="23">
        <f t="shared" si="320"/>
        <v>0</v>
      </c>
      <c r="Y2276" s="23">
        <f t="shared" si="321"/>
        <v>0</v>
      </c>
      <c r="AH2276" s="20">
        <f t="shared" si="315"/>
        <v>0</v>
      </c>
      <c r="AO2276" s="20">
        <v>1</v>
      </c>
      <c r="AQ2276" s="1">
        <f t="shared" si="317"/>
        <v>1</v>
      </c>
      <c r="AR2276" s="1">
        <f t="shared" si="316"/>
        <v>1</v>
      </c>
    </row>
    <row r="2277" spans="1:44" ht="28.2" thickTop="1" thickBot="1">
      <c r="A2277" s="104" t="s">
        <v>838</v>
      </c>
      <c r="B2277" s="104" t="s">
        <v>878</v>
      </c>
      <c r="C2277" s="187" t="s">
        <v>763</v>
      </c>
      <c r="D2277" s="188"/>
      <c r="E2277" s="225" t="s">
        <v>179</v>
      </c>
      <c r="F2277" s="424">
        <f>SUM(I2277:N2277)</f>
        <v>300000</v>
      </c>
      <c r="G2277" s="425">
        <v>300000</v>
      </c>
      <c r="H2277" s="426"/>
      <c r="I2277" s="350">
        <v>10000</v>
      </c>
      <c r="J2277" s="427"/>
      <c r="K2277" s="427"/>
      <c r="L2277" s="427">
        <v>290000</v>
      </c>
      <c r="M2277" s="428"/>
      <c r="N2277" s="428"/>
      <c r="O2277" s="429"/>
      <c r="P2277" s="430"/>
      <c r="Q2277" s="433"/>
      <c r="R2277" s="350">
        <v>20000</v>
      </c>
      <c r="S2277" s="350">
        <f t="shared" ref="S2277:S2340" si="323">G2277-Q2277-R2277</f>
        <v>280000</v>
      </c>
      <c r="T2277" s="431"/>
      <c r="U2277" s="350"/>
      <c r="V2277" s="431"/>
      <c r="W2277" s="350"/>
      <c r="X2277" s="23">
        <f t="shared" si="320"/>
        <v>0</v>
      </c>
      <c r="Y2277" s="23">
        <f t="shared" si="321"/>
        <v>0</v>
      </c>
      <c r="Z2277" s="20">
        <v>1</v>
      </c>
      <c r="AH2277" s="20">
        <f t="shared" si="315"/>
        <v>1</v>
      </c>
      <c r="AQ2277" s="1">
        <f t="shared" si="317"/>
        <v>0</v>
      </c>
      <c r="AR2277" s="1">
        <f t="shared" si="316"/>
        <v>1</v>
      </c>
    </row>
    <row r="2278" spans="1:44" ht="28.2" thickTop="1" thickBot="1">
      <c r="A2278" s="104" t="s">
        <v>838</v>
      </c>
      <c r="B2278" s="104" t="s">
        <v>878</v>
      </c>
      <c r="C2278" s="187" t="s">
        <v>856</v>
      </c>
      <c r="D2278" s="188"/>
      <c r="E2278" s="225" t="s">
        <v>179</v>
      </c>
      <c r="F2278" s="424">
        <f>SUM(I2278:N2278)</f>
        <v>40000</v>
      </c>
      <c r="G2278" s="425">
        <v>40000</v>
      </c>
      <c r="H2278" s="426"/>
      <c r="I2278" s="350">
        <v>40000</v>
      </c>
      <c r="J2278" s="427"/>
      <c r="K2278" s="427"/>
      <c r="L2278" s="427"/>
      <c r="M2278" s="428"/>
      <c r="N2278" s="428"/>
      <c r="O2278" s="429"/>
      <c r="P2278" s="430"/>
      <c r="Q2278" s="433"/>
      <c r="R2278" s="350">
        <v>40000</v>
      </c>
      <c r="S2278" s="350">
        <f t="shared" si="323"/>
        <v>0</v>
      </c>
      <c r="T2278" s="431"/>
      <c r="U2278" s="350"/>
      <c r="V2278" s="431"/>
      <c r="W2278" s="350"/>
      <c r="X2278" s="23">
        <f t="shared" si="320"/>
        <v>0</v>
      </c>
      <c r="Y2278" s="23">
        <f t="shared" si="321"/>
        <v>0</v>
      </c>
      <c r="Z2278" s="20">
        <v>1</v>
      </c>
      <c r="AH2278" s="20">
        <f t="shared" si="315"/>
        <v>1</v>
      </c>
      <c r="AQ2278" s="1">
        <f t="shared" si="317"/>
        <v>0</v>
      </c>
      <c r="AR2278" s="1">
        <f t="shared" si="316"/>
        <v>1</v>
      </c>
    </row>
    <row r="2279" spans="1:44" ht="28.2" thickTop="1" thickBot="1">
      <c r="A2279" s="104" t="s">
        <v>838</v>
      </c>
      <c r="B2279" s="104" t="s">
        <v>878</v>
      </c>
      <c r="C2279" s="432" t="s">
        <v>222</v>
      </c>
      <c r="D2279" s="188"/>
      <c r="E2279" s="225" t="s">
        <v>179</v>
      </c>
      <c r="F2279" s="424">
        <f>SUM(I2279:N2279)</f>
        <v>80000</v>
      </c>
      <c r="G2279" s="425">
        <v>80000</v>
      </c>
      <c r="H2279" s="426"/>
      <c r="I2279" s="350"/>
      <c r="J2279" s="427"/>
      <c r="K2279" s="427">
        <v>80000</v>
      </c>
      <c r="L2279" s="427"/>
      <c r="M2279" s="428"/>
      <c r="N2279" s="428"/>
      <c r="O2279" s="429"/>
      <c r="P2279" s="430"/>
      <c r="Q2279" s="433"/>
      <c r="R2279" s="350">
        <v>72000</v>
      </c>
      <c r="S2279" s="350">
        <f t="shared" si="323"/>
        <v>8000</v>
      </c>
      <c r="T2279" s="431"/>
      <c r="U2279" s="350"/>
      <c r="V2279" s="431"/>
      <c r="W2279" s="350"/>
      <c r="X2279" s="23">
        <f t="shared" si="320"/>
        <v>0</v>
      </c>
      <c r="Y2279" s="23">
        <f t="shared" si="321"/>
        <v>0</v>
      </c>
      <c r="Z2279" s="20">
        <v>1</v>
      </c>
      <c r="AH2279" s="20">
        <f t="shared" si="315"/>
        <v>1</v>
      </c>
      <c r="AQ2279" s="1">
        <f t="shared" si="317"/>
        <v>0</v>
      </c>
      <c r="AR2279" s="1">
        <f t="shared" si="316"/>
        <v>1</v>
      </c>
    </row>
    <row r="2280" spans="1:44" ht="28.2" thickTop="1" thickBot="1">
      <c r="A2280" s="104" t="s">
        <v>838</v>
      </c>
      <c r="B2280" s="104" t="s">
        <v>878</v>
      </c>
      <c r="C2280" s="187" t="s">
        <v>861</v>
      </c>
      <c r="D2280" s="188"/>
      <c r="E2280" s="225" t="s">
        <v>179</v>
      </c>
      <c r="F2280" s="424">
        <f>SUM(I2280:N2280)</f>
        <v>180000</v>
      </c>
      <c r="G2280" s="425">
        <v>180000</v>
      </c>
      <c r="H2280" s="426"/>
      <c r="I2280" s="350"/>
      <c r="J2280" s="427">
        <v>37000</v>
      </c>
      <c r="K2280" s="427">
        <v>20000</v>
      </c>
      <c r="L2280" s="427">
        <v>123000</v>
      </c>
      <c r="M2280" s="428"/>
      <c r="N2280" s="428"/>
      <c r="O2280" s="429"/>
      <c r="P2280" s="430"/>
      <c r="Q2280" s="433"/>
      <c r="R2280" s="350">
        <v>162000</v>
      </c>
      <c r="S2280" s="350">
        <f t="shared" si="323"/>
        <v>18000</v>
      </c>
      <c r="T2280" s="431"/>
      <c r="U2280" s="350"/>
      <c r="V2280" s="431"/>
      <c r="W2280" s="350"/>
      <c r="X2280" s="23">
        <f t="shared" si="320"/>
        <v>0</v>
      </c>
      <c r="Y2280" s="23">
        <f t="shared" si="321"/>
        <v>0</v>
      </c>
      <c r="Z2280" s="20">
        <v>1</v>
      </c>
      <c r="AH2280" s="20">
        <f t="shared" si="315"/>
        <v>1</v>
      </c>
      <c r="AQ2280" s="1">
        <f t="shared" si="317"/>
        <v>0</v>
      </c>
      <c r="AR2280" s="1">
        <f t="shared" si="316"/>
        <v>1</v>
      </c>
    </row>
    <row r="2281" spans="1:44" ht="28.2" thickTop="1" thickBot="1">
      <c r="A2281" s="104" t="s">
        <v>838</v>
      </c>
      <c r="B2281" s="104" t="s">
        <v>878</v>
      </c>
      <c r="C2281" s="187" t="s">
        <v>41</v>
      </c>
      <c r="D2281" s="188"/>
      <c r="E2281" s="225" t="s">
        <v>145</v>
      </c>
      <c r="F2281" s="424">
        <v>180000</v>
      </c>
      <c r="G2281" s="425">
        <f t="shared" ref="G2281:G2286" si="324">SUM(I2281:N2281)</f>
        <v>147060</v>
      </c>
      <c r="H2281" s="426"/>
      <c r="I2281" s="350"/>
      <c r="J2281" s="427">
        <v>25060</v>
      </c>
      <c r="K2281" s="427"/>
      <c r="L2281" s="427">
        <v>122000</v>
      </c>
      <c r="M2281" s="428"/>
      <c r="N2281" s="428"/>
      <c r="O2281" s="429"/>
      <c r="P2281" s="430"/>
      <c r="Q2281" s="433">
        <v>129000</v>
      </c>
      <c r="R2281" s="350">
        <v>11000</v>
      </c>
      <c r="S2281" s="350">
        <f t="shared" si="323"/>
        <v>7060</v>
      </c>
      <c r="T2281" s="431"/>
      <c r="U2281" s="350"/>
      <c r="V2281" s="431"/>
      <c r="W2281" s="350"/>
      <c r="X2281" s="23">
        <f t="shared" si="320"/>
        <v>0</v>
      </c>
      <c r="Y2281" s="23">
        <f t="shared" si="321"/>
        <v>0</v>
      </c>
      <c r="AH2281" s="20">
        <f t="shared" si="315"/>
        <v>0</v>
      </c>
      <c r="AI2281" s="20">
        <v>1</v>
      </c>
      <c r="AQ2281" s="1">
        <f t="shared" si="317"/>
        <v>1</v>
      </c>
      <c r="AR2281" s="1">
        <f t="shared" si="316"/>
        <v>1</v>
      </c>
    </row>
    <row r="2282" spans="1:44" ht="28.2" thickTop="1" thickBot="1">
      <c r="A2282" s="104" t="s">
        <v>838</v>
      </c>
      <c r="B2282" s="104" t="s">
        <v>878</v>
      </c>
      <c r="C2282" s="187" t="s">
        <v>172</v>
      </c>
      <c r="D2282" s="188"/>
      <c r="E2282" s="225" t="s">
        <v>145</v>
      </c>
      <c r="F2282" s="424">
        <v>50000</v>
      </c>
      <c r="G2282" s="425">
        <f t="shared" si="324"/>
        <v>44580</v>
      </c>
      <c r="H2282" s="426"/>
      <c r="I2282" s="350"/>
      <c r="J2282" s="427"/>
      <c r="K2282" s="427"/>
      <c r="L2282" s="427">
        <v>44580</v>
      </c>
      <c r="M2282" s="428"/>
      <c r="N2282" s="428"/>
      <c r="O2282" s="429"/>
      <c r="P2282" s="430"/>
      <c r="Q2282" s="433">
        <v>40122</v>
      </c>
      <c r="R2282" s="350">
        <v>4458</v>
      </c>
      <c r="S2282" s="350">
        <f t="shared" si="323"/>
        <v>0</v>
      </c>
      <c r="T2282" s="431"/>
      <c r="U2282" s="350"/>
      <c r="V2282" s="431"/>
      <c r="W2282" s="350"/>
      <c r="X2282" s="23">
        <f t="shared" si="320"/>
        <v>0</v>
      </c>
      <c r="Y2282" s="23">
        <f t="shared" si="321"/>
        <v>0</v>
      </c>
      <c r="AH2282" s="20">
        <f t="shared" si="315"/>
        <v>0</v>
      </c>
      <c r="AI2282" s="20">
        <v>1</v>
      </c>
      <c r="AQ2282" s="1">
        <f t="shared" si="317"/>
        <v>1</v>
      </c>
      <c r="AR2282" s="1">
        <f t="shared" si="316"/>
        <v>1</v>
      </c>
    </row>
    <row r="2283" spans="1:44" ht="28.2" thickTop="1" thickBot="1">
      <c r="A2283" s="104" t="s">
        <v>838</v>
      </c>
      <c r="B2283" s="104" t="s">
        <v>878</v>
      </c>
      <c r="C2283" s="187" t="s">
        <v>58</v>
      </c>
      <c r="D2283" s="188"/>
      <c r="E2283" s="225" t="s">
        <v>145</v>
      </c>
      <c r="F2283" s="424">
        <v>20000</v>
      </c>
      <c r="G2283" s="425">
        <f t="shared" si="324"/>
        <v>22000</v>
      </c>
      <c r="H2283" s="426"/>
      <c r="I2283" s="350">
        <v>2000</v>
      </c>
      <c r="J2283" s="427"/>
      <c r="K2283" s="427"/>
      <c r="L2283" s="427">
        <v>20000</v>
      </c>
      <c r="M2283" s="428"/>
      <c r="N2283" s="428"/>
      <c r="O2283" s="429"/>
      <c r="P2283" s="430"/>
      <c r="Q2283" s="433">
        <v>0</v>
      </c>
      <c r="R2283" s="350">
        <v>22000</v>
      </c>
      <c r="S2283" s="350">
        <f t="shared" si="323"/>
        <v>0</v>
      </c>
      <c r="T2283" s="431"/>
      <c r="U2283" s="350"/>
      <c r="V2283" s="431"/>
      <c r="W2283" s="350"/>
      <c r="X2283" s="23">
        <f t="shared" si="320"/>
        <v>0</v>
      </c>
      <c r="Y2283" s="23">
        <f t="shared" si="321"/>
        <v>0</v>
      </c>
      <c r="AH2283" s="20">
        <f t="shared" si="315"/>
        <v>0</v>
      </c>
      <c r="AI2283" s="20">
        <v>1</v>
      </c>
      <c r="AQ2283" s="1">
        <f t="shared" si="317"/>
        <v>1</v>
      </c>
      <c r="AR2283" s="1">
        <f t="shared" si="316"/>
        <v>1</v>
      </c>
    </row>
    <row r="2284" spans="1:44" ht="28.2" thickTop="1" thickBot="1">
      <c r="A2284" s="104" t="s">
        <v>838</v>
      </c>
      <c r="B2284" s="104" t="s">
        <v>878</v>
      </c>
      <c r="C2284" s="187" t="s">
        <v>45</v>
      </c>
      <c r="D2284" s="188"/>
      <c r="E2284" s="225" t="s">
        <v>145</v>
      </c>
      <c r="F2284" s="424">
        <v>50000</v>
      </c>
      <c r="G2284" s="425">
        <f t="shared" si="324"/>
        <v>50000</v>
      </c>
      <c r="H2284" s="426"/>
      <c r="I2284" s="350"/>
      <c r="J2284" s="427"/>
      <c r="K2284" s="427"/>
      <c r="L2284" s="427">
        <v>50000</v>
      </c>
      <c r="M2284" s="428"/>
      <c r="N2284" s="428"/>
      <c r="O2284" s="429"/>
      <c r="P2284" s="430"/>
      <c r="Q2284" s="433">
        <v>0</v>
      </c>
      <c r="R2284" s="350">
        <v>45000</v>
      </c>
      <c r="S2284" s="350">
        <f t="shared" si="323"/>
        <v>5000</v>
      </c>
      <c r="T2284" s="431"/>
      <c r="U2284" s="350"/>
      <c r="V2284" s="431"/>
      <c r="W2284" s="350"/>
      <c r="X2284" s="23">
        <f t="shared" si="320"/>
        <v>0</v>
      </c>
      <c r="Y2284" s="23">
        <f t="shared" si="321"/>
        <v>0</v>
      </c>
      <c r="AH2284" s="20">
        <f t="shared" si="315"/>
        <v>0</v>
      </c>
      <c r="AI2284" s="20">
        <v>1</v>
      </c>
      <c r="AQ2284" s="1">
        <f t="shared" si="317"/>
        <v>1</v>
      </c>
      <c r="AR2284" s="1">
        <f t="shared" si="316"/>
        <v>1</v>
      </c>
    </row>
    <row r="2285" spans="1:44" ht="28.2" thickTop="1" thickBot="1">
      <c r="A2285" s="104" t="s">
        <v>838</v>
      </c>
      <c r="B2285" s="104" t="s">
        <v>878</v>
      </c>
      <c r="C2285" s="187" t="s">
        <v>41</v>
      </c>
      <c r="D2285" s="188"/>
      <c r="E2285" s="225" t="s">
        <v>53</v>
      </c>
      <c r="F2285" s="424">
        <v>140000</v>
      </c>
      <c r="G2285" s="425">
        <f t="shared" si="324"/>
        <v>140000</v>
      </c>
      <c r="H2285" s="426"/>
      <c r="I2285" s="350">
        <v>30000</v>
      </c>
      <c r="J2285" s="427">
        <v>29000</v>
      </c>
      <c r="K2285" s="427"/>
      <c r="L2285" s="427">
        <v>81000</v>
      </c>
      <c r="M2285" s="428"/>
      <c r="N2285" s="428"/>
      <c r="O2285" s="429"/>
      <c r="P2285" s="430"/>
      <c r="Q2285" s="433">
        <v>129000</v>
      </c>
      <c r="R2285" s="350">
        <v>11000</v>
      </c>
      <c r="S2285" s="350">
        <f t="shared" si="323"/>
        <v>0</v>
      </c>
      <c r="T2285" s="431"/>
      <c r="U2285" s="350"/>
      <c r="V2285" s="431"/>
      <c r="W2285" s="350"/>
      <c r="X2285" s="23">
        <f t="shared" si="320"/>
        <v>0</v>
      </c>
      <c r="Y2285" s="23">
        <f t="shared" si="321"/>
        <v>0</v>
      </c>
      <c r="AH2285" s="20">
        <f t="shared" si="315"/>
        <v>0</v>
      </c>
      <c r="AI2285" s="20">
        <v>1</v>
      </c>
      <c r="AQ2285" s="1">
        <f t="shared" si="317"/>
        <v>1</v>
      </c>
      <c r="AR2285" s="1">
        <f t="shared" si="316"/>
        <v>1</v>
      </c>
    </row>
    <row r="2286" spans="1:44" ht="28.2" thickTop="1" thickBot="1">
      <c r="A2286" s="104" t="s">
        <v>838</v>
      </c>
      <c r="B2286" s="104" t="s">
        <v>878</v>
      </c>
      <c r="C2286" s="187" t="s">
        <v>879</v>
      </c>
      <c r="D2286" s="188"/>
      <c r="E2286" s="225" t="s">
        <v>10</v>
      </c>
      <c r="F2286" s="424">
        <v>1300000</v>
      </c>
      <c r="G2286" s="425">
        <f t="shared" si="324"/>
        <v>1300000</v>
      </c>
      <c r="H2286" s="426"/>
      <c r="I2286" s="350"/>
      <c r="J2286" s="427"/>
      <c r="K2286" s="427"/>
      <c r="L2286" s="427"/>
      <c r="M2286" s="428">
        <v>1300000</v>
      </c>
      <c r="N2286" s="428"/>
      <c r="O2286" s="429"/>
      <c r="P2286" s="430"/>
      <c r="Q2286" s="955">
        <v>1072459.003</v>
      </c>
      <c r="R2286" s="350">
        <v>1184000</v>
      </c>
      <c r="S2286" s="936">
        <f t="shared" si="323"/>
        <v>-956459.00300000003</v>
      </c>
      <c r="T2286" s="431"/>
      <c r="U2286" s="350"/>
      <c r="V2286" s="431"/>
      <c r="W2286" s="350"/>
      <c r="X2286" s="23">
        <f t="shared" si="320"/>
        <v>0</v>
      </c>
      <c r="Y2286" s="23">
        <f t="shared" si="321"/>
        <v>0</v>
      </c>
      <c r="AH2286" s="20">
        <f t="shared" si="315"/>
        <v>0</v>
      </c>
      <c r="AO2286" s="20">
        <v>1</v>
      </c>
      <c r="AQ2286" s="1">
        <f t="shared" si="317"/>
        <v>1</v>
      </c>
      <c r="AR2286" s="1">
        <f t="shared" si="316"/>
        <v>1</v>
      </c>
    </row>
    <row r="2287" spans="1:44" ht="28.2" thickTop="1" thickBot="1">
      <c r="A2287" s="104" t="s">
        <v>838</v>
      </c>
      <c r="B2287" s="104" t="s">
        <v>880</v>
      </c>
      <c r="C2287" s="187" t="s">
        <v>881</v>
      </c>
      <c r="D2287" s="188"/>
      <c r="E2287" s="225" t="s">
        <v>179</v>
      </c>
      <c r="F2287" s="424">
        <f>SUM(I2287:N2287)</f>
        <v>110000</v>
      </c>
      <c r="G2287" s="425">
        <v>110000</v>
      </c>
      <c r="H2287" s="426"/>
      <c r="I2287" s="350"/>
      <c r="J2287" s="427"/>
      <c r="K2287" s="427"/>
      <c r="L2287" s="427">
        <v>110000</v>
      </c>
      <c r="M2287" s="428"/>
      <c r="N2287" s="428"/>
      <c r="O2287" s="429"/>
      <c r="P2287" s="430"/>
      <c r="Q2287" s="433"/>
      <c r="R2287" s="350">
        <v>110000</v>
      </c>
      <c r="S2287" s="350">
        <f t="shared" si="323"/>
        <v>0</v>
      </c>
      <c r="T2287" s="431"/>
      <c r="U2287" s="350"/>
      <c r="V2287" s="431"/>
      <c r="W2287" s="350"/>
      <c r="X2287" s="23">
        <f t="shared" si="320"/>
        <v>0</v>
      </c>
      <c r="Y2287" s="23">
        <f t="shared" si="321"/>
        <v>0</v>
      </c>
      <c r="Z2287" s="20">
        <v>1</v>
      </c>
      <c r="AH2287" s="20">
        <f t="shared" si="315"/>
        <v>1</v>
      </c>
      <c r="AQ2287" s="1">
        <f t="shared" si="317"/>
        <v>0</v>
      </c>
      <c r="AR2287" s="1">
        <f t="shared" si="316"/>
        <v>1</v>
      </c>
    </row>
    <row r="2288" spans="1:44" ht="28.2" thickTop="1" thickBot="1">
      <c r="A2288" s="104" t="s">
        <v>838</v>
      </c>
      <c r="B2288" s="104" t="s">
        <v>880</v>
      </c>
      <c r="C2288" s="187" t="s">
        <v>882</v>
      </c>
      <c r="D2288" s="188"/>
      <c r="E2288" s="225" t="s">
        <v>179</v>
      </c>
      <c r="F2288" s="424">
        <f>SUM(I2288:N2288)</f>
        <v>110000</v>
      </c>
      <c r="G2288" s="425">
        <v>110000</v>
      </c>
      <c r="H2288" s="426"/>
      <c r="I2288" s="350"/>
      <c r="J2288" s="427"/>
      <c r="K2288" s="427"/>
      <c r="L2288" s="427">
        <v>110000</v>
      </c>
      <c r="M2288" s="428"/>
      <c r="N2288" s="428"/>
      <c r="O2288" s="429"/>
      <c r="P2288" s="430"/>
      <c r="Q2288" s="433"/>
      <c r="R2288" s="350">
        <v>110000</v>
      </c>
      <c r="S2288" s="350">
        <f t="shared" si="323"/>
        <v>0</v>
      </c>
      <c r="T2288" s="431"/>
      <c r="U2288" s="350"/>
      <c r="V2288" s="431"/>
      <c r="W2288" s="350"/>
      <c r="X2288" s="23">
        <f t="shared" si="320"/>
        <v>0</v>
      </c>
      <c r="Y2288" s="23">
        <f t="shared" si="321"/>
        <v>0</v>
      </c>
      <c r="Z2288" s="20">
        <v>1</v>
      </c>
      <c r="AH2288" s="20">
        <f t="shared" si="315"/>
        <v>1</v>
      </c>
      <c r="AQ2288" s="1">
        <f t="shared" si="317"/>
        <v>0</v>
      </c>
      <c r="AR2288" s="1">
        <f t="shared" si="316"/>
        <v>1</v>
      </c>
    </row>
    <row r="2289" spans="1:44" ht="28.2" thickTop="1" thickBot="1">
      <c r="A2289" s="104" t="s">
        <v>838</v>
      </c>
      <c r="B2289" s="104" t="s">
        <v>880</v>
      </c>
      <c r="C2289" s="187" t="s">
        <v>883</v>
      </c>
      <c r="D2289" s="188"/>
      <c r="E2289" s="225" t="s">
        <v>179</v>
      </c>
      <c r="F2289" s="424">
        <f>SUM(I2289:N2289)</f>
        <v>20228</v>
      </c>
      <c r="G2289" s="425">
        <v>20228</v>
      </c>
      <c r="H2289" s="426"/>
      <c r="I2289" s="350">
        <v>7228</v>
      </c>
      <c r="J2289" s="427"/>
      <c r="K2289" s="427"/>
      <c r="L2289" s="427">
        <v>13000</v>
      </c>
      <c r="M2289" s="428"/>
      <c r="N2289" s="428"/>
      <c r="O2289" s="429"/>
      <c r="P2289" s="430"/>
      <c r="Q2289" s="433"/>
      <c r="R2289" s="350">
        <v>20228</v>
      </c>
      <c r="S2289" s="350">
        <f t="shared" si="323"/>
        <v>0</v>
      </c>
      <c r="T2289" s="431"/>
      <c r="U2289" s="350"/>
      <c r="V2289" s="431"/>
      <c r="W2289" s="350"/>
      <c r="X2289" s="23">
        <f t="shared" si="320"/>
        <v>0</v>
      </c>
      <c r="Y2289" s="23">
        <f t="shared" si="321"/>
        <v>0</v>
      </c>
      <c r="Z2289" s="20">
        <v>1</v>
      </c>
      <c r="AH2289" s="20">
        <f t="shared" si="315"/>
        <v>1</v>
      </c>
      <c r="AQ2289" s="1">
        <f t="shared" si="317"/>
        <v>0</v>
      </c>
      <c r="AR2289" s="1">
        <f t="shared" si="316"/>
        <v>1</v>
      </c>
    </row>
    <row r="2290" spans="1:44" ht="28.2" thickTop="1" thickBot="1">
      <c r="A2290" s="104" t="s">
        <v>838</v>
      </c>
      <c r="B2290" s="104" t="s">
        <v>880</v>
      </c>
      <c r="C2290" s="187" t="s">
        <v>884</v>
      </c>
      <c r="D2290" s="188"/>
      <c r="E2290" s="225" t="s">
        <v>145</v>
      </c>
      <c r="F2290" s="424">
        <v>100000</v>
      </c>
      <c r="G2290" s="425">
        <f>SUM(I2290:N2290)</f>
        <v>100000</v>
      </c>
      <c r="H2290" s="426"/>
      <c r="I2290" s="350"/>
      <c r="J2290" s="427"/>
      <c r="K2290" s="427"/>
      <c r="L2290" s="427">
        <v>100000</v>
      </c>
      <c r="M2290" s="428"/>
      <c r="N2290" s="428"/>
      <c r="O2290" s="429"/>
      <c r="P2290" s="430"/>
      <c r="Q2290" s="433">
        <v>0</v>
      </c>
      <c r="R2290" s="350">
        <v>100000</v>
      </c>
      <c r="S2290" s="350">
        <f t="shared" si="323"/>
        <v>0</v>
      </c>
      <c r="T2290" s="431"/>
      <c r="U2290" s="350"/>
      <c r="V2290" s="431"/>
      <c r="W2290" s="350"/>
      <c r="X2290" s="23">
        <f t="shared" si="320"/>
        <v>0</v>
      </c>
      <c r="Y2290" s="23">
        <f t="shared" si="321"/>
        <v>0</v>
      </c>
      <c r="AH2290" s="20">
        <f t="shared" si="315"/>
        <v>0</v>
      </c>
      <c r="AI2290" s="20">
        <v>1</v>
      </c>
      <c r="AQ2290" s="1">
        <f t="shared" si="317"/>
        <v>1</v>
      </c>
      <c r="AR2290" s="1">
        <f t="shared" si="316"/>
        <v>1</v>
      </c>
    </row>
    <row r="2291" spans="1:44" ht="28.2" thickTop="1" thickBot="1">
      <c r="A2291" s="104" t="s">
        <v>838</v>
      </c>
      <c r="B2291" s="104" t="s">
        <v>880</v>
      </c>
      <c r="C2291" s="187" t="s">
        <v>75</v>
      </c>
      <c r="D2291" s="188"/>
      <c r="E2291" s="225" t="s">
        <v>10</v>
      </c>
      <c r="F2291" s="424">
        <v>20000</v>
      </c>
      <c r="G2291" s="425">
        <f>SUM(I2291:N2291)</f>
        <v>20000</v>
      </c>
      <c r="H2291" s="426"/>
      <c r="I2291" s="350">
        <v>14000</v>
      </c>
      <c r="J2291" s="427"/>
      <c r="K2291" s="427"/>
      <c r="L2291" s="427">
        <v>6000</v>
      </c>
      <c r="M2291" s="428"/>
      <c r="N2291" s="428"/>
      <c r="O2291" s="429"/>
      <c r="P2291" s="430"/>
      <c r="Q2291" s="433">
        <v>0</v>
      </c>
      <c r="R2291" s="350">
        <v>0</v>
      </c>
      <c r="S2291" s="350">
        <f t="shared" si="323"/>
        <v>20000</v>
      </c>
      <c r="T2291" s="431"/>
      <c r="U2291" s="350"/>
      <c r="V2291" s="431"/>
      <c r="W2291" s="350"/>
      <c r="X2291" s="23">
        <f t="shared" si="320"/>
        <v>0</v>
      </c>
      <c r="Y2291" s="23">
        <f t="shared" si="321"/>
        <v>0</v>
      </c>
      <c r="AH2291" s="20">
        <f t="shared" si="315"/>
        <v>0</v>
      </c>
      <c r="AI2291" s="20">
        <v>1</v>
      </c>
      <c r="AQ2291" s="1">
        <f t="shared" si="317"/>
        <v>1</v>
      </c>
      <c r="AR2291" s="1">
        <f t="shared" si="316"/>
        <v>1</v>
      </c>
    </row>
    <row r="2292" spans="1:44" ht="28.2" thickTop="1" thickBot="1">
      <c r="A2292" s="104" t="s">
        <v>838</v>
      </c>
      <c r="B2292" s="104" t="s">
        <v>880</v>
      </c>
      <c r="C2292" s="187" t="s">
        <v>885</v>
      </c>
      <c r="D2292" s="188"/>
      <c r="E2292" s="225" t="s">
        <v>10</v>
      </c>
      <c r="F2292" s="424">
        <v>1500000</v>
      </c>
      <c r="G2292" s="425">
        <f>SUM(I2292:N2292)</f>
        <v>1500000</v>
      </c>
      <c r="H2292" s="426"/>
      <c r="I2292" s="350"/>
      <c r="J2292" s="427"/>
      <c r="K2292" s="427"/>
      <c r="L2292" s="427"/>
      <c r="M2292" s="428">
        <v>1500000</v>
      </c>
      <c r="N2292" s="428"/>
      <c r="O2292" s="429"/>
      <c r="P2292" s="430"/>
      <c r="Q2292" s="433">
        <v>968958</v>
      </c>
      <c r="R2292" s="350">
        <v>281042</v>
      </c>
      <c r="S2292" s="350">
        <f t="shared" si="323"/>
        <v>250000</v>
      </c>
      <c r="T2292" s="431"/>
      <c r="U2292" s="350"/>
      <c r="V2292" s="431"/>
      <c r="W2292" s="350"/>
      <c r="X2292" s="23">
        <f t="shared" si="320"/>
        <v>0</v>
      </c>
      <c r="Y2292" s="23">
        <f t="shared" si="321"/>
        <v>0</v>
      </c>
      <c r="AH2292" s="20">
        <f t="shared" si="315"/>
        <v>0</v>
      </c>
      <c r="AO2292" s="20">
        <v>1</v>
      </c>
      <c r="AQ2292" s="1">
        <f t="shared" si="317"/>
        <v>1</v>
      </c>
      <c r="AR2292" s="1">
        <f t="shared" si="316"/>
        <v>1</v>
      </c>
    </row>
    <row r="2293" spans="1:44" ht="28.2" thickTop="1" thickBot="1">
      <c r="A2293" s="104" t="s">
        <v>838</v>
      </c>
      <c r="B2293" s="104" t="s">
        <v>886</v>
      </c>
      <c r="C2293" s="187" t="s">
        <v>41</v>
      </c>
      <c r="D2293" s="188"/>
      <c r="E2293" s="225" t="s">
        <v>179</v>
      </c>
      <c r="F2293" s="424">
        <f t="shared" ref="F2293:F2301" si="325">SUM(I2293:N2293)</f>
        <v>175000</v>
      </c>
      <c r="G2293" s="425">
        <v>175000</v>
      </c>
      <c r="H2293" s="426"/>
      <c r="I2293" s="350"/>
      <c r="J2293" s="427"/>
      <c r="K2293" s="427"/>
      <c r="L2293" s="427">
        <v>175000</v>
      </c>
      <c r="M2293" s="428"/>
      <c r="N2293" s="428"/>
      <c r="O2293" s="429"/>
      <c r="P2293" s="430"/>
      <c r="Q2293" s="433"/>
      <c r="R2293" s="350">
        <v>150000</v>
      </c>
      <c r="S2293" s="350">
        <f t="shared" si="323"/>
        <v>25000</v>
      </c>
      <c r="T2293" s="431"/>
      <c r="U2293" s="350"/>
      <c r="V2293" s="431"/>
      <c r="W2293" s="350"/>
      <c r="X2293" s="23">
        <f t="shared" si="320"/>
        <v>0</v>
      </c>
      <c r="Y2293" s="23">
        <f t="shared" si="321"/>
        <v>0</v>
      </c>
      <c r="Z2293" s="20">
        <v>1</v>
      </c>
      <c r="AH2293" s="20">
        <f t="shared" si="315"/>
        <v>1</v>
      </c>
      <c r="AQ2293" s="1">
        <f t="shared" si="317"/>
        <v>0</v>
      </c>
      <c r="AR2293" s="1">
        <f t="shared" si="316"/>
        <v>1</v>
      </c>
    </row>
    <row r="2294" spans="1:44" ht="28.2" thickTop="1" thickBot="1">
      <c r="A2294" s="104" t="s">
        <v>838</v>
      </c>
      <c r="B2294" s="104" t="s">
        <v>886</v>
      </c>
      <c r="C2294" s="187" t="s">
        <v>856</v>
      </c>
      <c r="D2294" s="188"/>
      <c r="E2294" s="225" t="s">
        <v>179</v>
      </c>
      <c r="F2294" s="424">
        <f t="shared" si="325"/>
        <v>125000</v>
      </c>
      <c r="G2294" s="425">
        <v>125000</v>
      </c>
      <c r="H2294" s="426"/>
      <c r="I2294" s="350"/>
      <c r="J2294" s="427"/>
      <c r="K2294" s="427"/>
      <c r="L2294" s="427">
        <v>125000</v>
      </c>
      <c r="M2294" s="428"/>
      <c r="N2294" s="428"/>
      <c r="O2294" s="429"/>
      <c r="P2294" s="430"/>
      <c r="Q2294" s="433"/>
      <c r="R2294" s="350">
        <v>100000</v>
      </c>
      <c r="S2294" s="350">
        <f t="shared" si="323"/>
        <v>25000</v>
      </c>
      <c r="T2294" s="431"/>
      <c r="U2294" s="350"/>
      <c r="V2294" s="431"/>
      <c r="W2294" s="350"/>
      <c r="X2294" s="23">
        <f t="shared" si="320"/>
        <v>0</v>
      </c>
      <c r="Y2294" s="23">
        <f t="shared" si="321"/>
        <v>0</v>
      </c>
      <c r="Z2294" s="20">
        <v>1</v>
      </c>
      <c r="AH2294" s="20">
        <f t="shared" si="315"/>
        <v>1</v>
      </c>
      <c r="AQ2294" s="1">
        <f t="shared" si="317"/>
        <v>0</v>
      </c>
      <c r="AR2294" s="1">
        <f t="shared" si="316"/>
        <v>1</v>
      </c>
    </row>
    <row r="2295" spans="1:44" ht="28.2" thickTop="1" thickBot="1">
      <c r="A2295" s="104" t="s">
        <v>838</v>
      </c>
      <c r="B2295" s="104" t="s">
        <v>886</v>
      </c>
      <c r="C2295" s="187" t="s">
        <v>524</v>
      </c>
      <c r="D2295" s="188"/>
      <c r="E2295" s="225" t="s">
        <v>179</v>
      </c>
      <c r="F2295" s="424">
        <f t="shared" si="325"/>
        <v>30000</v>
      </c>
      <c r="G2295" s="425">
        <v>30000</v>
      </c>
      <c r="H2295" s="426"/>
      <c r="I2295" s="350"/>
      <c r="J2295" s="427"/>
      <c r="K2295" s="427"/>
      <c r="L2295" s="427">
        <v>30000</v>
      </c>
      <c r="M2295" s="428"/>
      <c r="N2295" s="428"/>
      <c r="O2295" s="429"/>
      <c r="P2295" s="430"/>
      <c r="Q2295" s="433"/>
      <c r="R2295" s="350">
        <v>30000</v>
      </c>
      <c r="S2295" s="350">
        <f t="shared" si="323"/>
        <v>0</v>
      </c>
      <c r="T2295" s="431"/>
      <c r="U2295" s="350"/>
      <c r="V2295" s="431"/>
      <c r="W2295" s="350"/>
      <c r="X2295" s="23">
        <f t="shared" si="320"/>
        <v>0</v>
      </c>
      <c r="Y2295" s="23">
        <f t="shared" si="321"/>
        <v>0</v>
      </c>
      <c r="Z2295" s="20">
        <v>1</v>
      </c>
      <c r="AH2295" s="20">
        <f t="shared" si="315"/>
        <v>1</v>
      </c>
      <c r="AQ2295" s="1">
        <f t="shared" si="317"/>
        <v>0</v>
      </c>
      <c r="AR2295" s="1">
        <f t="shared" si="316"/>
        <v>1</v>
      </c>
    </row>
    <row r="2296" spans="1:44" ht="28.2" thickTop="1" thickBot="1">
      <c r="A2296" s="104" t="s">
        <v>838</v>
      </c>
      <c r="B2296" s="104" t="s">
        <v>886</v>
      </c>
      <c r="C2296" s="187" t="s">
        <v>126</v>
      </c>
      <c r="D2296" s="188"/>
      <c r="E2296" s="225" t="s">
        <v>179</v>
      </c>
      <c r="F2296" s="424">
        <f t="shared" si="325"/>
        <v>50000</v>
      </c>
      <c r="G2296" s="425">
        <v>50000</v>
      </c>
      <c r="H2296" s="426"/>
      <c r="I2296" s="350"/>
      <c r="J2296" s="427"/>
      <c r="K2296" s="427"/>
      <c r="L2296" s="427">
        <v>50000</v>
      </c>
      <c r="M2296" s="428"/>
      <c r="N2296" s="428"/>
      <c r="O2296" s="429"/>
      <c r="P2296" s="430"/>
      <c r="Q2296" s="433"/>
      <c r="R2296" s="350">
        <v>10000</v>
      </c>
      <c r="S2296" s="350">
        <f t="shared" si="323"/>
        <v>40000</v>
      </c>
      <c r="T2296" s="431"/>
      <c r="U2296" s="350"/>
      <c r="V2296" s="431"/>
      <c r="W2296" s="350"/>
      <c r="X2296" s="23">
        <f t="shared" si="320"/>
        <v>0</v>
      </c>
      <c r="Y2296" s="23">
        <f t="shared" si="321"/>
        <v>0</v>
      </c>
      <c r="Z2296" s="20">
        <v>1</v>
      </c>
      <c r="AH2296" s="20">
        <f t="shared" si="315"/>
        <v>1</v>
      </c>
      <c r="AQ2296" s="1">
        <f t="shared" si="317"/>
        <v>0</v>
      </c>
      <c r="AR2296" s="1">
        <f t="shared" si="316"/>
        <v>1</v>
      </c>
    </row>
    <row r="2297" spans="1:44" ht="28.2" thickTop="1" thickBot="1">
      <c r="A2297" s="104" t="s">
        <v>838</v>
      </c>
      <c r="B2297" s="104" t="s">
        <v>886</v>
      </c>
      <c r="C2297" s="187" t="s">
        <v>887</v>
      </c>
      <c r="D2297" s="188"/>
      <c r="E2297" s="225" t="s">
        <v>179</v>
      </c>
      <c r="F2297" s="424">
        <f t="shared" si="325"/>
        <v>8000</v>
      </c>
      <c r="G2297" s="425">
        <v>8000</v>
      </c>
      <c r="H2297" s="426"/>
      <c r="I2297" s="350"/>
      <c r="J2297" s="427"/>
      <c r="K2297" s="427"/>
      <c r="L2297" s="427">
        <v>8000</v>
      </c>
      <c r="M2297" s="428"/>
      <c r="N2297" s="428"/>
      <c r="O2297" s="429"/>
      <c r="P2297" s="430"/>
      <c r="Q2297" s="433"/>
      <c r="R2297" s="350">
        <v>8000</v>
      </c>
      <c r="S2297" s="350">
        <f t="shared" si="323"/>
        <v>0</v>
      </c>
      <c r="T2297" s="431"/>
      <c r="U2297" s="350"/>
      <c r="V2297" s="431"/>
      <c r="W2297" s="350"/>
      <c r="X2297" s="23">
        <f t="shared" si="320"/>
        <v>0</v>
      </c>
      <c r="Y2297" s="23">
        <f t="shared" si="321"/>
        <v>0</v>
      </c>
      <c r="Z2297" s="20">
        <v>1</v>
      </c>
      <c r="AH2297" s="20">
        <f t="shared" si="315"/>
        <v>1</v>
      </c>
      <c r="AQ2297" s="1">
        <f t="shared" si="317"/>
        <v>0</v>
      </c>
      <c r="AR2297" s="1">
        <f t="shared" si="316"/>
        <v>1</v>
      </c>
    </row>
    <row r="2298" spans="1:44" ht="28.2" thickTop="1" thickBot="1">
      <c r="A2298" s="104" t="s">
        <v>838</v>
      </c>
      <c r="B2298" s="104" t="s">
        <v>886</v>
      </c>
      <c r="C2298" s="187" t="s">
        <v>888</v>
      </c>
      <c r="D2298" s="188"/>
      <c r="E2298" s="225" t="s">
        <v>179</v>
      </c>
      <c r="F2298" s="424">
        <f t="shared" si="325"/>
        <v>20000</v>
      </c>
      <c r="G2298" s="425">
        <v>20000</v>
      </c>
      <c r="H2298" s="426"/>
      <c r="I2298" s="350"/>
      <c r="J2298" s="427"/>
      <c r="K2298" s="427"/>
      <c r="L2298" s="427">
        <v>20000</v>
      </c>
      <c r="M2298" s="428"/>
      <c r="N2298" s="428"/>
      <c r="O2298" s="429"/>
      <c r="P2298" s="430"/>
      <c r="Q2298" s="433"/>
      <c r="R2298" s="350">
        <v>20000</v>
      </c>
      <c r="S2298" s="350">
        <f t="shared" si="323"/>
        <v>0</v>
      </c>
      <c r="T2298" s="431"/>
      <c r="U2298" s="350"/>
      <c r="V2298" s="431"/>
      <c r="W2298" s="350"/>
      <c r="X2298" s="23">
        <f t="shared" si="320"/>
        <v>0</v>
      </c>
      <c r="Y2298" s="23">
        <f t="shared" si="321"/>
        <v>0</v>
      </c>
      <c r="Z2298" s="20">
        <v>1</v>
      </c>
      <c r="AH2298" s="20">
        <f t="shared" si="315"/>
        <v>1</v>
      </c>
      <c r="AQ2298" s="1">
        <f t="shared" si="317"/>
        <v>0</v>
      </c>
      <c r="AR2298" s="1">
        <f t="shared" si="316"/>
        <v>1</v>
      </c>
    </row>
    <row r="2299" spans="1:44" ht="28.2" thickTop="1" thickBot="1">
      <c r="A2299" s="104" t="s">
        <v>838</v>
      </c>
      <c r="B2299" s="104" t="s">
        <v>886</v>
      </c>
      <c r="C2299" s="187" t="s">
        <v>583</v>
      </c>
      <c r="D2299" s="188"/>
      <c r="E2299" s="225" t="s">
        <v>179</v>
      </c>
      <c r="F2299" s="424">
        <f t="shared" si="325"/>
        <v>15000</v>
      </c>
      <c r="G2299" s="425">
        <v>15000</v>
      </c>
      <c r="H2299" s="426"/>
      <c r="I2299" s="350"/>
      <c r="J2299" s="427"/>
      <c r="K2299" s="427"/>
      <c r="L2299" s="427">
        <v>15000</v>
      </c>
      <c r="M2299" s="428"/>
      <c r="N2299" s="428"/>
      <c r="O2299" s="429"/>
      <c r="P2299" s="430"/>
      <c r="Q2299" s="433"/>
      <c r="R2299" s="350">
        <v>15000</v>
      </c>
      <c r="S2299" s="350">
        <f t="shared" si="323"/>
        <v>0</v>
      </c>
      <c r="T2299" s="431"/>
      <c r="U2299" s="350"/>
      <c r="V2299" s="431"/>
      <c r="W2299" s="350"/>
      <c r="X2299" s="23">
        <f t="shared" si="320"/>
        <v>0</v>
      </c>
      <c r="Y2299" s="23">
        <f t="shared" si="321"/>
        <v>0</v>
      </c>
      <c r="Z2299" s="20">
        <v>1</v>
      </c>
      <c r="AH2299" s="20">
        <f t="shared" si="315"/>
        <v>1</v>
      </c>
      <c r="AQ2299" s="1">
        <f t="shared" si="317"/>
        <v>0</v>
      </c>
      <c r="AR2299" s="1">
        <f t="shared" si="316"/>
        <v>1</v>
      </c>
    </row>
    <row r="2300" spans="1:44" ht="28.2" thickTop="1" thickBot="1">
      <c r="A2300" s="104" t="s">
        <v>838</v>
      </c>
      <c r="B2300" s="104" t="s">
        <v>886</v>
      </c>
      <c r="C2300" s="187" t="s">
        <v>45</v>
      </c>
      <c r="D2300" s="188"/>
      <c r="E2300" s="225" t="s">
        <v>179</v>
      </c>
      <c r="F2300" s="424">
        <f t="shared" si="325"/>
        <v>18000</v>
      </c>
      <c r="G2300" s="425">
        <v>18000</v>
      </c>
      <c r="H2300" s="426"/>
      <c r="I2300" s="350"/>
      <c r="J2300" s="427"/>
      <c r="K2300" s="427"/>
      <c r="L2300" s="427">
        <v>18000</v>
      </c>
      <c r="M2300" s="428"/>
      <c r="N2300" s="428"/>
      <c r="O2300" s="429"/>
      <c r="P2300" s="430"/>
      <c r="Q2300" s="433"/>
      <c r="R2300" s="350">
        <v>18000</v>
      </c>
      <c r="S2300" s="350">
        <f t="shared" si="323"/>
        <v>0</v>
      </c>
      <c r="T2300" s="431"/>
      <c r="U2300" s="350"/>
      <c r="V2300" s="431"/>
      <c r="W2300" s="350"/>
      <c r="X2300" s="23">
        <f t="shared" si="320"/>
        <v>0</v>
      </c>
      <c r="Y2300" s="23">
        <f t="shared" si="321"/>
        <v>0</v>
      </c>
      <c r="Z2300" s="20">
        <v>1</v>
      </c>
      <c r="AH2300" s="20">
        <f t="shared" si="315"/>
        <v>1</v>
      </c>
      <c r="AQ2300" s="1">
        <f t="shared" si="317"/>
        <v>0</v>
      </c>
      <c r="AR2300" s="1">
        <f t="shared" si="316"/>
        <v>1</v>
      </c>
    </row>
    <row r="2301" spans="1:44" ht="28.2" thickTop="1" thickBot="1">
      <c r="A2301" s="104" t="s">
        <v>838</v>
      </c>
      <c r="B2301" s="104" t="s">
        <v>886</v>
      </c>
      <c r="C2301" s="187" t="s">
        <v>36</v>
      </c>
      <c r="D2301" s="188"/>
      <c r="E2301" s="225" t="s">
        <v>179</v>
      </c>
      <c r="F2301" s="424">
        <f t="shared" si="325"/>
        <v>8000</v>
      </c>
      <c r="G2301" s="425">
        <v>8000</v>
      </c>
      <c r="H2301" s="426"/>
      <c r="I2301" s="350">
        <v>8000</v>
      </c>
      <c r="J2301" s="427"/>
      <c r="K2301" s="427"/>
      <c r="L2301" s="427"/>
      <c r="M2301" s="428"/>
      <c r="N2301" s="428"/>
      <c r="O2301" s="429"/>
      <c r="P2301" s="430"/>
      <c r="Q2301" s="433"/>
      <c r="R2301" s="350">
        <v>5000</v>
      </c>
      <c r="S2301" s="350">
        <f t="shared" si="323"/>
        <v>3000</v>
      </c>
      <c r="T2301" s="431"/>
      <c r="U2301" s="350"/>
      <c r="V2301" s="431"/>
      <c r="W2301" s="350"/>
      <c r="X2301" s="23">
        <f t="shared" si="320"/>
        <v>0</v>
      </c>
      <c r="Y2301" s="23">
        <f t="shared" si="321"/>
        <v>0</v>
      </c>
      <c r="Z2301" s="20">
        <v>1</v>
      </c>
      <c r="AH2301" s="20">
        <f t="shared" si="315"/>
        <v>1</v>
      </c>
      <c r="AQ2301" s="1">
        <f t="shared" si="317"/>
        <v>0</v>
      </c>
      <c r="AR2301" s="1">
        <f t="shared" si="316"/>
        <v>1</v>
      </c>
    </row>
    <row r="2302" spans="1:44" ht="28.2" thickTop="1" thickBot="1">
      <c r="A2302" s="104" t="s">
        <v>838</v>
      </c>
      <c r="B2302" s="104" t="s">
        <v>886</v>
      </c>
      <c r="C2302" s="187" t="s">
        <v>41</v>
      </c>
      <c r="D2302" s="188"/>
      <c r="E2302" s="225" t="s">
        <v>145</v>
      </c>
      <c r="F2302" s="424">
        <v>195000</v>
      </c>
      <c r="G2302" s="425">
        <f t="shared" ref="G2302:G2307" si="326">SUM(I2302:N2302)</f>
        <v>195000</v>
      </c>
      <c r="H2302" s="426"/>
      <c r="I2302" s="350"/>
      <c r="J2302" s="427"/>
      <c r="K2302" s="427"/>
      <c r="L2302" s="427">
        <v>195000</v>
      </c>
      <c r="M2302" s="428"/>
      <c r="N2302" s="428"/>
      <c r="O2302" s="429"/>
      <c r="P2302" s="430"/>
      <c r="Q2302" s="433">
        <v>0</v>
      </c>
      <c r="R2302" s="350">
        <v>175500</v>
      </c>
      <c r="S2302" s="350">
        <f t="shared" si="323"/>
        <v>19500</v>
      </c>
      <c r="T2302" s="431"/>
      <c r="U2302" s="350"/>
      <c r="V2302" s="431"/>
      <c r="W2302" s="350"/>
      <c r="X2302" s="23">
        <f t="shared" si="320"/>
        <v>0</v>
      </c>
      <c r="Y2302" s="23">
        <f t="shared" si="321"/>
        <v>0</v>
      </c>
      <c r="AH2302" s="20">
        <f t="shared" si="315"/>
        <v>0</v>
      </c>
      <c r="AI2302" s="20">
        <v>1</v>
      </c>
      <c r="AQ2302" s="1">
        <f t="shared" si="317"/>
        <v>1</v>
      </c>
      <c r="AR2302" s="1">
        <f t="shared" si="316"/>
        <v>1</v>
      </c>
    </row>
    <row r="2303" spans="1:44" ht="28.2" thickTop="1" thickBot="1">
      <c r="A2303" s="104" t="s">
        <v>838</v>
      </c>
      <c r="B2303" s="104" t="s">
        <v>886</v>
      </c>
      <c r="C2303" s="187" t="s">
        <v>45</v>
      </c>
      <c r="D2303" s="188"/>
      <c r="E2303" s="225" t="s">
        <v>145</v>
      </c>
      <c r="F2303" s="424">
        <v>20000</v>
      </c>
      <c r="G2303" s="425">
        <f t="shared" si="326"/>
        <v>20000</v>
      </c>
      <c r="H2303" s="426"/>
      <c r="I2303" s="350"/>
      <c r="J2303" s="427"/>
      <c r="K2303" s="427"/>
      <c r="L2303" s="427">
        <v>20000</v>
      </c>
      <c r="M2303" s="428"/>
      <c r="N2303" s="428"/>
      <c r="O2303" s="429"/>
      <c r="P2303" s="430"/>
      <c r="Q2303" s="433">
        <v>0</v>
      </c>
      <c r="R2303" s="350">
        <v>20000</v>
      </c>
      <c r="S2303" s="350">
        <f t="shared" si="323"/>
        <v>0</v>
      </c>
      <c r="T2303" s="431"/>
      <c r="U2303" s="350"/>
      <c r="V2303" s="431"/>
      <c r="W2303" s="350"/>
      <c r="X2303" s="23">
        <f t="shared" si="320"/>
        <v>0</v>
      </c>
      <c r="Y2303" s="23">
        <f t="shared" si="321"/>
        <v>0</v>
      </c>
      <c r="AH2303" s="20">
        <f t="shared" si="315"/>
        <v>0</v>
      </c>
      <c r="AI2303" s="20">
        <v>1</v>
      </c>
      <c r="AQ2303" s="1">
        <f t="shared" si="317"/>
        <v>1</v>
      </c>
      <c r="AR2303" s="1">
        <f t="shared" si="316"/>
        <v>1</v>
      </c>
    </row>
    <row r="2304" spans="1:44" ht="28.2" thickTop="1" thickBot="1">
      <c r="A2304" s="104" t="s">
        <v>838</v>
      </c>
      <c r="B2304" s="104" t="s">
        <v>886</v>
      </c>
      <c r="C2304" s="187" t="s">
        <v>583</v>
      </c>
      <c r="D2304" s="188"/>
      <c r="E2304" s="225" t="s">
        <v>145</v>
      </c>
      <c r="F2304" s="424">
        <v>8000</v>
      </c>
      <c r="G2304" s="425">
        <f t="shared" si="326"/>
        <v>8000</v>
      </c>
      <c r="H2304" s="426"/>
      <c r="I2304" s="350"/>
      <c r="J2304" s="427"/>
      <c r="K2304" s="427"/>
      <c r="L2304" s="427">
        <v>8000</v>
      </c>
      <c r="M2304" s="428"/>
      <c r="N2304" s="428"/>
      <c r="O2304" s="429"/>
      <c r="P2304" s="430"/>
      <c r="Q2304" s="433">
        <v>0</v>
      </c>
      <c r="R2304" s="350">
        <v>8000</v>
      </c>
      <c r="S2304" s="350">
        <f t="shared" si="323"/>
        <v>0</v>
      </c>
      <c r="T2304" s="431"/>
      <c r="U2304" s="350"/>
      <c r="V2304" s="431"/>
      <c r="W2304" s="350"/>
      <c r="X2304" s="23">
        <f t="shared" si="320"/>
        <v>0</v>
      </c>
      <c r="Y2304" s="23">
        <f t="shared" si="321"/>
        <v>0</v>
      </c>
      <c r="AH2304" s="20">
        <f t="shared" si="315"/>
        <v>0</v>
      </c>
      <c r="AI2304" s="20">
        <v>1</v>
      </c>
      <c r="AQ2304" s="1">
        <f t="shared" si="317"/>
        <v>1</v>
      </c>
      <c r="AR2304" s="1">
        <f t="shared" si="316"/>
        <v>1</v>
      </c>
    </row>
    <row r="2305" spans="1:44" ht="28.2" thickTop="1" thickBot="1">
      <c r="A2305" s="104" t="s">
        <v>838</v>
      </c>
      <c r="B2305" s="104" t="s">
        <v>886</v>
      </c>
      <c r="C2305" s="187" t="s">
        <v>667</v>
      </c>
      <c r="D2305" s="188"/>
      <c r="E2305" s="225" t="s">
        <v>145</v>
      </c>
      <c r="F2305" s="424">
        <v>55000</v>
      </c>
      <c r="G2305" s="425">
        <f t="shared" si="326"/>
        <v>55000</v>
      </c>
      <c r="H2305" s="426"/>
      <c r="I2305" s="350"/>
      <c r="J2305" s="427"/>
      <c r="K2305" s="427"/>
      <c r="L2305" s="427">
        <v>55000</v>
      </c>
      <c r="M2305" s="428"/>
      <c r="N2305" s="428"/>
      <c r="O2305" s="429"/>
      <c r="P2305" s="430"/>
      <c r="Q2305" s="433">
        <v>0</v>
      </c>
      <c r="R2305" s="350">
        <v>0</v>
      </c>
      <c r="S2305" s="350">
        <f t="shared" si="323"/>
        <v>55000</v>
      </c>
      <c r="T2305" s="431"/>
      <c r="U2305" s="350"/>
      <c r="V2305" s="431"/>
      <c r="W2305" s="350"/>
      <c r="X2305" s="23">
        <f t="shared" si="320"/>
        <v>0</v>
      </c>
      <c r="Y2305" s="23">
        <f t="shared" si="321"/>
        <v>0</v>
      </c>
      <c r="AH2305" s="20">
        <f t="shared" si="315"/>
        <v>0</v>
      </c>
      <c r="AI2305" s="20">
        <v>1</v>
      </c>
      <c r="AQ2305" s="1">
        <f t="shared" si="317"/>
        <v>1</v>
      </c>
      <c r="AR2305" s="1">
        <f t="shared" si="316"/>
        <v>1</v>
      </c>
    </row>
    <row r="2306" spans="1:44" ht="28.2" thickTop="1" thickBot="1">
      <c r="A2306" s="104" t="s">
        <v>838</v>
      </c>
      <c r="B2306" s="104" t="s">
        <v>886</v>
      </c>
      <c r="C2306" s="187" t="s">
        <v>41</v>
      </c>
      <c r="D2306" s="188"/>
      <c r="E2306" s="225" t="s">
        <v>145</v>
      </c>
      <c r="F2306" s="424">
        <v>200000</v>
      </c>
      <c r="G2306" s="425">
        <f t="shared" si="326"/>
        <v>200000</v>
      </c>
      <c r="H2306" s="426"/>
      <c r="I2306" s="350"/>
      <c r="J2306" s="427"/>
      <c r="K2306" s="427">
        <v>200000</v>
      </c>
      <c r="L2306" s="427"/>
      <c r="M2306" s="428"/>
      <c r="N2306" s="428"/>
      <c r="O2306" s="429"/>
      <c r="P2306" s="430"/>
      <c r="Q2306" s="433">
        <v>0</v>
      </c>
      <c r="R2306" s="350">
        <v>180000</v>
      </c>
      <c r="S2306" s="350">
        <f t="shared" si="323"/>
        <v>20000</v>
      </c>
      <c r="T2306" s="431"/>
      <c r="U2306" s="350"/>
      <c r="V2306" s="431"/>
      <c r="W2306" s="350"/>
      <c r="X2306" s="23">
        <f t="shared" si="320"/>
        <v>0</v>
      </c>
      <c r="Y2306" s="23">
        <f t="shared" si="321"/>
        <v>0</v>
      </c>
      <c r="AH2306" s="20">
        <f t="shared" si="315"/>
        <v>0</v>
      </c>
      <c r="AI2306" s="20">
        <v>1</v>
      </c>
      <c r="AQ2306" s="1">
        <f t="shared" si="317"/>
        <v>1</v>
      </c>
      <c r="AR2306" s="1">
        <f t="shared" si="316"/>
        <v>1</v>
      </c>
    </row>
    <row r="2307" spans="1:44" ht="28.2" thickTop="1" thickBot="1">
      <c r="A2307" s="104" t="s">
        <v>838</v>
      </c>
      <c r="B2307" s="104" t="s">
        <v>886</v>
      </c>
      <c r="C2307" s="187" t="s">
        <v>667</v>
      </c>
      <c r="D2307" s="188"/>
      <c r="E2307" s="225" t="s">
        <v>53</v>
      </c>
      <c r="F2307" s="424">
        <v>50000</v>
      </c>
      <c r="G2307" s="425">
        <f t="shared" si="326"/>
        <v>50000</v>
      </c>
      <c r="H2307" s="426"/>
      <c r="I2307" s="350"/>
      <c r="J2307" s="427"/>
      <c r="K2307" s="427"/>
      <c r="L2307" s="427">
        <v>50000</v>
      </c>
      <c r="M2307" s="428"/>
      <c r="N2307" s="428"/>
      <c r="O2307" s="429"/>
      <c r="P2307" s="430"/>
      <c r="Q2307" s="433">
        <v>0</v>
      </c>
      <c r="R2307" s="350">
        <v>50000</v>
      </c>
      <c r="S2307" s="350">
        <f t="shared" si="323"/>
        <v>0</v>
      </c>
      <c r="T2307" s="431"/>
      <c r="U2307" s="350"/>
      <c r="V2307" s="431"/>
      <c r="W2307" s="350"/>
      <c r="X2307" s="23">
        <f t="shared" si="320"/>
        <v>0</v>
      </c>
      <c r="Y2307" s="23">
        <f t="shared" si="321"/>
        <v>0</v>
      </c>
      <c r="AH2307" s="20">
        <f t="shared" si="315"/>
        <v>0</v>
      </c>
      <c r="AI2307" s="20">
        <v>1</v>
      </c>
      <c r="AQ2307" s="1">
        <f t="shared" si="317"/>
        <v>1</v>
      </c>
      <c r="AR2307" s="1">
        <f t="shared" si="316"/>
        <v>1</v>
      </c>
    </row>
    <row r="2308" spans="1:44" ht="28.2" thickTop="1" thickBot="1">
      <c r="A2308" s="104" t="s">
        <v>838</v>
      </c>
      <c r="B2308" s="104" t="s">
        <v>889</v>
      </c>
      <c r="C2308" s="187" t="s">
        <v>890</v>
      </c>
      <c r="D2308" s="188"/>
      <c r="E2308" s="225" t="s">
        <v>179</v>
      </c>
      <c r="F2308" s="424">
        <f t="shared" ref="F2308:F2316" si="327">SUM(I2308:N2308)</f>
        <v>55000</v>
      </c>
      <c r="G2308" s="425">
        <v>55000</v>
      </c>
      <c r="H2308" s="426"/>
      <c r="I2308" s="350">
        <v>55000</v>
      </c>
      <c r="J2308" s="427"/>
      <c r="K2308" s="427"/>
      <c r="L2308" s="427"/>
      <c r="M2308" s="428"/>
      <c r="N2308" s="428"/>
      <c r="O2308" s="429"/>
      <c r="P2308" s="430"/>
      <c r="Q2308" s="433"/>
      <c r="R2308" s="350">
        <v>55000</v>
      </c>
      <c r="S2308" s="350">
        <f t="shared" si="323"/>
        <v>0</v>
      </c>
      <c r="T2308" s="431"/>
      <c r="U2308" s="350"/>
      <c r="V2308" s="431"/>
      <c r="W2308" s="350"/>
      <c r="X2308" s="23">
        <f t="shared" si="320"/>
        <v>0</v>
      </c>
      <c r="Y2308" s="23">
        <f t="shared" si="321"/>
        <v>0</v>
      </c>
      <c r="Z2308" s="20">
        <v>1</v>
      </c>
      <c r="AH2308" s="20">
        <f t="shared" si="315"/>
        <v>1</v>
      </c>
      <c r="AQ2308" s="1">
        <f t="shared" si="317"/>
        <v>0</v>
      </c>
      <c r="AR2308" s="1">
        <f t="shared" si="316"/>
        <v>1</v>
      </c>
    </row>
    <row r="2309" spans="1:44" ht="28.2" thickTop="1" thickBot="1">
      <c r="A2309" s="104" t="s">
        <v>838</v>
      </c>
      <c r="B2309" s="104" t="s">
        <v>889</v>
      </c>
      <c r="C2309" s="187" t="s">
        <v>891</v>
      </c>
      <c r="D2309" s="188"/>
      <c r="E2309" s="225" t="s">
        <v>179</v>
      </c>
      <c r="F2309" s="424">
        <f t="shared" si="327"/>
        <v>90000</v>
      </c>
      <c r="G2309" s="425">
        <v>90000</v>
      </c>
      <c r="H2309" s="426"/>
      <c r="I2309" s="350">
        <v>28000</v>
      </c>
      <c r="J2309" s="427"/>
      <c r="K2309" s="427"/>
      <c r="L2309" s="427">
        <v>62000</v>
      </c>
      <c r="M2309" s="428"/>
      <c r="N2309" s="428"/>
      <c r="O2309" s="429"/>
      <c r="P2309" s="430"/>
      <c r="Q2309" s="433"/>
      <c r="R2309" s="350">
        <v>81000</v>
      </c>
      <c r="S2309" s="350">
        <f t="shared" si="323"/>
        <v>9000</v>
      </c>
      <c r="T2309" s="431"/>
      <c r="U2309" s="350"/>
      <c r="V2309" s="431"/>
      <c r="W2309" s="350"/>
      <c r="X2309" s="23">
        <f t="shared" si="320"/>
        <v>0</v>
      </c>
      <c r="Y2309" s="23">
        <f t="shared" si="321"/>
        <v>0</v>
      </c>
      <c r="Z2309" s="20">
        <v>1</v>
      </c>
      <c r="AH2309" s="20">
        <f t="shared" si="315"/>
        <v>1</v>
      </c>
      <c r="AQ2309" s="1">
        <f t="shared" si="317"/>
        <v>0</v>
      </c>
      <c r="AR2309" s="1">
        <f t="shared" si="316"/>
        <v>1</v>
      </c>
    </row>
    <row r="2310" spans="1:44" ht="28.2" thickTop="1" thickBot="1">
      <c r="A2310" s="104" t="s">
        <v>838</v>
      </c>
      <c r="B2310" s="104" t="s">
        <v>889</v>
      </c>
      <c r="C2310" s="187" t="s">
        <v>892</v>
      </c>
      <c r="D2310" s="188"/>
      <c r="E2310" s="225" t="s">
        <v>179</v>
      </c>
      <c r="F2310" s="424">
        <f t="shared" si="327"/>
        <v>50000</v>
      </c>
      <c r="G2310" s="425">
        <v>50000</v>
      </c>
      <c r="H2310" s="426"/>
      <c r="I2310" s="350">
        <v>50000</v>
      </c>
      <c r="J2310" s="427"/>
      <c r="K2310" s="427"/>
      <c r="L2310" s="427"/>
      <c r="M2310" s="428"/>
      <c r="N2310" s="428"/>
      <c r="O2310" s="429"/>
      <c r="P2310" s="430"/>
      <c r="Q2310" s="433"/>
      <c r="R2310" s="350">
        <v>50000</v>
      </c>
      <c r="S2310" s="350">
        <f t="shared" si="323"/>
        <v>0</v>
      </c>
      <c r="T2310" s="431"/>
      <c r="U2310" s="350"/>
      <c r="V2310" s="431"/>
      <c r="W2310" s="350"/>
      <c r="X2310" s="23">
        <f t="shared" si="320"/>
        <v>0</v>
      </c>
      <c r="Y2310" s="23">
        <f t="shared" si="321"/>
        <v>0</v>
      </c>
      <c r="Z2310" s="20">
        <v>1</v>
      </c>
      <c r="AH2310" s="20">
        <f t="shared" si="315"/>
        <v>1</v>
      </c>
      <c r="AQ2310" s="1">
        <f t="shared" si="317"/>
        <v>0</v>
      </c>
      <c r="AR2310" s="1">
        <f t="shared" si="316"/>
        <v>1</v>
      </c>
    </row>
    <row r="2311" spans="1:44" ht="28.2" thickTop="1" thickBot="1">
      <c r="A2311" s="104" t="s">
        <v>838</v>
      </c>
      <c r="B2311" s="104" t="s">
        <v>889</v>
      </c>
      <c r="C2311" s="187" t="s">
        <v>2599</v>
      </c>
      <c r="D2311" s="188"/>
      <c r="E2311" s="225" t="s">
        <v>179</v>
      </c>
      <c r="F2311" s="424">
        <f t="shared" si="327"/>
        <v>10000</v>
      </c>
      <c r="G2311" s="425">
        <v>10000</v>
      </c>
      <c r="H2311" s="426"/>
      <c r="I2311" s="350">
        <v>10000</v>
      </c>
      <c r="J2311" s="427"/>
      <c r="K2311" s="427"/>
      <c r="L2311" s="427"/>
      <c r="M2311" s="428"/>
      <c r="N2311" s="428"/>
      <c r="O2311" s="429"/>
      <c r="P2311" s="430"/>
      <c r="Q2311" s="433"/>
      <c r="R2311" s="350">
        <v>10000</v>
      </c>
      <c r="S2311" s="350">
        <f t="shared" si="323"/>
        <v>0</v>
      </c>
      <c r="T2311" s="431"/>
      <c r="U2311" s="350"/>
      <c r="V2311" s="431"/>
      <c r="W2311" s="350"/>
      <c r="X2311" s="23">
        <f t="shared" si="320"/>
        <v>0</v>
      </c>
      <c r="Y2311" s="23">
        <f t="shared" si="321"/>
        <v>0</v>
      </c>
      <c r="Z2311" s="20">
        <v>1</v>
      </c>
      <c r="AH2311" s="20">
        <f t="shared" si="315"/>
        <v>1</v>
      </c>
      <c r="AQ2311" s="1">
        <f t="shared" si="317"/>
        <v>0</v>
      </c>
      <c r="AR2311" s="1">
        <f t="shared" si="316"/>
        <v>1</v>
      </c>
    </row>
    <row r="2312" spans="1:44" ht="28.2" thickTop="1" thickBot="1">
      <c r="A2312" s="104" t="s">
        <v>838</v>
      </c>
      <c r="B2312" s="104" t="s">
        <v>889</v>
      </c>
      <c r="C2312" s="187" t="s">
        <v>249</v>
      </c>
      <c r="D2312" s="188"/>
      <c r="E2312" s="225" t="s">
        <v>179</v>
      </c>
      <c r="F2312" s="424">
        <f t="shared" si="327"/>
        <v>20000</v>
      </c>
      <c r="G2312" s="425">
        <v>20000</v>
      </c>
      <c r="H2312" s="426"/>
      <c r="I2312" s="350">
        <v>20000</v>
      </c>
      <c r="J2312" s="427"/>
      <c r="K2312" s="427"/>
      <c r="L2312" s="427"/>
      <c r="M2312" s="428"/>
      <c r="N2312" s="428"/>
      <c r="O2312" s="429"/>
      <c r="P2312" s="430"/>
      <c r="Q2312" s="433"/>
      <c r="R2312" s="350">
        <v>20000</v>
      </c>
      <c r="S2312" s="350">
        <f t="shared" si="323"/>
        <v>0</v>
      </c>
      <c r="T2312" s="431"/>
      <c r="U2312" s="350"/>
      <c r="V2312" s="431"/>
      <c r="W2312" s="350"/>
      <c r="X2312" s="23">
        <f t="shared" si="320"/>
        <v>0</v>
      </c>
      <c r="Y2312" s="23">
        <f t="shared" si="321"/>
        <v>0</v>
      </c>
      <c r="Z2312" s="20">
        <v>1</v>
      </c>
      <c r="AH2312" s="20">
        <f t="shared" si="315"/>
        <v>1</v>
      </c>
      <c r="AQ2312" s="1">
        <f t="shared" si="317"/>
        <v>0</v>
      </c>
      <c r="AR2312" s="1">
        <f t="shared" si="316"/>
        <v>1</v>
      </c>
    </row>
    <row r="2313" spans="1:44" ht="28.2" thickTop="1" thickBot="1">
      <c r="A2313" s="104" t="s">
        <v>838</v>
      </c>
      <c r="B2313" s="104" t="s">
        <v>889</v>
      </c>
      <c r="C2313" s="187" t="s">
        <v>893</v>
      </c>
      <c r="D2313" s="188"/>
      <c r="E2313" s="225" t="s">
        <v>179</v>
      </c>
      <c r="F2313" s="424">
        <f t="shared" si="327"/>
        <v>10000</v>
      </c>
      <c r="G2313" s="425">
        <v>10000</v>
      </c>
      <c r="H2313" s="426"/>
      <c r="I2313" s="350">
        <v>10000</v>
      </c>
      <c r="J2313" s="427"/>
      <c r="K2313" s="427"/>
      <c r="L2313" s="427"/>
      <c r="M2313" s="428"/>
      <c r="N2313" s="428"/>
      <c r="O2313" s="429"/>
      <c r="P2313" s="430"/>
      <c r="Q2313" s="433"/>
      <c r="R2313" s="350">
        <v>10000</v>
      </c>
      <c r="S2313" s="350">
        <f t="shared" si="323"/>
        <v>0</v>
      </c>
      <c r="T2313" s="431"/>
      <c r="U2313" s="350"/>
      <c r="V2313" s="431"/>
      <c r="W2313" s="350"/>
      <c r="X2313" s="23">
        <f t="shared" si="320"/>
        <v>0</v>
      </c>
      <c r="Y2313" s="23">
        <f t="shared" si="321"/>
        <v>0</v>
      </c>
      <c r="Z2313" s="20">
        <v>1</v>
      </c>
      <c r="AH2313" s="20">
        <f t="shared" si="315"/>
        <v>1</v>
      </c>
      <c r="AQ2313" s="1">
        <f t="shared" si="317"/>
        <v>0</v>
      </c>
      <c r="AR2313" s="1">
        <f t="shared" si="316"/>
        <v>1</v>
      </c>
    </row>
    <row r="2314" spans="1:44" ht="28.2" thickTop="1" thickBot="1">
      <c r="A2314" s="104" t="s">
        <v>838</v>
      </c>
      <c r="B2314" s="104" t="s">
        <v>889</v>
      </c>
      <c r="C2314" s="187" t="s">
        <v>112</v>
      </c>
      <c r="D2314" s="188"/>
      <c r="E2314" s="225" t="s">
        <v>179</v>
      </c>
      <c r="F2314" s="424">
        <f t="shared" si="327"/>
        <v>150000</v>
      </c>
      <c r="G2314" s="425">
        <v>150000</v>
      </c>
      <c r="H2314" s="426"/>
      <c r="I2314" s="350"/>
      <c r="J2314" s="427"/>
      <c r="K2314" s="427"/>
      <c r="L2314" s="427">
        <v>150000</v>
      </c>
      <c r="M2314" s="428"/>
      <c r="N2314" s="428"/>
      <c r="O2314" s="429"/>
      <c r="P2314" s="430"/>
      <c r="Q2314" s="433"/>
      <c r="R2314" s="350">
        <v>0</v>
      </c>
      <c r="S2314" s="350">
        <f t="shared" si="323"/>
        <v>150000</v>
      </c>
      <c r="T2314" s="431"/>
      <c r="U2314" s="350"/>
      <c r="V2314" s="431"/>
      <c r="W2314" s="350"/>
      <c r="X2314" s="23">
        <f t="shared" si="320"/>
        <v>0</v>
      </c>
      <c r="Y2314" s="23">
        <f t="shared" si="321"/>
        <v>0</v>
      </c>
      <c r="Z2314" s="20">
        <v>1</v>
      </c>
      <c r="AH2314" s="20">
        <f t="shared" ref="AH2314:AH2377" si="328">SUM(Z2314:AG2314)</f>
        <v>1</v>
      </c>
      <c r="AQ2314" s="1">
        <f t="shared" si="317"/>
        <v>0</v>
      </c>
      <c r="AR2314" s="1">
        <f t="shared" ref="AR2314:AR2377" si="329">AQ2314+AH2314</f>
        <v>1</v>
      </c>
    </row>
    <row r="2315" spans="1:44" ht="28.2" thickTop="1" thickBot="1">
      <c r="A2315" s="104" t="s">
        <v>838</v>
      </c>
      <c r="B2315" s="104" t="s">
        <v>889</v>
      </c>
      <c r="C2315" s="187" t="s">
        <v>894</v>
      </c>
      <c r="D2315" s="188"/>
      <c r="E2315" s="926" t="s">
        <v>12</v>
      </c>
      <c r="F2315" s="424">
        <f t="shared" si="327"/>
        <v>900000</v>
      </c>
      <c r="G2315" s="424">
        <v>900000</v>
      </c>
      <c r="H2315" s="426"/>
      <c r="I2315" s="350"/>
      <c r="J2315" s="427"/>
      <c r="K2315" s="427"/>
      <c r="L2315" s="427"/>
      <c r="M2315" s="428">
        <v>900000</v>
      </c>
      <c r="N2315" s="428"/>
      <c r="O2315" s="429"/>
      <c r="P2315" s="430"/>
      <c r="Q2315" s="433"/>
      <c r="R2315" s="350">
        <v>100000</v>
      </c>
      <c r="S2315" s="350">
        <f t="shared" si="323"/>
        <v>800000</v>
      </c>
      <c r="T2315" s="431"/>
      <c r="U2315" s="350"/>
      <c r="V2315" s="431"/>
      <c r="W2315" s="350"/>
      <c r="X2315" s="23">
        <f t="shared" si="320"/>
        <v>0</v>
      </c>
      <c r="Y2315" s="23">
        <f t="shared" si="321"/>
        <v>0</v>
      </c>
      <c r="AH2315" s="20">
        <f t="shared" si="328"/>
        <v>0</v>
      </c>
      <c r="AO2315" s="20">
        <v>1</v>
      </c>
      <c r="AQ2315" s="1">
        <f t="shared" si="317"/>
        <v>1</v>
      </c>
      <c r="AR2315" s="1">
        <f t="shared" si="329"/>
        <v>1</v>
      </c>
    </row>
    <row r="2316" spans="1:44" ht="28.2" thickTop="1" thickBot="1">
      <c r="A2316" s="104" t="s">
        <v>838</v>
      </c>
      <c r="B2316" s="104" t="s">
        <v>889</v>
      </c>
      <c r="C2316" s="187" t="s">
        <v>895</v>
      </c>
      <c r="D2316" s="188"/>
      <c r="E2316" s="926" t="s">
        <v>145</v>
      </c>
      <c r="F2316" s="424">
        <f t="shared" si="327"/>
        <v>600000</v>
      </c>
      <c r="G2316" s="425">
        <v>600000</v>
      </c>
      <c r="H2316" s="426"/>
      <c r="I2316" s="350"/>
      <c r="J2316" s="427"/>
      <c r="K2316" s="427"/>
      <c r="L2316" s="427"/>
      <c r="M2316" s="428">
        <v>600000</v>
      </c>
      <c r="N2316" s="428"/>
      <c r="O2316" s="429"/>
      <c r="P2316" s="430"/>
      <c r="Q2316" s="433"/>
      <c r="R2316" s="350">
        <v>70000</v>
      </c>
      <c r="S2316" s="350">
        <f t="shared" si="323"/>
        <v>530000</v>
      </c>
      <c r="T2316" s="431"/>
      <c r="U2316" s="350"/>
      <c r="V2316" s="431"/>
      <c r="W2316" s="350"/>
      <c r="X2316" s="23">
        <f t="shared" si="320"/>
        <v>0</v>
      </c>
      <c r="Y2316" s="23">
        <f t="shared" si="321"/>
        <v>0</v>
      </c>
      <c r="AH2316" s="20">
        <f t="shared" si="328"/>
        <v>0</v>
      </c>
      <c r="AO2316" s="20">
        <v>1</v>
      </c>
      <c r="AQ2316" s="1">
        <f t="shared" ref="AQ2316:AQ2380" si="330">SUM(AI2316:AP2316)</f>
        <v>1</v>
      </c>
      <c r="AR2316" s="1">
        <f t="shared" si="329"/>
        <v>1</v>
      </c>
    </row>
    <row r="2317" spans="1:44" ht="28.2" thickTop="1" thickBot="1">
      <c r="A2317" s="104" t="s">
        <v>838</v>
      </c>
      <c r="B2317" s="104" t="s">
        <v>889</v>
      </c>
      <c r="C2317" s="187" t="s">
        <v>434</v>
      </c>
      <c r="D2317" s="188"/>
      <c r="E2317" s="225" t="s">
        <v>145</v>
      </c>
      <c r="F2317" s="424">
        <v>122000</v>
      </c>
      <c r="G2317" s="425">
        <f>SUM(I2317:N2317)</f>
        <v>122000</v>
      </c>
      <c r="H2317" s="426"/>
      <c r="I2317" s="350">
        <v>122000</v>
      </c>
      <c r="J2317" s="427"/>
      <c r="K2317" s="427"/>
      <c r="L2317" s="427"/>
      <c r="M2317" s="428"/>
      <c r="N2317" s="428"/>
      <c r="O2317" s="429"/>
      <c r="P2317" s="430"/>
      <c r="Q2317" s="433">
        <v>0</v>
      </c>
      <c r="R2317" s="350">
        <v>109800</v>
      </c>
      <c r="S2317" s="350">
        <f t="shared" si="323"/>
        <v>12200</v>
      </c>
      <c r="T2317" s="431"/>
      <c r="U2317" s="350"/>
      <c r="V2317" s="431"/>
      <c r="W2317" s="350"/>
      <c r="X2317" s="23">
        <f t="shared" si="320"/>
        <v>0</v>
      </c>
      <c r="Y2317" s="23">
        <f t="shared" si="321"/>
        <v>0</v>
      </c>
      <c r="AH2317" s="20">
        <f t="shared" si="328"/>
        <v>0</v>
      </c>
      <c r="AI2317" s="20">
        <v>1</v>
      </c>
      <c r="AQ2317" s="1">
        <f t="shared" si="330"/>
        <v>1</v>
      </c>
      <c r="AR2317" s="1">
        <f t="shared" si="329"/>
        <v>1</v>
      </c>
    </row>
    <row r="2318" spans="1:44" ht="28.2" thickTop="1" thickBot="1">
      <c r="A2318" s="104" t="s">
        <v>838</v>
      </c>
      <c r="B2318" s="104" t="s">
        <v>896</v>
      </c>
      <c r="C2318" s="187" t="s">
        <v>37</v>
      </c>
      <c r="D2318" s="188"/>
      <c r="E2318" s="225" t="s">
        <v>179</v>
      </c>
      <c r="F2318" s="424">
        <f t="shared" ref="F2318:F2340" si="331">SUM(I2318:N2318)</f>
        <v>90000</v>
      </c>
      <c r="G2318" s="425">
        <v>90000</v>
      </c>
      <c r="H2318" s="426"/>
      <c r="I2318" s="350"/>
      <c r="J2318" s="427"/>
      <c r="K2318" s="427"/>
      <c r="L2318" s="427">
        <v>90000</v>
      </c>
      <c r="M2318" s="428"/>
      <c r="N2318" s="428"/>
      <c r="O2318" s="429"/>
      <c r="P2318" s="430"/>
      <c r="Q2318" s="433"/>
      <c r="R2318" s="350">
        <v>50000</v>
      </c>
      <c r="S2318" s="350">
        <f t="shared" si="323"/>
        <v>40000</v>
      </c>
      <c r="T2318" s="431"/>
      <c r="U2318" s="350"/>
      <c r="V2318" s="431"/>
      <c r="W2318" s="350"/>
      <c r="X2318" s="23">
        <f t="shared" si="320"/>
        <v>0</v>
      </c>
      <c r="Y2318" s="23">
        <f t="shared" si="321"/>
        <v>0</v>
      </c>
      <c r="Z2318" s="20">
        <v>1</v>
      </c>
      <c r="AH2318" s="20">
        <f t="shared" si="328"/>
        <v>1</v>
      </c>
      <c r="AQ2318" s="1">
        <f t="shared" si="330"/>
        <v>0</v>
      </c>
      <c r="AR2318" s="1">
        <f t="shared" si="329"/>
        <v>1</v>
      </c>
    </row>
    <row r="2319" spans="1:44" ht="28.2" thickTop="1" thickBot="1">
      <c r="A2319" s="104" t="s">
        <v>838</v>
      </c>
      <c r="B2319" s="104" t="s">
        <v>896</v>
      </c>
      <c r="C2319" s="187" t="s">
        <v>897</v>
      </c>
      <c r="D2319" s="188"/>
      <c r="E2319" s="225" t="s">
        <v>179</v>
      </c>
      <c r="F2319" s="424">
        <f t="shared" si="331"/>
        <v>89000</v>
      </c>
      <c r="G2319" s="425">
        <v>89000</v>
      </c>
      <c r="H2319" s="426"/>
      <c r="I2319" s="350">
        <v>60000</v>
      </c>
      <c r="J2319" s="427"/>
      <c r="K2319" s="427"/>
      <c r="L2319" s="427">
        <v>29000</v>
      </c>
      <c r="M2319" s="428"/>
      <c r="N2319" s="428"/>
      <c r="O2319" s="429"/>
      <c r="P2319" s="430"/>
      <c r="Q2319" s="433"/>
      <c r="R2319" s="350">
        <v>50000</v>
      </c>
      <c r="S2319" s="350">
        <f t="shared" si="323"/>
        <v>39000</v>
      </c>
      <c r="T2319" s="431"/>
      <c r="U2319" s="350"/>
      <c r="V2319" s="431"/>
      <c r="W2319" s="350"/>
      <c r="X2319" s="23">
        <f t="shared" si="320"/>
        <v>0</v>
      </c>
      <c r="Y2319" s="23">
        <f t="shared" si="321"/>
        <v>0</v>
      </c>
      <c r="Z2319" s="20">
        <v>1</v>
      </c>
      <c r="AH2319" s="20">
        <f t="shared" si="328"/>
        <v>1</v>
      </c>
      <c r="AQ2319" s="1">
        <f t="shared" si="330"/>
        <v>0</v>
      </c>
      <c r="AR2319" s="1">
        <f t="shared" si="329"/>
        <v>1</v>
      </c>
    </row>
    <row r="2320" spans="1:44" ht="28.2" thickTop="1" thickBot="1">
      <c r="A2320" s="104" t="s">
        <v>838</v>
      </c>
      <c r="B2320" s="104" t="s">
        <v>896</v>
      </c>
      <c r="C2320" s="187" t="s">
        <v>45</v>
      </c>
      <c r="D2320" s="188"/>
      <c r="E2320" s="225" t="s">
        <v>179</v>
      </c>
      <c r="F2320" s="424">
        <f t="shared" si="331"/>
        <v>20000</v>
      </c>
      <c r="G2320" s="425">
        <v>20000</v>
      </c>
      <c r="H2320" s="426"/>
      <c r="I2320" s="350">
        <v>20000</v>
      </c>
      <c r="J2320" s="427"/>
      <c r="K2320" s="427"/>
      <c r="L2320" s="427"/>
      <c r="M2320" s="428"/>
      <c r="N2320" s="428"/>
      <c r="O2320" s="429"/>
      <c r="P2320" s="430"/>
      <c r="Q2320" s="433"/>
      <c r="R2320" s="350">
        <v>20000</v>
      </c>
      <c r="S2320" s="350">
        <f t="shared" si="323"/>
        <v>0</v>
      </c>
      <c r="T2320" s="431"/>
      <c r="U2320" s="350"/>
      <c r="V2320" s="431"/>
      <c r="W2320" s="350"/>
      <c r="X2320" s="23">
        <f t="shared" si="320"/>
        <v>0</v>
      </c>
      <c r="Y2320" s="23">
        <f t="shared" si="321"/>
        <v>0</v>
      </c>
      <c r="Z2320" s="20">
        <v>1</v>
      </c>
      <c r="AH2320" s="20">
        <f t="shared" si="328"/>
        <v>1</v>
      </c>
      <c r="AQ2320" s="1">
        <f t="shared" si="330"/>
        <v>0</v>
      </c>
      <c r="AR2320" s="1">
        <f t="shared" si="329"/>
        <v>1</v>
      </c>
    </row>
    <row r="2321" spans="1:44" ht="28.2" thickTop="1" thickBot="1">
      <c r="A2321" s="104" t="s">
        <v>898</v>
      </c>
      <c r="B2321" s="104" t="s">
        <v>898</v>
      </c>
      <c r="C2321" s="187" t="s">
        <v>899</v>
      </c>
      <c r="D2321" s="188"/>
      <c r="E2321" s="225" t="s">
        <v>179</v>
      </c>
      <c r="F2321" s="424">
        <f t="shared" si="331"/>
        <v>3615000</v>
      </c>
      <c r="G2321" s="425">
        <v>3615000</v>
      </c>
      <c r="H2321" s="426"/>
      <c r="I2321" s="350">
        <v>656000</v>
      </c>
      <c r="J2321" s="427">
        <v>2500000</v>
      </c>
      <c r="K2321" s="427"/>
      <c r="L2321" s="427">
        <v>459000</v>
      </c>
      <c r="M2321" s="428"/>
      <c r="N2321" s="428"/>
      <c r="O2321" s="429"/>
      <c r="P2321" s="430"/>
      <c r="Q2321" s="433"/>
      <c r="R2321" s="350">
        <v>1200000</v>
      </c>
      <c r="S2321" s="350">
        <f t="shared" si="323"/>
        <v>2415000</v>
      </c>
      <c r="T2321" s="431"/>
      <c r="U2321" s="350"/>
      <c r="V2321" s="431"/>
      <c r="W2321" s="350"/>
      <c r="X2321" s="23">
        <f t="shared" si="320"/>
        <v>0</v>
      </c>
      <c r="Y2321" s="23">
        <f t="shared" si="321"/>
        <v>0</v>
      </c>
      <c r="Z2321" s="20">
        <v>1</v>
      </c>
      <c r="AH2321" s="20">
        <f t="shared" si="328"/>
        <v>1</v>
      </c>
      <c r="AQ2321" s="1">
        <f t="shared" si="330"/>
        <v>0</v>
      </c>
      <c r="AR2321" s="1">
        <f t="shared" si="329"/>
        <v>1</v>
      </c>
    </row>
    <row r="2322" spans="1:44" ht="28.2" thickTop="1" thickBot="1">
      <c r="A2322" s="104" t="s">
        <v>898</v>
      </c>
      <c r="B2322" s="104" t="s">
        <v>898</v>
      </c>
      <c r="C2322" s="187" t="s">
        <v>586</v>
      </c>
      <c r="D2322" s="188"/>
      <c r="E2322" s="225" t="s">
        <v>179</v>
      </c>
      <c r="F2322" s="424">
        <f t="shared" si="331"/>
        <v>285000</v>
      </c>
      <c r="G2322" s="425">
        <v>285000</v>
      </c>
      <c r="H2322" s="426"/>
      <c r="I2322" s="350">
        <v>285000</v>
      </c>
      <c r="J2322" s="427"/>
      <c r="K2322" s="427"/>
      <c r="L2322" s="427"/>
      <c r="M2322" s="428"/>
      <c r="N2322" s="428"/>
      <c r="O2322" s="429"/>
      <c r="P2322" s="430"/>
      <c r="Q2322" s="433"/>
      <c r="R2322" s="350">
        <v>285000</v>
      </c>
      <c r="S2322" s="350">
        <f t="shared" si="323"/>
        <v>0</v>
      </c>
      <c r="T2322" s="431"/>
      <c r="U2322" s="350"/>
      <c r="V2322" s="431"/>
      <c r="W2322" s="350"/>
      <c r="X2322" s="23">
        <f t="shared" si="320"/>
        <v>0</v>
      </c>
      <c r="Y2322" s="23">
        <f t="shared" si="321"/>
        <v>0</v>
      </c>
      <c r="Z2322" s="20">
        <v>1</v>
      </c>
      <c r="AH2322" s="20">
        <f t="shared" si="328"/>
        <v>1</v>
      </c>
      <c r="AQ2322" s="1">
        <f t="shared" si="330"/>
        <v>0</v>
      </c>
      <c r="AR2322" s="1">
        <f t="shared" si="329"/>
        <v>1</v>
      </c>
    </row>
    <row r="2323" spans="1:44" ht="28.2" thickTop="1" thickBot="1">
      <c r="A2323" s="104" t="s">
        <v>898</v>
      </c>
      <c r="B2323" s="104" t="s">
        <v>898</v>
      </c>
      <c r="C2323" s="187" t="s">
        <v>900</v>
      </c>
      <c r="D2323" s="188"/>
      <c r="E2323" s="225" t="s">
        <v>179</v>
      </c>
      <c r="F2323" s="424">
        <f t="shared" si="331"/>
        <v>100000</v>
      </c>
      <c r="G2323" s="425">
        <v>100000</v>
      </c>
      <c r="H2323" s="426"/>
      <c r="I2323" s="350">
        <v>100000</v>
      </c>
      <c r="J2323" s="427"/>
      <c r="K2323" s="427"/>
      <c r="L2323" s="427"/>
      <c r="M2323" s="428"/>
      <c r="N2323" s="428"/>
      <c r="O2323" s="429"/>
      <c r="P2323" s="430"/>
      <c r="Q2323" s="433"/>
      <c r="R2323" s="350">
        <v>100000</v>
      </c>
      <c r="S2323" s="350">
        <f t="shared" si="323"/>
        <v>0</v>
      </c>
      <c r="T2323" s="431"/>
      <c r="U2323" s="350"/>
      <c r="V2323" s="431"/>
      <c r="W2323" s="350"/>
      <c r="X2323" s="23">
        <f t="shared" si="320"/>
        <v>0</v>
      </c>
      <c r="Y2323" s="23">
        <f t="shared" si="321"/>
        <v>0</v>
      </c>
      <c r="Z2323" s="20">
        <v>1</v>
      </c>
      <c r="AH2323" s="20">
        <f t="shared" si="328"/>
        <v>1</v>
      </c>
      <c r="AQ2323" s="1">
        <f t="shared" si="330"/>
        <v>0</v>
      </c>
      <c r="AR2323" s="1">
        <f t="shared" si="329"/>
        <v>1</v>
      </c>
    </row>
    <row r="2324" spans="1:44" ht="28.2" thickTop="1" thickBot="1">
      <c r="A2324" s="104" t="s">
        <v>898</v>
      </c>
      <c r="B2324" s="104" t="s">
        <v>898</v>
      </c>
      <c r="C2324" s="187" t="s">
        <v>901</v>
      </c>
      <c r="D2324" s="188"/>
      <c r="E2324" s="225" t="s">
        <v>179</v>
      </c>
      <c r="F2324" s="424">
        <f t="shared" si="331"/>
        <v>460000</v>
      </c>
      <c r="G2324" s="425">
        <v>460000</v>
      </c>
      <c r="H2324" s="426"/>
      <c r="I2324" s="350">
        <v>460000</v>
      </c>
      <c r="J2324" s="427"/>
      <c r="K2324" s="427"/>
      <c r="L2324" s="427"/>
      <c r="M2324" s="428"/>
      <c r="N2324" s="428"/>
      <c r="O2324" s="429"/>
      <c r="P2324" s="430"/>
      <c r="Q2324" s="433"/>
      <c r="R2324" s="350">
        <v>460000</v>
      </c>
      <c r="S2324" s="350">
        <f t="shared" si="323"/>
        <v>0</v>
      </c>
      <c r="T2324" s="431"/>
      <c r="U2324" s="350"/>
      <c r="V2324" s="431"/>
      <c r="W2324" s="350"/>
      <c r="X2324" s="23">
        <f t="shared" si="320"/>
        <v>0</v>
      </c>
      <c r="Y2324" s="23">
        <f t="shared" si="321"/>
        <v>0</v>
      </c>
      <c r="Z2324" s="20">
        <v>1</v>
      </c>
      <c r="AH2324" s="20">
        <f t="shared" si="328"/>
        <v>1</v>
      </c>
      <c r="AQ2324" s="1">
        <f t="shared" si="330"/>
        <v>0</v>
      </c>
      <c r="AR2324" s="1">
        <f t="shared" si="329"/>
        <v>1</v>
      </c>
    </row>
    <row r="2325" spans="1:44" ht="28.2" thickTop="1" thickBot="1">
      <c r="A2325" s="104" t="s">
        <v>898</v>
      </c>
      <c r="B2325" s="104" t="s">
        <v>898</v>
      </c>
      <c r="C2325" s="187" t="s">
        <v>902</v>
      </c>
      <c r="D2325" s="188"/>
      <c r="E2325" s="225" t="s">
        <v>179</v>
      </c>
      <c r="F2325" s="424">
        <f t="shared" si="331"/>
        <v>300000</v>
      </c>
      <c r="G2325" s="425">
        <v>300000</v>
      </c>
      <c r="H2325" s="426"/>
      <c r="I2325" s="350">
        <v>300000</v>
      </c>
      <c r="J2325" s="427"/>
      <c r="K2325" s="427"/>
      <c r="L2325" s="427"/>
      <c r="M2325" s="428"/>
      <c r="N2325" s="428"/>
      <c r="O2325" s="429"/>
      <c r="P2325" s="430"/>
      <c r="Q2325" s="433"/>
      <c r="R2325" s="350">
        <v>300000</v>
      </c>
      <c r="S2325" s="350">
        <f t="shared" si="323"/>
        <v>0</v>
      </c>
      <c r="T2325" s="431"/>
      <c r="U2325" s="350"/>
      <c r="V2325" s="431"/>
      <c r="W2325" s="350"/>
      <c r="X2325" s="23">
        <f t="shared" si="320"/>
        <v>0</v>
      </c>
      <c r="Y2325" s="23">
        <f t="shared" si="321"/>
        <v>0</v>
      </c>
      <c r="Z2325" s="20">
        <v>1</v>
      </c>
      <c r="AH2325" s="20">
        <f t="shared" si="328"/>
        <v>1</v>
      </c>
      <c r="AQ2325" s="1">
        <f t="shared" si="330"/>
        <v>0</v>
      </c>
      <c r="AR2325" s="1">
        <f t="shared" si="329"/>
        <v>1</v>
      </c>
    </row>
    <row r="2326" spans="1:44" ht="28.2" thickTop="1" thickBot="1">
      <c r="A2326" s="104" t="s">
        <v>898</v>
      </c>
      <c r="B2326" s="104" t="s">
        <v>898</v>
      </c>
      <c r="C2326" s="187" t="s">
        <v>903</v>
      </c>
      <c r="D2326" s="188"/>
      <c r="E2326" s="225" t="s">
        <v>179</v>
      </c>
      <c r="F2326" s="424">
        <f t="shared" si="331"/>
        <v>100000</v>
      </c>
      <c r="G2326" s="425">
        <v>100000</v>
      </c>
      <c r="H2326" s="426"/>
      <c r="I2326" s="350">
        <v>100000</v>
      </c>
      <c r="J2326" s="427"/>
      <c r="K2326" s="427"/>
      <c r="L2326" s="427"/>
      <c r="M2326" s="428"/>
      <c r="N2326" s="428"/>
      <c r="O2326" s="429"/>
      <c r="P2326" s="430"/>
      <c r="Q2326" s="433"/>
      <c r="R2326" s="350">
        <v>100000</v>
      </c>
      <c r="S2326" s="350">
        <f t="shared" si="323"/>
        <v>0</v>
      </c>
      <c r="T2326" s="431"/>
      <c r="U2326" s="350"/>
      <c r="V2326" s="431"/>
      <c r="W2326" s="350"/>
      <c r="X2326" s="23">
        <f t="shared" si="320"/>
        <v>0</v>
      </c>
      <c r="Y2326" s="23">
        <f t="shared" si="321"/>
        <v>0</v>
      </c>
      <c r="Z2326" s="20">
        <v>1</v>
      </c>
      <c r="AH2326" s="20">
        <f t="shared" si="328"/>
        <v>1</v>
      </c>
      <c r="AQ2326" s="1">
        <f t="shared" si="330"/>
        <v>0</v>
      </c>
      <c r="AR2326" s="1">
        <f t="shared" si="329"/>
        <v>1</v>
      </c>
    </row>
    <row r="2327" spans="1:44" ht="28.2" thickTop="1" thickBot="1">
      <c r="A2327" s="104" t="s">
        <v>898</v>
      </c>
      <c r="B2327" s="104" t="s">
        <v>898</v>
      </c>
      <c r="C2327" s="187" t="s">
        <v>904</v>
      </c>
      <c r="D2327" s="188"/>
      <c r="E2327" s="225" t="s">
        <v>179</v>
      </c>
      <c r="F2327" s="424">
        <f t="shared" si="331"/>
        <v>180000</v>
      </c>
      <c r="G2327" s="425">
        <v>180000</v>
      </c>
      <c r="H2327" s="426"/>
      <c r="I2327" s="350">
        <v>180000</v>
      </c>
      <c r="J2327" s="427"/>
      <c r="K2327" s="427"/>
      <c r="L2327" s="427"/>
      <c r="M2327" s="428"/>
      <c r="N2327" s="428"/>
      <c r="O2327" s="429"/>
      <c r="P2327" s="430"/>
      <c r="Q2327" s="433"/>
      <c r="R2327" s="350">
        <v>180000</v>
      </c>
      <c r="S2327" s="350">
        <f t="shared" si="323"/>
        <v>0</v>
      </c>
      <c r="T2327" s="431"/>
      <c r="U2327" s="350"/>
      <c r="V2327" s="431"/>
      <c r="W2327" s="350"/>
      <c r="X2327" s="23">
        <f t="shared" si="320"/>
        <v>0</v>
      </c>
      <c r="Y2327" s="23">
        <f t="shared" si="321"/>
        <v>0</v>
      </c>
      <c r="Z2327" s="20">
        <v>1</v>
      </c>
      <c r="AH2327" s="20">
        <f t="shared" si="328"/>
        <v>1</v>
      </c>
      <c r="AQ2327" s="1">
        <f t="shared" si="330"/>
        <v>0</v>
      </c>
      <c r="AR2327" s="1">
        <f t="shared" si="329"/>
        <v>1</v>
      </c>
    </row>
    <row r="2328" spans="1:44" ht="28.2" thickTop="1" thickBot="1">
      <c r="A2328" s="104" t="s">
        <v>898</v>
      </c>
      <c r="B2328" s="104" t="s">
        <v>898</v>
      </c>
      <c r="C2328" s="187" t="s">
        <v>905</v>
      </c>
      <c r="D2328" s="188"/>
      <c r="E2328" s="225" t="s">
        <v>179</v>
      </c>
      <c r="F2328" s="424">
        <f t="shared" si="331"/>
        <v>130000</v>
      </c>
      <c r="G2328" s="425">
        <v>130000</v>
      </c>
      <c r="H2328" s="426"/>
      <c r="I2328" s="350">
        <v>130000</v>
      </c>
      <c r="J2328" s="427"/>
      <c r="K2328" s="427"/>
      <c r="L2328" s="427"/>
      <c r="M2328" s="428"/>
      <c r="N2328" s="428"/>
      <c r="O2328" s="429"/>
      <c r="P2328" s="430"/>
      <c r="Q2328" s="433"/>
      <c r="R2328" s="350">
        <v>130000</v>
      </c>
      <c r="S2328" s="350">
        <f t="shared" si="323"/>
        <v>0</v>
      </c>
      <c r="T2328" s="431"/>
      <c r="U2328" s="350"/>
      <c r="V2328" s="431"/>
      <c r="W2328" s="350"/>
      <c r="X2328" s="23">
        <f t="shared" si="320"/>
        <v>0</v>
      </c>
      <c r="Y2328" s="23">
        <f t="shared" si="321"/>
        <v>0</v>
      </c>
      <c r="Z2328" s="20">
        <v>1</v>
      </c>
      <c r="AH2328" s="20">
        <f t="shared" si="328"/>
        <v>1</v>
      </c>
      <c r="AQ2328" s="1">
        <f t="shared" si="330"/>
        <v>0</v>
      </c>
      <c r="AR2328" s="1">
        <f t="shared" si="329"/>
        <v>1</v>
      </c>
    </row>
    <row r="2329" spans="1:44" ht="28.2" thickTop="1" thickBot="1">
      <c r="A2329" s="104" t="s">
        <v>898</v>
      </c>
      <c r="B2329" s="104" t="s">
        <v>898</v>
      </c>
      <c r="C2329" s="187" t="s">
        <v>906</v>
      </c>
      <c r="D2329" s="188"/>
      <c r="E2329" s="225" t="s">
        <v>179</v>
      </c>
      <c r="F2329" s="424">
        <f t="shared" si="331"/>
        <v>400000</v>
      </c>
      <c r="G2329" s="425">
        <v>400000</v>
      </c>
      <c r="H2329" s="426"/>
      <c r="I2329" s="350">
        <v>200000</v>
      </c>
      <c r="J2329" s="427">
        <v>200000</v>
      </c>
      <c r="K2329" s="427"/>
      <c r="L2329" s="427"/>
      <c r="M2329" s="428"/>
      <c r="N2329" s="428"/>
      <c r="O2329" s="429"/>
      <c r="P2329" s="430"/>
      <c r="Q2329" s="433"/>
      <c r="R2329" s="350">
        <v>360000</v>
      </c>
      <c r="S2329" s="350">
        <f t="shared" si="323"/>
        <v>40000</v>
      </c>
      <c r="T2329" s="431"/>
      <c r="U2329" s="350"/>
      <c r="V2329" s="431"/>
      <c r="W2329" s="350"/>
      <c r="X2329" s="23">
        <f t="shared" si="320"/>
        <v>0</v>
      </c>
      <c r="Y2329" s="23">
        <f t="shared" si="321"/>
        <v>0</v>
      </c>
      <c r="Z2329" s="20">
        <v>1</v>
      </c>
      <c r="AH2329" s="20">
        <f t="shared" si="328"/>
        <v>1</v>
      </c>
      <c r="AQ2329" s="1">
        <f t="shared" si="330"/>
        <v>0</v>
      </c>
      <c r="AR2329" s="1">
        <f t="shared" si="329"/>
        <v>1</v>
      </c>
    </row>
    <row r="2330" spans="1:44" ht="28.2" thickTop="1" thickBot="1">
      <c r="A2330" s="104" t="s">
        <v>898</v>
      </c>
      <c r="B2330" s="104" t="s">
        <v>898</v>
      </c>
      <c r="C2330" s="187" t="s">
        <v>907</v>
      </c>
      <c r="D2330" s="188"/>
      <c r="E2330" s="225" t="s">
        <v>179</v>
      </c>
      <c r="F2330" s="424">
        <f t="shared" si="331"/>
        <v>200000</v>
      </c>
      <c r="G2330" s="425">
        <v>200000</v>
      </c>
      <c r="H2330" s="426"/>
      <c r="I2330" s="350">
        <v>200000</v>
      </c>
      <c r="J2330" s="427"/>
      <c r="K2330" s="427"/>
      <c r="L2330" s="427"/>
      <c r="M2330" s="428"/>
      <c r="N2330" s="428"/>
      <c r="O2330" s="429"/>
      <c r="P2330" s="430"/>
      <c r="Q2330" s="433"/>
      <c r="R2330" s="350">
        <v>200000</v>
      </c>
      <c r="S2330" s="350">
        <f t="shared" si="323"/>
        <v>0</v>
      </c>
      <c r="T2330" s="431"/>
      <c r="U2330" s="350"/>
      <c r="V2330" s="431"/>
      <c r="W2330" s="350"/>
      <c r="X2330" s="23">
        <f t="shared" si="320"/>
        <v>0</v>
      </c>
      <c r="Y2330" s="23">
        <f t="shared" si="321"/>
        <v>0</v>
      </c>
      <c r="Z2330" s="20">
        <v>1</v>
      </c>
      <c r="AH2330" s="20">
        <f t="shared" si="328"/>
        <v>1</v>
      </c>
      <c r="AQ2330" s="1">
        <f t="shared" si="330"/>
        <v>0</v>
      </c>
      <c r="AR2330" s="1">
        <f t="shared" si="329"/>
        <v>1</v>
      </c>
    </row>
    <row r="2331" spans="1:44" ht="28.2" thickTop="1" thickBot="1">
      <c r="A2331" s="104" t="s">
        <v>898</v>
      </c>
      <c r="B2331" s="104" t="s">
        <v>898</v>
      </c>
      <c r="C2331" s="187" t="s">
        <v>908</v>
      </c>
      <c r="D2331" s="188"/>
      <c r="E2331" s="225" t="s">
        <v>179</v>
      </c>
      <c r="F2331" s="424">
        <f t="shared" si="331"/>
        <v>300000</v>
      </c>
      <c r="G2331" s="425">
        <v>300000</v>
      </c>
      <c r="H2331" s="426"/>
      <c r="I2331" s="350">
        <v>100000</v>
      </c>
      <c r="J2331" s="427">
        <v>200000</v>
      </c>
      <c r="K2331" s="427"/>
      <c r="L2331" s="427"/>
      <c r="M2331" s="428"/>
      <c r="N2331" s="428"/>
      <c r="O2331" s="429"/>
      <c r="P2331" s="430"/>
      <c r="Q2331" s="433"/>
      <c r="R2331" s="350">
        <v>270000</v>
      </c>
      <c r="S2331" s="350">
        <f t="shared" si="323"/>
        <v>30000</v>
      </c>
      <c r="T2331" s="431"/>
      <c r="U2331" s="350"/>
      <c r="V2331" s="431"/>
      <c r="W2331" s="350"/>
      <c r="X2331" s="23">
        <f t="shared" si="320"/>
        <v>0</v>
      </c>
      <c r="Y2331" s="23">
        <f t="shared" si="321"/>
        <v>0</v>
      </c>
      <c r="Z2331" s="20">
        <v>1</v>
      </c>
      <c r="AH2331" s="20">
        <f t="shared" si="328"/>
        <v>1</v>
      </c>
      <c r="AQ2331" s="1">
        <f t="shared" si="330"/>
        <v>0</v>
      </c>
      <c r="AR2331" s="1">
        <f t="shared" si="329"/>
        <v>1</v>
      </c>
    </row>
    <row r="2332" spans="1:44" ht="28.2" thickTop="1" thickBot="1">
      <c r="A2332" s="104" t="s">
        <v>898</v>
      </c>
      <c r="B2332" s="104" t="s">
        <v>898</v>
      </c>
      <c r="C2332" s="187" t="s">
        <v>324</v>
      </c>
      <c r="D2332" s="188"/>
      <c r="E2332" s="225" t="s">
        <v>179</v>
      </c>
      <c r="F2332" s="424">
        <f t="shared" si="331"/>
        <v>1100000</v>
      </c>
      <c r="G2332" s="425">
        <v>1100000</v>
      </c>
      <c r="H2332" s="426"/>
      <c r="I2332" s="350"/>
      <c r="J2332" s="427"/>
      <c r="K2332" s="427"/>
      <c r="L2332" s="427">
        <v>1100000</v>
      </c>
      <c r="M2332" s="428"/>
      <c r="N2332" s="428"/>
      <c r="O2332" s="429"/>
      <c r="P2332" s="430"/>
      <c r="Q2332" s="433"/>
      <c r="R2332" s="350">
        <v>990000</v>
      </c>
      <c r="S2332" s="350">
        <f t="shared" si="323"/>
        <v>110000</v>
      </c>
      <c r="T2332" s="431"/>
      <c r="U2332" s="350"/>
      <c r="V2332" s="431"/>
      <c r="W2332" s="350"/>
      <c r="X2332" s="23">
        <f t="shared" si="320"/>
        <v>0</v>
      </c>
      <c r="Y2332" s="23">
        <f t="shared" si="321"/>
        <v>0</v>
      </c>
      <c r="Z2332" s="20">
        <v>1</v>
      </c>
      <c r="AH2332" s="20">
        <f t="shared" si="328"/>
        <v>1</v>
      </c>
      <c r="AQ2332" s="1">
        <f t="shared" si="330"/>
        <v>0</v>
      </c>
      <c r="AR2332" s="1">
        <f t="shared" si="329"/>
        <v>1</v>
      </c>
    </row>
    <row r="2333" spans="1:44" ht="28.2" thickTop="1" thickBot="1">
      <c r="A2333" s="104" t="s">
        <v>898</v>
      </c>
      <c r="B2333" s="104" t="s">
        <v>898</v>
      </c>
      <c r="C2333" s="187" t="s">
        <v>909</v>
      </c>
      <c r="D2333" s="188"/>
      <c r="E2333" s="225" t="s">
        <v>179</v>
      </c>
      <c r="F2333" s="424">
        <f t="shared" si="331"/>
        <v>550000</v>
      </c>
      <c r="G2333" s="425">
        <v>550000</v>
      </c>
      <c r="H2333" s="426"/>
      <c r="I2333" s="350">
        <v>550000</v>
      </c>
      <c r="J2333" s="427"/>
      <c r="K2333" s="427"/>
      <c r="L2333" s="427"/>
      <c r="M2333" s="428"/>
      <c r="N2333" s="428"/>
      <c r="O2333" s="429"/>
      <c r="P2333" s="430"/>
      <c r="Q2333" s="433"/>
      <c r="R2333" s="350">
        <v>495000</v>
      </c>
      <c r="S2333" s="350">
        <f t="shared" si="323"/>
        <v>55000</v>
      </c>
      <c r="T2333" s="431"/>
      <c r="U2333" s="350"/>
      <c r="V2333" s="431"/>
      <c r="W2333" s="350"/>
      <c r="X2333" s="23">
        <f t="shared" ref="X2333:X2397" si="332">G2333-I2333-J2333-K2333-L2333-M2333-N2333</f>
        <v>0</v>
      </c>
      <c r="Y2333" s="23">
        <f t="shared" ref="Y2333:Y2397" si="333">G2333-Q2333-R2333-S2333</f>
        <v>0</v>
      </c>
      <c r="Z2333" s="20">
        <v>1</v>
      </c>
      <c r="AH2333" s="20">
        <f t="shared" si="328"/>
        <v>1</v>
      </c>
      <c r="AQ2333" s="1">
        <f t="shared" si="330"/>
        <v>0</v>
      </c>
      <c r="AR2333" s="1">
        <f t="shared" si="329"/>
        <v>1</v>
      </c>
    </row>
    <row r="2334" spans="1:44" ht="28.2" thickTop="1" thickBot="1">
      <c r="A2334" s="104" t="s">
        <v>898</v>
      </c>
      <c r="B2334" s="104" t="s">
        <v>898</v>
      </c>
      <c r="C2334" s="187" t="s">
        <v>910</v>
      </c>
      <c r="D2334" s="188"/>
      <c r="E2334" s="225" t="s">
        <v>179</v>
      </c>
      <c r="F2334" s="424">
        <f t="shared" si="331"/>
        <v>100000</v>
      </c>
      <c r="G2334" s="425">
        <v>100000</v>
      </c>
      <c r="H2334" s="426"/>
      <c r="I2334" s="350">
        <v>100000</v>
      </c>
      <c r="J2334" s="427"/>
      <c r="K2334" s="427"/>
      <c r="L2334" s="427"/>
      <c r="M2334" s="428"/>
      <c r="N2334" s="428"/>
      <c r="O2334" s="429"/>
      <c r="P2334" s="430"/>
      <c r="Q2334" s="433"/>
      <c r="R2334" s="350">
        <v>100000</v>
      </c>
      <c r="S2334" s="350">
        <f t="shared" si="323"/>
        <v>0</v>
      </c>
      <c r="T2334" s="431"/>
      <c r="U2334" s="350"/>
      <c r="V2334" s="431"/>
      <c r="W2334" s="350"/>
      <c r="X2334" s="23">
        <f t="shared" si="332"/>
        <v>0</v>
      </c>
      <c r="Y2334" s="23">
        <f t="shared" si="333"/>
        <v>0</v>
      </c>
      <c r="Z2334" s="20">
        <v>1</v>
      </c>
      <c r="AH2334" s="20">
        <f t="shared" si="328"/>
        <v>1</v>
      </c>
      <c r="AQ2334" s="1">
        <f t="shared" si="330"/>
        <v>0</v>
      </c>
      <c r="AR2334" s="1">
        <f t="shared" si="329"/>
        <v>1</v>
      </c>
    </row>
    <row r="2335" spans="1:44" ht="28.2" thickTop="1" thickBot="1">
      <c r="A2335" s="104" t="s">
        <v>898</v>
      </c>
      <c r="B2335" s="104" t="s">
        <v>898</v>
      </c>
      <c r="C2335" s="187" t="s">
        <v>911</v>
      </c>
      <c r="D2335" s="188"/>
      <c r="E2335" s="225" t="s">
        <v>179</v>
      </c>
      <c r="F2335" s="424">
        <f t="shared" si="331"/>
        <v>180000</v>
      </c>
      <c r="G2335" s="425">
        <v>180000</v>
      </c>
      <c r="H2335" s="426"/>
      <c r="I2335" s="350">
        <v>180000</v>
      </c>
      <c r="J2335" s="427"/>
      <c r="K2335" s="427"/>
      <c r="L2335" s="427"/>
      <c r="M2335" s="428"/>
      <c r="N2335" s="428"/>
      <c r="O2335" s="429"/>
      <c r="P2335" s="430"/>
      <c r="Q2335" s="433"/>
      <c r="R2335" s="350">
        <v>90000</v>
      </c>
      <c r="S2335" s="350">
        <f t="shared" si="323"/>
        <v>90000</v>
      </c>
      <c r="T2335" s="431"/>
      <c r="U2335" s="350"/>
      <c r="V2335" s="431"/>
      <c r="W2335" s="350"/>
      <c r="X2335" s="23">
        <f t="shared" si="332"/>
        <v>0</v>
      </c>
      <c r="Y2335" s="23">
        <f t="shared" si="333"/>
        <v>0</v>
      </c>
      <c r="Z2335" s="20">
        <v>1</v>
      </c>
      <c r="AH2335" s="20">
        <f t="shared" si="328"/>
        <v>1</v>
      </c>
      <c r="AQ2335" s="1">
        <f t="shared" si="330"/>
        <v>0</v>
      </c>
      <c r="AR2335" s="1">
        <f t="shared" si="329"/>
        <v>1</v>
      </c>
    </row>
    <row r="2336" spans="1:44" ht="28.2" thickTop="1" thickBot="1">
      <c r="A2336" s="104" t="s">
        <v>898</v>
      </c>
      <c r="B2336" s="104" t="s">
        <v>898</v>
      </c>
      <c r="C2336" s="187" t="s">
        <v>912</v>
      </c>
      <c r="D2336" s="188"/>
      <c r="E2336" s="225" t="s">
        <v>179</v>
      </c>
      <c r="F2336" s="424">
        <f t="shared" si="331"/>
        <v>300000</v>
      </c>
      <c r="G2336" s="425">
        <v>300000</v>
      </c>
      <c r="H2336" s="426"/>
      <c r="I2336" s="350">
        <v>300000</v>
      </c>
      <c r="J2336" s="427"/>
      <c r="K2336" s="427"/>
      <c r="L2336" s="427"/>
      <c r="M2336" s="428"/>
      <c r="N2336" s="428"/>
      <c r="O2336" s="429"/>
      <c r="P2336" s="430"/>
      <c r="Q2336" s="433"/>
      <c r="R2336" s="350">
        <v>270000</v>
      </c>
      <c r="S2336" s="350">
        <f t="shared" si="323"/>
        <v>30000</v>
      </c>
      <c r="T2336" s="431"/>
      <c r="U2336" s="350"/>
      <c r="V2336" s="431"/>
      <c r="W2336" s="350"/>
      <c r="X2336" s="23">
        <f t="shared" si="332"/>
        <v>0</v>
      </c>
      <c r="Y2336" s="23">
        <f t="shared" si="333"/>
        <v>0</v>
      </c>
      <c r="Z2336" s="20">
        <v>1</v>
      </c>
      <c r="AH2336" s="20">
        <f t="shared" si="328"/>
        <v>1</v>
      </c>
      <c r="AQ2336" s="1">
        <f t="shared" si="330"/>
        <v>0</v>
      </c>
      <c r="AR2336" s="1">
        <f t="shared" si="329"/>
        <v>1</v>
      </c>
    </row>
    <row r="2337" spans="1:44" ht="28.2" thickTop="1" thickBot="1">
      <c r="A2337" s="104" t="s">
        <v>898</v>
      </c>
      <c r="B2337" s="104" t="s">
        <v>898</v>
      </c>
      <c r="C2337" s="187" t="s">
        <v>913</v>
      </c>
      <c r="D2337" s="188"/>
      <c r="E2337" s="225" t="s">
        <v>179</v>
      </c>
      <c r="F2337" s="424">
        <f t="shared" si="331"/>
        <v>150000</v>
      </c>
      <c r="G2337" s="425">
        <v>150000</v>
      </c>
      <c r="H2337" s="426"/>
      <c r="I2337" s="350">
        <v>150000</v>
      </c>
      <c r="J2337" s="427"/>
      <c r="K2337" s="427"/>
      <c r="L2337" s="427"/>
      <c r="M2337" s="428"/>
      <c r="N2337" s="428"/>
      <c r="O2337" s="429"/>
      <c r="P2337" s="430"/>
      <c r="Q2337" s="433"/>
      <c r="R2337" s="350">
        <v>135000</v>
      </c>
      <c r="S2337" s="350">
        <f t="shared" si="323"/>
        <v>15000</v>
      </c>
      <c r="T2337" s="431"/>
      <c r="U2337" s="350"/>
      <c r="V2337" s="431"/>
      <c r="W2337" s="350"/>
      <c r="X2337" s="23">
        <f t="shared" si="332"/>
        <v>0</v>
      </c>
      <c r="Y2337" s="23">
        <f t="shared" si="333"/>
        <v>0</v>
      </c>
      <c r="Z2337" s="20">
        <v>1</v>
      </c>
      <c r="AH2337" s="20">
        <f t="shared" si="328"/>
        <v>1</v>
      </c>
      <c r="AQ2337" s="1">
        <f t="shared" si="330"/>
        <v>0</v>
      </c>
      <c r="AR2337" s="1">
        <f t="shared" si="329"/>
        <v>1</v>
      </c>
    </row>
    <row r="2338" spans="1:44" ht="28.2" thickTop="1" thickBot="1">
      <c r="A2338" s="104" t="s">
        <v>898</v>
      </c>
      <c r="B2338" s="104" t="s">
        <v>898</v>
      </c>
      <c r="C2338" s="187" t="s">
        <v>914</v>
      </c>
      <c r="D2338" s="188"/>
      <c r="E2338" s="225" t="s">
        <v>179</v>
      </c>
      <c r="F2338" s="424">
        <f t="shared" si="331"/>
        <v>165000</v>
      </c>
      <c r="G2338" s="425">
        <v>165000</v>
      </c>
      <c r="H2338" s="426"/>
      <c r="I2338" s="350">
        <v>165000</v>
      </c>
      <c r="J2338" s="427"/>
      <c r="K2338" s="427"/>
      <c r="L2338" s="427"/>
      <c r="M2338" s="428"/>
      <c r="N2338" s="428"/>
      <c r="O2338" s="429"/>
      <c r="P2338" s="430"/>
      <c r="Q2338" s="433"/>
      <c r="R2338" s="350">
        <v>0</v>
      </c>
      <c r="S2338" s="350">
        <f t="shared" si="323"/>
        <v>165000</v>
      </c>
      <c r="T2338" s="431"/>
      <c r="U2338" s="350"/>
      <c r="V2338" s="431"/>
      <c r="W2338" s="350"/>
      <c r="X2338" s="23">
        <f t="shared" si="332"/>
        <v>0</v>
      </c>
      <c r="Y2338" s="23">
        <f t="shared" si="333"/>
        <v>0</v>
      </c>
      <c r="Z2338" s="20">
        <v>1</v>
      </c>
      <c r="AH2338" s="20">
        <f t="shared" si="328"/>
        <v>1</v>
      </c>
      <c r="AQ2338" s="1">
        <f t="shared" si="330"/>
        <v>0</v>
      </c>
      <c r="AR2338" s="1">
        <f t="shared" si="329"/>
        <v>1</v>
      </c>
    </row>
    <row r="2339" spans="1:44" ht="54" thickTop="1" thickBot="1">
      <c r="A2339" s="104" t="s">
        <v>898</v>
      </c>
      <c r="B2339" s="104" t="s">
        <v>898</v>
      </c>
      <c r="C2339" s="187" t="s">
        <v>915</v>
      </c>
      <c r="D2339" s="188"/>
      <c r="E2339" s="225" t="s">
        <v>179</v>
      </c>
      <c r="F2339" s="424">
        <f t="shared" si="331"/>
        <v>300000</v>
      </c>
      <c r="G2339" s="425">
        <v>300000</v>
      </c>
      <c r="H2339" s="426"/>
      <c r="I2339" s="350">
        <v>300000</v>
      </c>
      <c r="J2339" s="427"/>
      <c r="K2339" s="427"/>
      <c r="L2339" s="427"/>
      <c r="M2339" s="428"/>
      <c r="N2339" s="428"/>
      <c r="O2339" s="429"/>
      <c r="P2339" s="430"/>
      <c r="Q2339" s="433"/>
      <c r="R2339" s="350">
        <v>270000</v>
      </c>
      <c r="S2339" s="350">
        <f t="shared" si="323"/>
        <v>30000</v>
      </c>
      <c r="T2339" s="431"/>
      <c r="U2339" s="350"/>
      <c r="V2339" s="431"/>
      <c r="W2339" s="350"/>
      <c r="X2339" s="23">
        <f t="shared" si="332"/>
        <v>0</v>
      </c>
      <c r="Y2339" s="23">
        <f t="shared" si="333"/>
        <v>0</v>
      </c>
      <c r="Z2339" s="20">
        <v>1</v>
      </c>
      <c r="AH2339" s="20">
        <f t="shared" si="328"/>
        <v>1</v>
      </c>
      <c r="AQ2339" s="1">
        <f t="shared" si="330"/>
        <v>0</v>
      </c>
      <c r="AR2339" s="1">
        <f t="shared" si="329"/>
        <v>1</v>
      </c>
    </row>
    <row r="2340" spans="1:44" ht="28.2" thickTop="1" thickBot="1">
      <c r="A2340" s="104" t="s">
        <v>898</v>
      </c>
      <c r="B2340" s="104" t="s">
        <v>898</v>
      </c>
      <c r="C2340" s="187" t="s">
        <v>916</v>
      </c>
      <c r="D2340" s="188"/>
      <c r="E2340" s="225" t="s">
        <v>179</v>
      </c>
      <c r="F2340" s="424">
        <f t="shared" si="331"/>
        <v>813000</v>
      </c>
      <c r="G2340" s="425">
        <v>813000</v>
      </c>
      <c r="H2340" s="426"/>
      <c r="I2340" s="350">
        <v>113000</v>
      </c>
      <c r="J2340" s="427">
        <v>700000</v>
      </c>
      <c r="K2340" s="427"/>
      <c r="L2340" s="427"/>
      <c r="M2340" s="428"/>
      <c r="N2340" s="428"/>
      <c r="O2340" s="429"/>
      <c r="P2340" s="430"/>
      <c r="Q2340" s="433"/>
      <c r="R2340" s="350">
        <v>731700</v>
      </c>
      <c r="S2340" s="350">
        <f t="shared" si="323"/>
        <v>81300</v>
      </c>
      <c r="T2340" s="431"/>
      <c r="U2340" s="350"/>
      <c r="V2340" s="431"/>
      <c r="W2340" s="350"/>
      <c r="X2340" s="23">
        <f t="shared" si="332"/>
        <v>0</v>
      </c>
      <c r="Y2340" s="23">
        <f t="shared" si="333"/>
        <v>0</v>
      </c>
      <c r="Z2340" s="20">
        <v>1</v>
      </c>
      <c r="AH2340" s="20">
        <f t="shared" si="328"/>
        <v>1</v>
      </c>
      <c r="AQ2340" s="1">
        <f t="shared" si="330"/>
        <v>0</v>
      </c>
      <c r="AR2340" s="1">
        <f t="shared" si="329"/>
        <v>1</v>
      </c>
    </row>
    <row r="2341" spans="1:44" ht="28.2" thickTop="1" thickBot="1">
      <c r="A2341" s="104" t="s">
        <v>898</v>
      </c>
      <c r="B2341" s="104" t="s">
        <v>898</v>
      </c>
      <c r="C2341" s="187" t="s">
        <v>222</v>
      </c>
      <c r="D2341" s="188"/>
      <c r="E2341" s="225" t="s">
        <v>179</v>
      </c>
      <c r="F2341" s="424">
        <v>990000</v>
      </c>
      <c r="G2341" s="425">
        <v>990000</v>
      </c>
      <c r="H2341" s="426"/>
      <c r="I2341" s="350"/>
      <c r="J2341" s="427">
        <v>990000</v>
      </c>
      <c r="K2341" s="427"/>
      <c r="L2341" s="427"/>
      <c r="M2341" s="428"/>
      <c r="N2341" s="428"/>
      <c r="O2341" s="429"/>
      <c r="P2341" s="430"/>
      <c r="Q2341" s="433"/>
      <c r="R2341" s="350">
        <v>990000</v>
      </c>
      <c r="S2341" s="350">
        <v>0</v>
      </c>
      <c r="T2341" s="431"/>
      <c r="U2341" s="350"/>
      <c r="V2341" s="431"/>
      <c r="W2341" s="350"/>
      <c r="X2341" s="23">
        <v>0</v>
      </c>
      <c r="Y2341" s="23">
        <v>0</v>
      </c>
      <c r="Z2341" s="20">
        <v>1</v>
      </c>
      <c r="AH2341" s="20">
        <f t="shared" si="328"/>
        <v>1</v>
      </c>
      <c r="AQ2341" s="1">
        <v>0</v>
      </c>
      <c r="AR2341" s="1">
        <f t="shared" si="329"/>
        <v>1</v>
      </c>
    </row>
    <row r="2342" spans="1:44" ht="28.2" thickTop="1" thickBot="1">
      <c r="A2342" s="104" t="s">
        <v>898</v>
      </c>
      <c r="B2342" s="104" t="s">
        <v>898</v>
      </c>
      <c r="C2342" s="187" t="s">
        <v>917</v>
      </c>
      <c r="D2342" s="188"/>
      <c r="E2342" s="225" t="s">
        <v>145</v>
      </c>
      <c r="F2342" s="424">
        <v>3300000</v>
      </c>
      <c r="G2342" s="425">
        <f t="shared" ref="G2342:G2375" si="334">SUM(I2342:N2342)</f>
        <v>3334000</v>
      </c>
      <c r="H2342" s="426"/>
      <c r="I2342" s="350">
        <v>34000</v>
      </c>
      <c r="J2342" s="427">
        <v>2520000</v>
      </c>
      <c r="K2342" s="427"/>
      <c r="L2342" s="427">
        <v>780000</v>
      </c>
      <c r="M2342" s="428"/>
      <c r="N2342" s="428"/>
      <c r="O2342" s="429"/>
      <c r="P2342" s="430"/>
      <c r="Q2342" s="433">
        <v>0</v>
      </c>
      <c r="R2342" s="350">
        <v>3000600</v>
      </c>
      <c r="S2342" s="350">
        <f t="shared" ref="S2342:S2405" si="335">G2342-Q2342-R2342</f>
        <v>333400</v>
      </c>
      <c r="T2342" s="431"/>
      <c r="U2342" s="350"/>
      <c r="V2342" s="431"/>
      <c r="W2342" s="350"/>
      <c r="X2342" s="23">
        <f t="shared" si="332"/>
        <v>0</v>
      </c>
      <c r="Y2342" s="23">
        <f t="shared" si="333"/>
        <v>0</v>
      </c>
      <c r="AH2342" s="20">
        <f t="shared" si="328"/>
        <v>0</v>
      </c>
      <c r="AI2342" s="20">
        <v>1</v>
      </c>
      <c r="AQ2342" s="1">
        <f t="shared" si="330"/>
        <v>1</v>
      </c>
      <c r="AR2342" s="1">
        <f t="shared" si="329"/>
        <v>1</v>
      </c>
    </row>
    <row r="2343" spans="1:44" ht="28.2" thickTop="1" thickBot="1">
      <c r="A2343" s="104" t="s">
        <v>898</v>
      </c>
      <c r="B2343" s="104" t="s">
        <v>898</v>
      </c>
      <c r="C2343" s="187" t="s">
        <v>918</v>
      </c>
      <c r="D2343" s="188"/>
      <c r="E2343" s="225" t="s">
        <v>145</v>
      </c>
      <c r="F2343" s="424">
        <v>200000</v>
      </c>
      <c r="G2343" s="425">
        <f t="shared" si="334"/>
        <v>200000</v>
      </c>
      <c r="H2343" s="426"/>
      <c r="I2343" s="350"/>
      <c r="J2343" s="427"/>
      <c r="K2343" s="427"/>
      <c r="L2343" s="427">
        <v>200000</v>
      </c>
      <c r="M2343" s="428"/>
      <c r="N2343" s="428"/>
      <c r="O2343" s="429"/>
      <c r="P2343" s="430"/>
      <c r="Q2343" s="433">
        <v>0</v>
      </c>
      <c r="R2343" s="350">
        <v>180000</v>
      </c>
      <c r="S2343" s="350">
        <f t="shared" si="335"/>
        <v>20000</v>
      </c>
      <c r="T2343" s="431"/>
      <c r="U2343" s="350"/>
      <c r="V2343" s="431"/>
      <c r="W2343" s="350"/>
      <c r="X2343" s="23">
        <f t="shared" si="332"/>
        <v>0</v>
      </c>
      <c r="Y2343" s="23">
        <f t="shared" si="333"/>
        <v>0</v>
      </c>
      <c r="AH2343" s="20">
        <f t="shared" si="328"/>
        <v>0</v>
      </c>
      <c r="AI2343" s="20">
        <v>1</v>
      </c>
      <c r="AQ2343" s="1">
        <f t="shared" si="330"/>
        <v>1</v>
      </c>
      <c r="AR2343" s="1">
        <f t="shared" si="329"/>
        <v>1</v>
      </c>
    </row>
    <row r="2344" spans="1:44" ht="28.2" thickTop="1" thickBot="1">
      <c r="A2344" s="104" t="s">
        <v>898</v>
      </c>
      <c r="B2344" s="104" t="s">
        <v>898</v>
      </c>
      <c r="C2344" s="187" t="s">
        <v>919</v>
      </c>
      <c r="D2344" s="188"/>
      <c r="E2344" s="225" t="s">
        <v>145</v>
      </c>
      <c r="F2344" s="424">
        <v>250000</v>
      </c>
      <c r="G2344" s="425">
        <f t="shared" si="334"/>
        <v>250000</v>
      </c>
      <c r="H2344" s="426"/>
      <c r="I2344" s="350">
        <v>250000</v>
      </c>
      <c r="J2344" s="427"/>
      <c r="K2344" s="427"/>
      <c r="L2344" s="427"/>
      <c r="M2344" s="428"/>
      <c r="N2344" s="428"/>
      <c r="O2344" s="429"/>
      <c r="P2344" s="430"/>
      <c r="Q2344" s="433">
        <v>140000</v>
      </c>
      <c r="R2344" s="350">
        <v>100000</v>
      </c>
      <c r="S2344" s="350">
        <f t="shared" si="335"/>
        <v>10000</v>
      </c>
      <c r="T2344" s="431"/>
      <c r="U2344" s="350"/>
      <c r="V2344" s="431"/>
      <c r="W2344" s="350"/>
      <c r="X2344" s="23">
        <f t="shared" si="332"/>
        <v>0</v>
      </c>
      <c r="Y2344" s="23">
        <f t="shared" si="333"/>
        <v>0</v>
      </c>
      <c r="AH2344" s="20">
        <f t="shared" si="328"/>
        <v>0</v>
      </c>
      <c r="AI2344" s="20">
        <v>1</v>
      </c>
      <c r="AQ2344" s="1">
        <f t="shared" si="330"/>
        <v>1</v>
      </c>
      <c r="AR2344" s="1">
        <f t="shared" si="329"/>
        <v>1</v>
      </c>
    </row>
    <row r="2345" spans="1:44" ht="28.2" thickTop="1" thickBot="1">
      <c r="A2345" s="104" t="s">
        <v>898</v>
      </c>
      <c r="B2345" s="104" t="s">
        <v>898</v>
      </c>
      <c r="C2345" s="187" t="s">
        <v>920</v>
      </c>
      <c r="D2345" s="188"/>
      <c r="E2345" s="225" t="s">
        <v>145</v>
      </c>
      <c r="F2345" s="424">
        <v>290000</v>
      </c>
      <c r="G2345" s="425">
        <f t="shared" si="334"/>
        <v>290000</v>
      </c>
      <c r="H2345" s="426"/>
      <c r="I2345" s="350">
        <v>290000</v>
      </c>
      <c r="J2345" s="427"/>
      <c r="K2345" s="427"/>
      <c r="L2345" s="427"/>
      <c r="M2345" s="428"/>
      <c r="N2345" s="428"/>
      <c r="O2345" s="429"/>
      <c r="P2345" s="430"/>
      <c r="Q2345" s="433">
        <v>0</v>
      </c>
      <c r="R2345" s="350">
        <v>260000</v>
      </c>
      <c r="S2345" s="350">
        <f t="shared" si="335"/>
        <v>30000</v>
      </c>
      <c r="T2345" s="431"/>
      <c r="U2345" s="350"/>
      <c r="V2345" s="431"/>
      <c r="W2345" s="350"/>
      <c r="X2345" s="23">
        <f t="shared" si="332"/>
        <v>0</v>
      </c>
      <c r="Y2345" s="23">
        <f t="shared" si="333"/>
        <v>0</v>
      </c>
      <c r="AH2345" s="20">
        <f t="shared" si="328"/>
        <v>0</v>
      </c>
      <c r="AI2345" s="20">
        <v>1</v>
      </c>
      <c r="AQ2345" s="1">
        <f t="shared" si="330"/>
        <v>1</v>
      </c>
      <c r="AR2345" s="1">
        <f t="shared" si="329"/>
        <v>1</v>
      </c>
    </row>
    <row r="2346" spans="1:44" ht="28.2" thickTop="1" thickBot="1">
      <c r="A2346" s="104" t="s">
        <v>898</v>
      </c>
      <c r="B2346" s="104" t="s">
        <v>898</v>
      </c>
      <c r="C2346" s="187" t="s">
        <v>921</v>
      </c>
      <c r="D2346" s="188"/>
      <c r="E2346" s="225" t="s">
        <v>145</v>
      </c>
      <c r="F2346" s="424">
        <v>2500000</v>
      </c>
      <c r="G2346" s="425">
        <f t="shared" si="334"/>
        <v>2500000</v>
      </c>
      <c r="H2346" s="426"/>
      <c r="I2346" s="350">
        <v>2500000</v>
      </c>
      <c r="J2346" s="427"/>
      <c r="K2346" s="427"/>
      <c r="L2346" s="427"/>
      <c r="M2346" s="428"/>
      <c r="N2346" s="428"/>
      <c r="O2346" s="429"/>
      <c r="P2346" s="430"/>
      <c r="Q2346" s="433">
        <v>900000</v>
      </c>
      <c r="R2346" s="350">
        <v>1000000</v>
      </c>
      <c r="S2346" s="350">
        <f t="shared" si="335"/>
        <v>600000</v>
      </c>
      <c r="T2346" s="431"/>
      <c r="U2346" s="350"/>
      <c r="V2346" s="431"/>
      <c r="W2346" s="350"/>
      <c r="X2346" s="23">
        <f t="shared" si="332"/>
        <v>0</v>
      </c>
      <c r="Y2346" s="23">
        <f t="shared" si="333"/>
        <v>0</v>
      </c>
      <c r="AH2346" s="20">
        <f t="shared" si="328"/>
        <v>0</v>
      </c>
      <c r="AI2346" s="20">
        <v>1</v>
      </c>
      <c r="AQ2346" s="1">
        <f t="shared" si="330"/>
        <v>1</v>
      </c>
      <c r="AR2346" s="1">
        <f t="shared" si="329"/>
        <v>1</v>
      </c>
    </row>
    <row r="2347" spans="1:44" ht="28.2" thickTop="1" thickBot="1">
      <c r="A2347" s="104" t="s">
        <v>898</v>
      </c>
      <c r="B2347" s="104" t="s">
        <v>898</v>
      </c>
      <c r="C2347" s="187" t="s">
        <v>922</v>
      </c>
      <c r="D2347" s="188"/>
      <c r="E2347" s="225" t="s">
        <v>145</v>
      </c>
      <c r="F2347" s="424">
        <v>2000000</v>
      </c>
      <c r="G2347" s="425">
        <f t="shared" si="334"/>
        <v>2000000</v>
      </c>
      <c r="H2347" s="426"/>
      <c r="I2347" s="350">
        <v>1200000</v>
      </c>
      <c r="J2347" s="427">
        <v>800000</v>
      </c>
      <c r="K2347" s="427"/>
      <c r="L2347" s="427"/>
      <c r="M2347" s="428"/>
      <c r="N2347" s="428"/>
      <c r="O2347" s="429"/>
      <c r="P2347" s="430"/>
      <c r="Q2347" s="433">
        <v>0</v>
      </c>
      <c r="R2347" s="350">
        <v>1800000</v>
      </c>
      <c r="S2347" s="350">
        <f t="shared" si="335"/>
        <v>200000</v>
      </c>
      <c r="T2347" s="431"/>
      <c r="U2347" s="350"/>
      <c r="V2347" s="431"/>
      <c r="W2347" s="350"/>
      <c r="X2347" s="23">
        <f t="shared" si="332"/>
        <v>0</v>
      </c>
      <c r="Y2347" s="23">
        <f t="shared" si="333"/>
        <v>0</v>
      </c>
      <c r="AH2347" s="20">
        <f t="shared" si="328"/>
        <v>0</v>
      </c>
      <c r="AI2347" s="20">
        <v>1</v>
      </c>
      <c r="AQ2347" s="1">
        <f t="shared" si="330"/>
        <v>1</v>
      </c>
      <c r="AR2347" s="1">
        <f t="shared" si="329"/>
        <v>1</v>
      </c>
    </row>
    <row r="2348" spans="1:44" ht="28.2" thickTop="1" thickBot="1">
      <c r="A2348" s="104" t="s">
        <v>898</v>
      </c>
      <c r="B2348" s="104" t="s">
        <v>898</v>
      </c>
      <c r="C2348" s="187" t="s">
        <v>923</v>
      </c>
      <c r="D2348" s="188"/>
      <c r="E2348" s="225" t="s">
        <v>145</v>
      </c>
      <c r="F2348" s="424">
        <v>3000000</v>
      </c>
      <c r="G2348" s="425">
        <f t="shared" si="334"/>
        <v>3000000</v>
      </c>
      <c r="H2348" s="426"/>
      <c r="I2348" s="350">
        <v>3000000</v>
      </c>
      <c r="J2348" s="427"/>
      <c r="K2348" s="427"/>
      <c r="L2348" s="427"/>
      <c r="M2348" s="428"/>
      <c r="N2348" s="428"/>
      <c r="O2348" s="429"/>
      <c r="P2348" s="430"/>
      <c r="Q2348" s="433">
        <v>0</v>
      </c>
      <c r="R2348" s="350">
        <v>1000000</v>
      </c>
      <c r="S2348" s="350">
        <f t="shared" si="335"/>
        <v>2000000</v>
      </c>
      <c r="T2348" s="431"/>
      <c r="U2348" s="350"/>
      <c r="V2348" s="431"/>
      <c r="W2348" s="350"/>
      <c r="X2348" s="23">
        <f t="shared" si="332"/>
        <v>0</v>
      </c>
      <c r="Y2348" s="23">
        <f t="shared" si="333"/>
        <v>0</v>
      </c>
      <c r="AH2348" s="20">
        <f t="shared" si="328"/>
        <v>0</v>
      </c>
      <c r="AI2348" s="20">
        <v>1</v>
      </c>
      <c r="AQ2348" s="1">
        <f t="shared" si="330"/>
        <v>1</v>
      </c>
      <c r="AR2348" s="1">
        <f t="shared" si="329"/>
        <v>1</v>
      </c>
    </row>
    <row r="2349" spans="1:44" ht="28.2" thickTop="1" thickBot="1">
      <c r="A2349" s="104" t="s">
        <v>898</v>
      </c>
      <c r="B2349" s="104" t="s">
        <v>898</v>
      </c>
      <c r="C2349" s="187" t="s">
        <v>924</v>
      </c>
      <c r="D2349" s="188"/>
      <c r="E2349" s="225" t="s">
        <v>145</v>
      </c>
      <c r="F2349" s="424">
        <v>200000</v>
      </c>
      <c r="G2349" s="425">
        <f t="shared" si="334"/>
        <v>200000</v>
      </c>
      <c r="H2349" s="426"/>
      <c r="I2349" s="350">
        <v>200000</v>
      </c>
      <c r="J2349" s="427"/>
      <c r="K2349" s="427"/>
      <c r="L2349" s="427"/>
      <c r="M2349" s="428"/>
      <c r="N2349" s="428"/>
      <c r="O2349" s="429"/>
      <c r="P2349" s="430"/>
      <c r="Q2349" s="433">
        <v>0</v>
      </c>
      <c r="R2349" s="350">
        <v>180000</v>
      </c>
      <c r="S2349" s="350">
        <f t="shared" si="335"/>
        <v>20000</v>
      </c>
      <c r="T2349" s="431"/>
      <c r="U2349" s="350"/>
      <c r="V2349" s="431"/>
      <c r="W2349" s="350"/>
      <c r="X2349" s="23">
        <f t="shared" si="332"/>
        <v>0</v>
      </c>
      <c r="Y2349" s="23">
        <f t="shared" si="333"/>
        <v>0</v>
      </c>
      <c r="AH2349" s="20">
        <f t="shared" si="328"/>
        <v>0</v>
      </c>
      <c r="AI2349" s="20">
        <v>1</v>
      </c>
      <c r="AQ2349" s="1">
        <f t="shared" si="330"/>
        <v>1</v>
      </c>
      <c r="AR2349" s="1">
        <f t="shared" si="329"/>
        <v>1</v>
      </c>
    </row>
    <row r="2350" spans="1:44" ht="28.2" thickTop="1" thickBot="1">
      <c r="A2350" s="104" t="s">
        <v>898</v>
      </c>
      <c r="B2350" s="104" t="s">
        <v>898</v>
      </c>
      <c r="C2350" s="187" t="s">
        <v>925</v>
      </c>
      <c r="D2350" s="188"/>
      <c r="E2350" s="225" t="s">
        <v>145</v>
      </c>
      <c r="F2350" s="424">
        <v>100000</v>
      </c>
      <c r="G2350" s="425">
        <f t="shared" si="334"/>
        <v>100000</v>
      </c>
      <c r="H2350" s="426"/>
      <c r="I2350" s="350">
        <v>100000</v>
      </c>
      <c r="J2350" s="427"/>
      <c r="K2350" s="427"/>
      <c r="L2350" s="427"/>
      <c r="M2350" s="428"/>
      <c r="N2350" s="428"/>
      <c r="O2350" s="429"/>
      <c r="P2350" s="430"/>
      <c r="Q2350" s="433">
        <v>0</v>
      </c>
      <c r="R2350" s="350">
        <v>50000</v>
      </c>
      <c r="S2350" s="350">
        <f t="shared" si="335"/>
        <v>50000</v>
      </c>
      <c r="T2350" s="431"/>
      <c r="U2350" s="350"/>
      <c r="V2350" s="431"/>
      <c r="W2350" s="350"/>
      <c r="X2350" s="23">
        <f t="shared" si="332"/>
        <v>0</v>
      </c>
      <c r="Y2350" s="23">
        <f t="shared" si="333"/>
        <v>0</v>
      </c>
      <c r="AH2350" s="20">
        <f t="shared" si="328"/>
        <v>0</v>
      </c>
      <c r="AI2350" s="20">
        <v>1</v>
      </c>
      <c r="AQ2350" s="1">
        <f t="shared" si="330"/>
        <v>1</v>
      </c>
      <c r="AR2350" s="1">
        <f t="shared" si="329"/>
        <v>1</v>
      </c>
    </row>
    <row r="2351" spans="1:44" ht="28.2" thickTop="1" thickBot="1">
      <c r="A2351" s="104" t="s">
        <v>898</v>
      </c>
      <c r="B2351" s="104" t="s">
        <v>898</v>
      </c>
      <c r="C2351" s="187" t="s">
        <v>926</v>
      </c>
      <c r="D2351" s="188"/>
      <c r="E2351" s="225" t="s">
        <v>145</v>
      </c>
      <c r="F2351" s="424">
        <v>500000</v>
      </c>
      <c r="G2351" s="425">
        <f t="shared" si="334"/>
        <v>500000</v>
      </c>
      <c r="H2351" s="426"/>
      <c r="I2351" s="350">
        <v>500000</v>
      </c>
      <c r="J2351" s="427"/>
      <c r="K2351" s="427"/>
      <c r="L2351" s="427"/>
      <c r="M2351" s="428"/>
      <c r="N2351" s="428"/>
      <c r="O2351" s="429"/>
      <c r="P2351" s="430"/>
      <c r="Q2351" s="433">
        <v>0</v>
      </c>
      <c r="R2351" s="350">
        <v>50000</v>
      </c>
      <c r="S2351" s="350">
        <f t="shared" si="335"/>
        <v>450000</v>
      </c>
      <c r="T2351" s="431"/>
      <c r="U2351" s="350"/>
      <c r="V2351" s="431"/>
      <c r="W2351" s="350"/>
      <c r="X2351" s="23">
        <f t="shared" si="332"/>
        <v>0</v>
      </c>
      <c r="Y2351" s="23">
        <f t="shared" si="333"/>
        <v>0</v>
      </c>
      <c r="AH2351" s="20">
        <f t="shared" si="328"/>
        <v>0</v>
      </c>
      <c r="AI2351" s="20">
        <v>1</v>
      </c>
      <c r="AQ2351" s="1">
        <f t="shared" si="330"/>
        <v>1</v>
      </c>
      <c r="AR2351" s="1">
        <f t="shared" si="329"/>
        <v>1</v>
      </c>
    </row>
    <row r="2352" spans="1:44" ht="28.2" thickTop="1" thickBot="1">
      <c r="A2352" s="104" t="s">
        <v>898</v>
      </c>
      <c r="B2352" s="104" t="s">
        <v>898</v>
      </c>
      <c r="C2352" s="187" t="s">
        <v>927</v>
      </c>
      <c r="D2352" s="188"/>
      <c r="E2352" s="225" t="s">
        <v>145</v>
      </c>
      <c r="F2352" s="424">
        <v>550000</v>
      </c>
      <c r="G2352" s="425">
        <f t="shared" si="334"/>
        <v>550000</v>
      </c>
      <c r="H2352" s="426"/>
      <c r="I2352" s="350">
        <v>550000</v>
      </c>
      <c r="J2352" s="427"/>
      <c r="K2352" s="427"/>
      <c r="L2352" s="427"/>
      <c r="M2352" s="428"/>
      <c r="N2352" s="428"/>
      <c r="O2352" s="429"/>
      <c r="P2352" s="430"/>
      <c r="Q2352" s="433">
        <v>0</v>
      </c>
      <c r="R2352" s="350">
        <v>65000</v>
      </c>
      <c r="S2352" s="350">
        <f t="shared" si="335"/>
        <v>485000</v>
      </c>
      <c r="T2352" s="431"/>
      <c r="U2352" s="350"/>
      <c r="V2352" s="431"/>
      <c r="W2352" s="350"/>
      <c r="X2352" s="23">
        <f t="shared" si="332"/>
        <v>0</v>
      </c>
      <c r="Y2352" s="23">
        <f t="shared" si="333"/>
        <v>0</v>
      </c>
      <c r="AH2352" s="20">
        <f t="shared" si="328"/>
        <v>0</v>
      </c>
      <c r="AI2352" s="20">
        <v>1</v>
      </c>
      <c r="AQ2352" s="1">
        <f t="shared" si="330"/>
        <v>1</v>
      </c>
      <c r="AR2352" s="1">
        <f t="shared" si="329"/>
        <v>1</v>
      </c>
    </row>
    <row r="2353" spans="1:44" ht="28.2" thickTop="1" thickBot="1">
      <c r="A2353" s="104" t="s">
        <v>898</v>
      </c>
      <c r="B2353" s="104" t="s">
        <v>898</v>
      </c>
      <c r="C2353" s="187" t="s">
        <v>324</v>
      </c>
      <c r="D2353" s="188"/>
      <c r="E2353" s="225" t="s">
        <v>145</v>
      </c>
      <c r="F2353" s="424">
        <v>1000000</v>
      </c>
      <c r="G2353" s="425">
        <f t="shared" si="334"/>
        <v>1000000</v>
      </c>
      <c r="H2353" s="426"/>
      <c r="I2353" s="350">
        <v>1000000</v>
      </c>
      <c r="J2353" s="427"/>
      <c r="K2353" s="427"/>
      <c r="L2353" s="427"/>
      <c r="M2353" s="428"/>
      <c r="N2353" s="428"/>
      <c r="O2353" s="429"/>
      <c r="P2353" s="430"/>
      <c r="Q2353" s="433">
        <v>0</v>
      </c>
      <c r="R2353" s="350">
        <v>500000</v>
      </c>
      <c r="S2353" s="350">
        <f t="shared" si="335"/>
        <v>500000</v>
      </c>
      <c r="T2353" s="431"/>
      <c r="U2353" s="350"/>
      <c r="V2353" s="431"/>
      <c r="W2353" s="350"/>
      <c r="X2353" s="23">
        <f t="shared" si="332"/>
        <v>0</v>
      </c>
      <c r="Y2353" s="23">
        <f t="shared" si="333"/>
        <v>0</v>
      </c>
      <c r="AH2353" s="20">
        <f t="shared" si="328"/>
        <v>0</v>
      </c>
      <c r="AI2353" s="20">
        <v>1</v>
      </c>
      <c r="AQ2353" s="1">
        <f t="shared" si="330"/>
        <v>1</v>
      </c>
      <c r="AR2353" s="1">
        <f t="shared" si="329"/>
        <v>1</v>
      </c>
    </row>
    <row r="2354" spans="1:44" ht="28.2" thickTop="1" thickBot="1">
      <c r="A2354" s="104" t="s">
        <v>898</v>
      </c>
      <c r="B2354" s="104" t="s">
        <v>898</v>
      </c>
      <c r="C2354" s="187" t="s">
        <v>928</v>
      </c>
      <c r="D2354" s="188"/>
      <c r="E2354" s="225" t="s">
        <v>145</v>
      </c>
      <c r="F2354" s="424">
        <v>500000</v>
      </c>
      <c r="G2354" s="425">
        <f t="shared" si="334"/>
        <v>468000</v>
      </c>
      <c r="H2354" s="426"/>
      <c r="I2354" s="350">
        <v>288000</v>
      </c>
      <c r="J2354" s="427">
        <v>180000</v>
      </c>
      <c r="K2354" s="427"/>
      <c r="L2354" s="427"/>
      <c r="M2354" s="428"/>
      <c r="N2354" s="428"/>
      <c r="O2354" s="429"/>
      <c r="P2354" s="430"/>
      <c r="Q2354" s="433">
        <v>0</v>
      </c>
      <c r="R2354" s="350">
        <v>421200</v>
      </c>
      <c r="S2354" s="350">
        <f t="shared" si="335"/>
        <v>46800</v>
      </c>
      <c r="T2354" s="431"/>
      <c r="U2354" s="350"/>
      <c r="V2354" s="431"/>
      <c r="W2354" s="350"/>
      <c r="X2354" s="23">
        <f t="shared" si="332"/>
        <v>0</v>
      </c>
      <c r="Y2354" s="23">
        <f t="shared" si="333"/>
        <v>0</v>
      </c>
      <c r="AH2354" s="20">
        <f t="shared" si="328"/>
        <v>0</v>
      </c>
      <c r="AI2354" s="20">
        <v>1</v>
      </c>
      <c r="AQ2354" s="1">
        <f t="shared" si="330"/>
        <v>1</v>
      </c>
      <c r="AR2354" s="1">
        <f t="shared" si="329"/>
        <v>1</v>
      </c>
    </row>
    <row r="2355" spans="1:44" ht="28.2" thickTop="1" thickBot="1">
      <c r="A2355" s="104" t="s">
        <v>898</v>
      </c>
      <c r="B2355" s="104" t="s">
        <v>898</v>
      </c>
      <c r="C2355" s="187" t="s">
        <v>929</v>
      </c>
      <c r="D2355" s="188"/>
      <c r="E2355" s="225" t="s">
        <v>145</v>
      </c>
      <c r="F2355" s="424">
        <v>150000</v>
      </c>
      <c r="G2355" s="425">
        <f t="shared" si="334"/>
        <v>150000</v>
      </c>
      <c r="H2355" s="426"/>
      <c r="I2355" s="350">
        <v>150000</v>
      </c>
      <c r="J2355" s="427"/>
      <c r="K2355" s="427"/>
      <c r="L2355" s="427"/>
      <c r="M2355" s="428"/>
      <c r="N2355" s="428"/>
      <c r="O2355" s="429"/>
      <c r="P2355" s="430"/>
      <c r="Q2355" s="433">
        <v>100000</v>
      </c>
      <c r="R2355" s="350">
        <v>50000</v>
      </c>
      <c r="S2355" s="350">
        <f t="shared" si="335"/>
        <v>0</v>
      </c>
      <c r="T2355" s="431"/>
      <c r="U2355" s="350"/>
      <c r="V2355" s="431"/>
      <c r="W2355" s="350"/>
      <c r="X2355" s="23">
        <f t="shared" si="332"/>
        <v>0</v>
      </c>
      <c r="Y2355" s="23">
        <f t="shared" si="333"/>
        <v>0</v>
      </c>
      <c r="AH2355" s="20">
        <f t="shared" si="328"/>
        <v>0</v>
      </c>
      <c r="AI2355" s="20">
        <v>1</v>
      </c>
      <c r="AQ2355" s="1">
        <f t="shared" si="330"/>
        <v>1</v>
      </c>
      <c r="AR2355" s="1">
        <f t="shared" si="329"/>
        <v>1</v>
      </c>
    </row>
    <row r="2356" spans="1:44" ht="28.2" thickTop="1" thickBot="1">
      <c r="A2356" s="104" t="s">
        <v>898</v>
      </c>
      <c r="B2356" s="104" t="s">
        <v>898</v>
      </c>
      <c r="C2356" s="187" t="s">
        <v>930</v>
      </c>
      <c r="D2356" s="188"/>
      <c r="E2356" s="225" t="s">
        <v>145</v>
      </c>
      <c r="F2356" s="424">
        <v>300000</v>
      </c>
      <c r="G2356" s="425">
        <f t="shared" si="334"/>
        <v>300000</v>
      </c>
      <c r="H2356" s="426"/>
      <c r="I2356" s="350">
        <v>300000</v>
      </c>
      <c r="J2356" s="427"/>
      <c r="K2356" s="427"/>
      <c r="L2356" s="427"/>
      <c r="M2356" s="428"/>
      <c r="N2356" s="428"/>
      <c r="O2356" s="429"/>
      <c r="P2356" s="430"/>
      <c r="Q2356" s="433">
        <v>0</v>
      </c>
      <c r="R2356" s="350">
        <v>270000</v>
      </c>
      <c r="S2356" s="350">
        <f t="shared" si="335"/>
        <v>30000</v>
      </c>
      <c r="T2356" s="431"/>
      <c r="U2356" s="350"/>
      <c r="V2356" s="431"/>
      <c r="W2356" s="350"/>
      <c r="X2356" s="23">
        <f t="shared" si="332"/>
        <v>0</v>
      </c>
      <c r="Y2356" s="23">
        <f t="shared" si="333"/>
        <v>0</v>
      </c>
      <c r="AH2356" s="20">
        <f t="shared" si="328"/>
        <v>0</v>
      </c>
      <c r="AI2356" s="20">
        <v>1</v>
      </c>
      <c r="AQ2356" s="1">
        <f t="shared" si="330"/>
        <v>1</v>
      </c>
      <c r="AR2356" s="1">
        <f t="shared" si="329"/>
        <v>1</v>
      </c>
    </row>
    <row r="2357" spans="1:44" ht="28.2" thickTop="1" thickBot="1">
      <c r="A2357" s="104" t="s">
        <v>898</v>
      </c>
      <c r="B2357" s="104" t="s">
        <v>898</v>
      </c>
      <c r="C2357" s="187" t="s">
        <v>931</v>
      </c>
      <c r="D2357" s="188"/>
      <c r="E2357" s="225" t="s">
        <v>145</v>
      </c>
      <c r="F2357" s="424">
        <v>800000</v>
      </c>
      <c r="G2357" s="425">
        <f t="shared" si="334"/>
        <v>800000</v>
      </c>
      <c r="H2357" s="426"/>
      <c r="I2357" s="350">
        <v>800000</v>
      </c>
      <c r="J2357" s="427"/>
      <c r="K2357" s="427"/>
      <c r="L2357" s="427"/>
      <c r="M2357" s="428"/>
      <c r="N2357" s="428"/>
      <c r="O2357" s="429"/>
      <c r="P2357" s="430"/>
      <c r="Q2357" s="433">
        <v>0</v>
      </c>
      <c r="R2357" s="350">
        <v>720000</v>
      </c>
      <c r="S2357" s="350">
        <f t="shared" si="335"/>
        <v>80000</v>
      </c>
      <c r="T2357" s="431"/>
      <c r="U2357" s="350"/>
      <c r="V2357" s="431"/>
      <c r="W2357" s="350"/>
      <c r="X2357" s="23">
        <f t="shared" si="332"/>
        <v>0</v>
      </c>
      <c r="Y2357" s="23">
        <f t="shared" si="333"/>
        <v>0</v>
      </c>
      <c r="AH2357" s="20">
        <f t="shared" si="328"/>
        <v>0</v>
      </c>
      <c r="AI2357" s="20">
        <v>1</v>
      </c>
      <c r="AQ2357" s="1">
        <f t="shared" si="330"/>
        <v>1</v>
      </c>
      <c r="AR2357" s="1">
        <f t="shared" si="329"/>
        <v>1</v>
      </c>
    </row>
    <row r="2358" spans="1:44" ht="54" thickTop="1" thickBot="1">
      <c r="A2358" s="104" t="s">
        <v>898</v>
      </c>
      <c r="B2358" s="104" t="s">
        <v>898</v>
      </c>
      <c r="C2358" s="187" t="s">
        <v>932</v>
      </c>
      <c r="D2358" s="188"/>
      <c r="E2358" s="225" t="s">
        <v>145</v>
      </c>
      <c r="F2358" s="424">
        <v>200000</v>
      </c>
      <c r="G2358" s="425">
        <f t="shared" si="334"/>
        <v>200000</v>
      </c>
      <c r="H2358" s="426"/>
      <c r="I2358" s="350">
        <v>200000</v>
      </c>
      <c r="J2358" s="427"/>
      <c r="K2358" s="427"/>
      <c r="L2358" s="427"/>
      <c r="M2358" s="428"/>
      <c r="N2358" s="428"/>
      <c r="O2358" s="429"/>
      <c r="P2358" s="430"/>
      <c r="Q2358" s="433">
        <v>130000</v>
      </c>
      <c r="R2358" s="350">
        <v>70000</v>
      </c>
      <c r="S2358" s="350">
        <f t="shared" si="335"/>
        <v>0</v>
      </c>
      <c r="T2358" s="431"/>
      <c r="U2358" s="350"/>
      <c r="V2358" s="431"/>
      <c r="W2358" s="350"/>
      <c r="X2358" s="23">
        <f t="shared" si="332"/>
        <v>0</v>
      </c>
      <c r="Y2358" s="23">
        <f t="shared" si="333"/>
        <v>0</v>
      </c>
      <c r="AH2358" s="20">
        <f t="shared" si="328"/>
        <v>0</v>
      </c>
      <c r="AI2358" s="20">
        <v>1</v>
      </c>
      <c r="AQ2358" s="1">
        <f t="shared" si="330"/>
        <v>1</v>
      </c>
      <c r="AR2358" s="1">
        <f t="shared" si="329"/>
        <v>1</v>
      </c>
    </row>
    <row r="2359" spans="1:44" ht="28.2" thickTop="1" thickBot="1">
      <c r="A2359" s="104" t="s">
        <v>898</v>
      </c>
      <c r="B2359" s="104" t="s">
        <v>898</v>
      </c>
      <c r="C2359" s="187" t="s">
        <v>933</v>
      </c>
      <c r="D2359" s="188"/>
      <c r="E2359" s="225" t="s">
        <v>145</v>
      </c>
      <c r="F2359" s="424">
        <v>50000</v>
      </c>
      <c r="G2359" s="425">
        <f t="shared" si="334"/>
        <v>50000</v>
      </c>
      <c r="H2359" s="426"/>
      <c r="I2359" s="350">
        <v>50000</v>
      </c>
      <c r="J2359" s="427"/>
      <c r="K2359" s="427"/>
      <c r="L2359" s="427"/>
      <c r="M2359" s="428"/>
      <c r="N2359" s="428"/>
      <c r="O2359" s="429"/>
      <c r="P2359" s="430"/>
      <c r="Q2359" s="433">
        <v>0</v>
      </c>
      <c r="R2359" s="350">
        <v>50000</v>
      </c>
      <c r="S2359" s="350">
        <f t="shared" si="335"/>
        <v>0</v>
      </c>
      <c r="T2359" s="431"/>
      <c r="U2359" s="350"/>
      <c r="V2359" s="431"/>
      <c r="W2359" s="350"/>
      <c r="X2359" s="23">
        <f t="shared" si="332"/>
        <v>0</v>
      </c>
      <c r="Y2359" s="23">
        <f t="shared" si="333"/>
        <v>0</v>
      </c>
      <c r="AH2359" s="20">
        <f t="shared" si="328"/>
        <v>0</v>
      </c>
      <c r="AI2359" s="20">
        <v>1</v>
      </c>
      <c r="AQ2359" s="1">
        <f t="shared" si="330"/>
        <v>1</v>
      </c>
      <c r="AR2359" s="1">
        <f t="shared" si="329"/>
        <v>1</v>
      </c>
    </row>
    <row r="2360" spans="1:44" ht="28.2" thickTop="1" thickBot="1">
      <c r="A2360" s="104" t="s">
        <v>898</v>
      </c>
      <c r="B2360" s="104" t="s">
        <v>898</v>
      </c>
      <c r="C2360" s="187" t="s">
        <v>934</v>
      </c>
      <c r="D2360" s="188"/>
      <c r="E2360" s="225" t="s">
        <v>145</v>
      </c>
      <c r="F2360" s="424">
        <v>1500000</v>
      </c>
      <c r="G2360" s="425">
        <f t="shared" si="334"/>
        <v>1500000</v>
      </c>
      <c r="H2360" s="426"/>
      <c r="I2360" s="350">
        <v>1500000</v>
      </c>
      <c r="J2360" s="427"/>
      <c r="K2360" s="427"/>
      <c r="L2360" s="427"/>
      <c r="M2360" s="428"/>
      <c r="N2360" s="428"/>
      <c r="O2360" s="429"/>
      <c r="P2360" s="430"/>
      <c r="Q2360" s="433">
        <v>0</v>
      </c>
      <c r="R2360" s="350">
        <v>0</v>
      </c>
      <c r="S2360" s="350">
        <f t="shared" si="335"/>
        <v>1500000</v>
      </c>
      <c r="T2360" s="431"/>
      <c r="U2360" s="350"/>
      <c r="V2360" s="431"/>
      <c r="W2360" s="350"/>
      <c r="X2360" s="23">
        <f t="shared" si="332"/>
        <v>0</v>
      </c>
      <c r="Y2360" s="23">
        <f t="shared" si="333"/>
        <v>0</v>
      </c>
      <c r="AH2360" s="20">
        <f t="shared" si="328"/>
        <v>0</v>
      </c>
      <c r="AI2360" s="20">
        <v>1</v>
      </c>
      <c r="AQ2360" s="1">
        <f t="shared" si="330"/>
        <v>1</v>
      </c>
      <c r="AR2360" s="1">
        <f t="shared" si="329"/>
        <v>1</v>
      </c>
    </row>
    <row r="2361" spans="1:44" ht="28.2" thickTop="1" thickBot="1">
      <c r="A2361" s="104" t="s">
        <v>898</v>
      </c>
      <c r="B2361" s="104" t="s">
        <v>898</v>
      </c>
      <c r="C2361" s="187" t="s">
        <v>935</v>
      </c>
      <c r="D2361" s="188"/>
      <c r="E2361" s="225" t="s">
        <v>145</v>
      </c>
      <c r="F2361" s="424">
        <v>300000</v>
      </c>
      <c r="G2361" s="425">
        <f t="shared" si="334"/>
        <v>300000</v>
      </c>
      <c r="H2361" s="426"/>
      <c r="I2361" s="350">
        <v>300000</v>
      </c>
      <c r="J2361" s="427"/>
      <c r="K2361" s="427"/>
      <c r="L2361" s="427"/>
      <c r="M2361" s="428"/>
      <c r="N2361" s="428"/>
      <c r="O2361" s="429"/>
      <c r="P2361" s="430"/>
      <c r="Q2361" s="433">
        <v>0</v>
      </c>
      <c r="R2361" s="350">
        <v>270000</v>
      </c>
      <c r="S2361" s="350">
        <f t="shared" si="335"/>
        <v>30000</v>
      </c>
      <c r="T2361" s="431"/>
      <c r="U2361" s="350"/>
      <c r="V2361" s="431"/>
      <c r="W2361" s="350"/>
      <c r="X2361" s="23">
        <f t="shared" si="332"/>
        <v>0</v>
      </c>
      <c r="Y2361" s="23">
        <f t="shared" si="333"/>
        <v>0</v>
      </c>
      <c r="AH2361" s="20">
        <f t="shared" si="328"/>
        <v>0</v>
      </c>
      <c r="AI2361" s="20">
        <v>1</v>
      </c>
      <c r="AQ2361" s="1">
        <f t="shared" si="330"/>
        <v>1</v>
      </c>
      <c r="AR2361" s="1">
        <f t="shared" si="329"/>
        <v>1</v>
      </c>
    </row>
    <row r="2362" spans="1:44" ht="28.2" thickTop="1" thickBot="1">
      <c r="A2362" s="104" t="s">
        <v>898</v>
      </c>
      <c r="B2362" s="104" t="s">
        <v>898</v>
      </c>
      <c r="C2362" s="187" t="s">
        <v>936</v>
      </c>
      <c r="D2362" s="188"/>
      <c r="E2362" s="225" t="s">
        <v>145</v>
      </c>
      <c r="F2362" s="424">
        <v>200000</v>
      </c>
      <c r="G2362" s="425">
        <f t="shared" si="334"/>
        <v>200000</v>
      </c>
      <c r="H2362" s="426"/>
      <c r="I2362" s="350">
        <v>200000</v>
      </c>
      <c r="J2362" s="427"/>
      <c r="K2362" s="427"/>
      <c r="L2362" s="427"/>
      <c r="M2362" s="428"/>
      <c r="N2362" s="428"/>
      <c r="O2362" s="429"/>
      <c r="P2362" s="430"/>
      <c r="Q2362" s="433">
        <v>180000</v>
      </c>
      <c r="R2362" s="350">
        <v>20000</v>
      </c>
      <c r="S2362" s="350">
        <f t="shared" si="335"/>
        <v>0</v>
      </c>
      <c r="T2362" s="431"/>
      <c r="U2362" s="350"/>
      <c r="V2362" s="431"/>
      <c r="W2362" s="350"/>
      <c r="X2362" s="23">
        <f t="shared" si="332"/>
        <v>0</v>
      </c>
      <c r="Y2362" s="23">
        <f t="shared" si="333"/>
        <v>0</v>
      </c>
      <c r="AH2362" s="20">
        <f t="shared" si="328"/>
        <v>0</v>
      </c>
      <c r="AI2362" s="20">
        <v>1</v>
      </c>
      <c r="AQ2362" s="1">
        <f t="shared" si="330"/>
        <v>1</v>
      </c>
      <c r="AR2362" s="1">
        <f t="shared" si="329"/>
        <v>1</v>
      </c>
    </row>
    <row r="2363" spans="1:44" ht="28.2" thickTop="1" thickBot="1">
      <c r="A2363" s="104" t="s">
        <v>898</v>
      </c>
      <c r="B2363" s="104" t="s">
        <v>898</v>
      </c>
      <c r="C2363" s="187" t="s">
        <v>937</v>
      </c>
      <c r="D2363" s="188"/>
      <c r="E2363" s="225" t="s">
        <v>145</v>
      </c>
      <c r="F2363" s="424">
        <v>300000</v>
      </c>
      <c r="G2363" s="425">
        <f t="shared" si="334"/>
        <v>288117</v>
      </c>
      <c r="H2363" s="426"/>
      <c r="I2363" s="350"/>
      <c r="J2363" s="427">
        <v>288117</v>
      </c>
      <c r="K2363" s="427"/>
      <c r="L2363" s="427"/>
      <c r="M2363" s="428"/>
      <c r="N2363" s="428"/>
      <c r="O2363" s="429"/>
      <c r="P2363" s="430"/>
      <c r="Q2363" s="433">
        <v>0</v>
      </c>
      <c r="R2363" s="350">
        <v>259305</v>
      </c>
      <c r="S2363" s="350">
        <f t="shared" si="335"/>
        <v>28812</v>
      </c>
      <c r="T2363" s="431"/>
      <c r="U2363" s="350"/>
      <c r="V2363" s="431"/>
      <c r="W2363" s="350"/>
      <c r="X2363" s="23">
        <f t="shared" si="332"/>
        <v>0</v>
      </c>
      <c r="Y2363" s="23">
        <f t="shared" si="333"/>
        <v>0</v>
      </c>
      <c r="AH2363" s="20">
        <f t="shared" si="328"/>
        <v>0</v>
      </c>
      <c r="AI2363" s="20">
        <v>1</v>
      </c>
      <c r="AQ2363" s="1">
        <f t="shared" si="330"/>
        <v>1</v>
      </c>
      <c r="AR2363" s="1">
        <f t="shared" si="329"/>
        <v>1</v>
      </c>
    </row>
    <row r="2364" spans="1:44" ht="28.2" thickTop="1" thickBot="1">
      <c r="A2364" s="104" t="s">
        <v>898</v>
      </c>
      <c r="B2364" s="104" t="s">
        <v>898</v>
      </c>
      <c r="C2364" s="187" t="s">
        <v>583</v>
      </c>
      <c r="D2364" s="188"/>
      <c r="E2364" s="225" t="s">
        <v>1566</v>
      </c>
      <c r="F2364" s="424">
        <v>3400000</v>
      </c>
      <c r="G2364" s="425">
        <f t="shared" si="334"/>
        <v>3400000</v>
      </c>
      <c r="H2364" s="426"/>
      <c r="I2364" s="350">
        <v>2850000</v>
      </c>
      <c r="J2364" s="427">
        <v>550000</v>
      </c>
      <c r="K2364" s="427"/>
      <c r="L2364" s="427"/>
      <c r="M2364" s="428"/>
      <c r="N2364" s="428"/>
      <c r="O2364" s="429"/>
      <c r="P2364" s="430"/>
      <c r="Q2364" s="433">
        <v>941000</v>
      </c>
      <c r="R2364" s="350">
        <v>2119000</v>
      </c>
      <c r="S2364" s="350">
        <f t="shared" si="335"/>
        <v>340000</v>
      </c>
      <c r="T2364" s="431"/>
      <c r="U2364" s="350"/>
      <c r="V2364" s="431"/>
      <c r="W2364" s="350"/>
      <c r="X2364" s="23">
        <f t="shared" si="332"/>
        <v>0</v>
      </c>
      <c r="Y2364" s="23">
        <f t="shared" si="333"/>
        <v>0</v>
      </c>
      <c r="AH2364" s="20">
        <f t="shared" si="328"/>
        <v>0</v>
      </c>
      <c r="AI2364" s="20">
        <v>1</v>
      </c>
      <c r="AQ2364" s="1">
        <f t="shared" si="330"/>
        <v>1</v>
      </c>
      <c r="AR2364" s="1">
        <f t="shared" si="329"/>
        <v>1</v>
      </c>
    </row>
    <row r="2365" spans="1:44" ht="28.2" thickTop="1" thickBot="1">
      <c r="A2365" s="104" t="s">
        <v>898</v>
      </c>
      <c r="B2365" s="104" t="s">
        <v>898</v>
      </c>
      <c r="C2365" s="187" t="s">
        <v>938</v>
      </c>
      <c r="D2365" s="188"/>
      <c r="E2365" s="225" t="s">
        <v>53</v>
      </c>
      <c r="F2365" s="424">
        <v>300000</v>
      </c>
      <c r="G2365" s="425">
        <f t="shared" si="334"/>
        <v>300000</v>
      </c>
      <c r="H2365" s="426"/>
      <c r="I2365" s="350">
        <v>150000</v>
      </c>
      <c r="J2365" s="427"/>
      <c r="K2365" s="427"/>
      <c r="L2365" s="427">
        <v>150000</v>
      </c>
      <c r="M2365" s="428"/>
      <c r="N2365" s="428"/>
      <c r="O2365" s="429"/>
      <c r="P2365" s="430"/>
      <c r="Q2365" s="433">
        <v>69148</v>
      </c>
      <c r="R2365" s="350">
        <v>200852</v>
      </c>
      <c r="S2365" s="350">
        <f t="shared" si="335"/>
        <v>30000</v>
      </c>
      <c r="T2365" s="431"/>
      <c r="U2365" s="350"/>
      <c r="V2365" s="431"/>
      <c r="W2365" s="350"/>
      <c r="X2365" s="23">
        <f t="shared" si="332"/>
        <v>0</v>
      </c>
      <c r="Y2365" s="23">
        <f t="shared" si="333"/>
        <v>0</v>
      </c>
      <c r="AH2365" s="20">
        <f t="shared" si="328"/>
        <v>0</v>
      </c>
      <c r="AI2365" s="20">
        <v>1</v>
      </c>
      <c r="AQ2365" s="1">
        <f t="shared" si="330"/>
        <v>1</v>
      </c>
      <c r="AR2365" s="1">
        <f t="shared" si="329"/>
        <v>1</v>
      </c>
    </row>
    <row r="2366" spans="1:44" ht="28.2" thickTop="1" thickBot="1">
      <c r="A2366" s="104" t="s">
        <v>898</v>
      </c>
      <c r="B2366" s="104" t="s">
        <v>898</v>
      </c>
      <c r="C2366" s="187" t="s">
        <v>939</v>
      </c>
      <c r="D2366" s="188"/>
      <c r="E2366" s="225" t="s">
        <v>53</v>
      </c>
      <c r="F2366" s="424">
        <v>250000</v>
      </c>
      <c r="G2366" s="425">
        <f t="shared" si="334"/>
        <v>247000</v>
      </c>
      <c r="H2366" s="426"/>
      <c r="I2366" s="350">
        <v>200000</v>
      </c>
      <c r="J2366" s="427">
        <v>47000</v>
      </c>
      <c r="K2366" s="427"/>
      <c r="L2366" s="427"/>
      <c r="M2366" s="428"/>
      <c r="N2366" s="428"/>
      <c r="O2366" s="429"/>
      <c r="P2366" s="430"/>
      <c r="Q2366" s="433">
        <v>146000</v>
      </c>
      <c r="R2366" s="350">
        <v>76300</v>
      </c>
      <c r="S2366" s="350">
        <f t="shared" si="335"/>
        <v>24700</v>
      </c>
      <c r="T2366" s="431"/>
      <c r="U2366" s="350"/>
      <c r="V2366" s="431"/>
      <c r="W2366" s="350"/>
      <c r="X2366" s="23">
        <f t="shared" si="332"/>
        <v>0</v>
      </c>
      <c r="Y2366" s="23">
        <f t="shared" si="333"/>
        <v>0</v>
      </c>
      <c r="AH2366" s="20">
        <f t="shared" si="328"/>
        <v>0</v>
      </c>
      <c r="AI2366" s="20">
        <v>1</v>
      </c>
      <c r="AQ2366" s="1">
        <f t="shared" si="330"/>
        <v>1</v>
      </c>
      <c r="AR2366" s="1">
        <f t="shared" si="329"/>
        <v>1</v>
      </c>
    </row>
    <row r="2367" spans="1:44" ht="28.2" thickTop="1" thickBot="1">
      <c r="A2367" s="104" t="s">
        <v>898</v>
      </c>
      <c r="B2367" s="104" t="s">
        <v>898</v>
      </c>
      <c r="C2367" s="187" t="s">
        <v>940</v>
      </c>
      <c r="D2367" s="188"/>
      <c r="E2367" s="225" t="s">
        <v>53</v>
      </c>
      <c r="F2367" s="424">
        <v>310000</v>
      </c>
      <c r="G2367" s="425">
        <f t="shared" si="334"/>
        <v>310000</v>
      </c>
      <c r="H2367" s="426"/>
      <c r="I2367" s="350">
        <v>310000</v>
      </c>
      <c r="J2367" s="427"/>
      <c r="K2367" s="427"/>
      <c r="L2367" s="427"/>
      <c r="M2367" s="428"/>
      <c r="N2367" s="428"/>
      <c r="O2367" s="429"/>
      <c r="P2367" s="430"/>
      <c r="Q2367" s="433">
        <v>0</v>
      </c>
      <c r="R2367" s="350">
        <v>279000</v>
      </c>
      <c r="S2367" s="350">
        <f t="shared" si="335"/>
        <v>31000</v>
      </c>
      <c r="T2367" s="431"/>
      <c r="U2367" s="350"/>
      <c r="V2367" s="431"/>
      <c r="W2367" s="350"/>
      <c r="X2367" s="23">
        <f t="shared" si="332"/>
        <v>0</v>
      </c>
      <c r="Y2367" s="23">
        <f t="shared" si="333"/>
        <v>0</v>
      </c>
      <c r="AH2367" s="20">
        <f t="shared" si="328"/>
        <v>0</v>
      </c>
      <c r="AI2367" s="20">
        <v>1</v>
      </c>
      <c r="AQ2367" s="1">
        <f t="shared" si="330"/>
        <v>1</v>
      </c>
      <c r="AR2367" s="1">
        <f t="shared" si="329"/>
        <v>1</v>
      </c>
    </row>
    <row r="2368" spans="1:44" ht="28.2" thickTop="1" thickBot="1">
      <c r="A2368" s="104" t="s">
        <v>898</v>
      </c>
      <c r="B2368" s="104" t="s">
        <v>898</v>
      </c>
      <c r="C2368" s="187" t="s">
        <v>941</v>
      </c>
      <c r="D2368" s="188"/>
      <c r="E2368" s="225" t="s">
        <v>53</v>
      </c>
      <c r="F2368" s="424">
        <v>2400000</v>
      </c>
      <c r="G2368" s="425">
        <f t="shared" si="334"/>
        <v>3900000</v>
      </c>
      <c r="H2368" s="426"/>
      <c r="I2368" s="350">
        <v>3400000</v>
      </c>
      <c r="J2368" s="427">
        <v>500000</v>
      </c>
      <c r="K2368" s="427"/>
      <c r="L2368" s="427"/>
      <c r="M2368" s="428"/>
      <c r="N2368" s="428"/>
      <c r="O2368" s="429"/>
      <c r="P2368" s="430"/>
      <c r="Q2368" s="433">
        <v>673500</v>
      </c>
      <c r="R2368" s="350">
        <v>2836500</v>
      </c>
      <c r="S2368" s="350">
        <f t="shared" si="335"/>
        <v>390000</v>
      </c>
      <c r="T2368" s="431"/>
      <c r="U2368" s="350"/>
      <c r="V2368" s="431"/>
      <c r="W2368" s="350"/>
      <c r="X2368" s="23">
        <f t="shared" si="332"/>
        <v>0</v>
      </c>
      <c r="Y2368" s="23">
        <f t="shared" si="333"/>
        <v>0</v>
      </c>
      <c r="AH2368" s="20">
        <f t="shared" si="328"/>
        <v>0</v>
      </c>
      <c r="AI2368" s="20">
        <v>1</v>
      </c>
      <c r="AQ2368" s="1">
        <f t="shared" si="330"/>
        <v>1</v>
      </c>
      <c r="AR2368" s="1">
        <f t="shared" si="329"/>
        <v>1</v>
      </c>
    </row>
    <row r="2369" spans="1:44" ht="28.2" thickTop="1" thickBot="1">
      <c r="A2369" s="104" t="s">
        <v>898</v>
      </c>
      <c r="B2369" s="104" t="s">
        <v>898</v>
      </c>
      <c r="C2369" s="187" t="s">
        <v>942</v>
      </c>
      <c r="D2369" s="188"/>
      <c r="E2369" s="225" t="s">
        <v>53</v>
      </c>
      <c r="F2369" s="424">
        <v>800000</v>
      </c>
      <c r="G2369" s="425">
        <f t="shared" si="334"/>
        <v>800000</v>
      </c>
      <c r="H2369" s="426"/>
      <c r="I2369" s="350">
        <v>300000</v>
      </c>
      <c r="J2369" s="427">
        <v>500000</v>
      </c>
      <c r="K2369" s="427"/>
      <c r="L2369" s="427"/>
      <c r="M2369" s="428"/>
      <c r="N2369" s="428"/>
      <c r="O2369" s="429"/>
      <c r="P2369" s="430"/>
      <c r="Q2369" s="433">
        <v>0</v>
      </c>
      <c r="R2369" s="350">
        <v>0</v>
      </c>
      <c r="S2369" s="350">
        <f t="shared" si="335"/>
        <v>800000</v>
      </c>
      <c r="T2369" s="431"/>
      <c r="U2369" s="350"/>
      <c r="V2369" s="431"/>
      <c r="W2369" s="350"/>
      <c r="X2369" s="23">
        <f t="shared" si="332"/>
        <v>0</v>
      </c>
      <c r="Y2369" s="23">
        <f t="shared" si="333"/>
        <v>0</v>
      </c>
      <c r="AH2369" s="20">
        <f t="shared" si="328"/>
        <v>0</v>
      </c>
      <c r="AI2369" s="20">
        <v>1</v>
      </c>
      <c r="AQ2369" s="1">
        <f t="shared" si="330"/>
        <v>1</v>
      </c>
      <c r="AR2369" s="1">
        <f t="shared" si="329"/>
        <v>1</v>
      </c>
    </row>
    <row r="2370" spans="1:44" ht="28.2" thickTop="1" thickBot="1">
      <c r="A2370" s="104" t="s">
        <v>898</v>
      </c>
      <c r="B2370" s="104" t="s">
        <v>898</v>
      </c>
      <c r="C2370" s="187" t="s">
        <v>943</v>
      </c>
      <c r="D2370" s="188"/>
      <c r="E2370" s="225" t="s">
        <v>53</v>
      </c>
      <c r="F2370" s="424">
        <v>80000</v>
      </c>
      <c r="G2370" s="425">
        <f t="shared" si="334"/>
        <v>80000</v>
      </c>
      <c r="H2370" s="426"/>
      <c r="I2370" s="350">
        <v>80000</v>
      </c>
      <c r="J2370" s="427"/>
      <c r="K2370" s="427"/>
      <c r="L2370" s="427"/>
      <c r="M2370" s="428"/>
      <c r="N2370" s="428"/>
      <c r="O2370" s="429"/>
      <c r="P2370" s="430"/>
      <c r="Q2370" s="433">
        <v>0</v>
      </c>
      <c r="R2370" s="350">
        <v>80000</v>
      </c>
      <c r="S2370" s="350">
        <f t="shared" si="335"/>
        <v>0</v>
      </c>
      <c r="T2370" s="431"/>
      <c r="U2370" s="350"/>
      <c r="V2370" s="431"/>
      <c r="W2370" s="350"/>
      <c r="X2370" s="23">
        <f t="shared" si="332"/>
        <v>0</v>
      </c>
      <c r="Y2370" s="23">
        <f t="shared" si="333"/>
        <v>0</v>
      </c>
      <c r="AH2370" s="20">
        <f t="shared" si="328"/>
        <v>0</v>
      </c>
      <c r="AI2370" s="20">
        <v>1</v>
      </c>
      <c r="AQ2370" s="1">
        <f t="shared" si="330"/>
        <v>1</v>
      </c>
      <c r="AR2370" s="1">
        <f t="shared" si="329"/>
        <v>1</v>
      </c>
    </row>
    <row r="2371" spans="1:44" ht="28.2" thickTop="1" thickBot="1">
      <c r="A2371" s="104" t="s">
        <v>898</v>
      </c>
      <c r="B2371" s="104" t="s">
        <v>898</v>
      </c>
      <c r="C2371" s="187" t="s">
        <v>944</v>
      </c>
      <c r="D2371" s="188"/>
      <c r="E2371" s="225" t="s">
        <v>53</v>
      </c>
      <c r="F2371" s="424">
        <v>600000</v>
      </c>
      <c r="G2371" s="425">
        <f t="shared" si="334"/>
        <v>596651</v>
      </c>
      <c r="H2371" s="426"/>
      <c r="I2371" s="350"/>
      <c r="J2371" s="427">
        <v>596651</v>
      </c>
      <c r="K2371" s="427"/>
      <c r="L2371" s="427"/>
      <c r="M2371" s="428"/>
      <c r="N2371" s="428"/>
      <c r="O2371" s="429"/>
      <c r="P2371" s="430"/>
      <c r="Q2371" s="433">
        <v>157320</v>
      </c>
      <c r="R2371" s="350">
        <v>379666</v>
      </c>
      <c r="S2371" s="350">
        <f t="shared" si="335"/>
        <v>59665</v>
      </c>
      <c r="T2371" s="431"/>
      <c r="U2371" s="350"/>
      <c r="V2371" s="431"/>
      <c r="W2371" s="350"/>
      <c r="X2371" s="23">
        <f t="shared" si="332"/>
        <v>0</v>
      </c>
      <c r="Y2371" s="23">
        <f t="shared" si="333"/>
        <v>0</v>
      </c>
      <c r="AH2371" s="20">
        <f t="shared" si="328"/>
        <v>0</v>
      </c>
      <c r="AI2371" s="20">
        <v>1</v>
      </c>
      <c r="AQ2371" s="1">
        <f t="shared" si="330"/>
        <v>1</v>
      </c>
      <c r="AR2371" s="1">
        <f t="shared" si="329"/>
        <v>1</v>
      </c>
    </row>
    <row r="2372" spans="1:44" ht="28.2" thickTop="1" thickBot="1">
      <c r="A2372" s="104" t="s">
        <v>898</v>
      </c>
      <c r="B2372" s="104" t="s">
        <v>898</v>
      </c>
      <c r="C2372" s="187" t="s">
        <v>945</v>
      </c>
      <c r="D2372" s="188"/>
      <c r="E2372" s="225" t="s">
        <v>53</v>
      </c>
      <c r="F2372" s="424">
        <v>300000</v>
      </c>
      <c r="G2372" s="425">
        <f t="shared" si="334"/>
        <v>315000</v>
      </c>
      <c r="H2372" s="426"/>
      <c r="I2372" s="350"/>
      <c r="J2372" s="427">
        <v>315000</v>
      </c>
      <c r="K2372" s="427"/>
      <c r="L2372" s="427"/>
      <c r="M2372" s="428"/>
      <c r="N2372" s="428"/>
      <c r="O2372" s="429"/>
      <c r="P2372" s="430"/>
      <c r="Q2372" s="433">
        <v>190749</v>
      </c>
      <c r="R2372" s="350">
        <v>92751</v>
      </c>
      <c r="S2372" s="350">
        <f t="shared" si="335"/>
        <v>31500</v>
      </c>
      <c r="T2372" s="431"/>
      <c r="U2372" s="350"/>
      <c r="V2372" s="431"/>
      <c r="W2372" s="350"/>
      <c r="X2372" s="23">
        <f t="shared" si="332"/>
        <v>0</v>
      </c>
      <c r="Y2372" s="23">
        <f t="shared" si="333"/>
        <v>0</v>
      </c>
      <c r="AH2372" s="20">
        <f t="shared" si="328"/>
        <v>0</v>
      </c>
      <c r="AI2372" s="20">
        <v>1</v>
      </c>
      <c r="AQ2372" s="1">
        <f t="shared" si="330"/>
        <v>1</v>
      </c>
      <c r="AR2372" s="1">
        <f t="shared" si="329"/>
        <v>1</v>
      </c>
    </row>
    <row r="2373" spans="1:44" ht="28.2" thickTop="1" thickBot="1">
      <c r="A2373" s="104" t="s">
        <v>898</v>
      </c>
      <c r="B2373" s="104" t="s">
        <v>898</v>
      </c>
      <c r="C2373" s="187" t="s">
        <v>946</v>
      </c>
      <c r="D2373" s="188"/>
      <c r="E2373" s="225" t="s">
        <v>10</v>
      </c>
      <c r="F2373" s="424">
        <v>400000</v>
      </c>
      <c r="G2373" s="425">
        <f t="shared" si="334"/>
        <v>200000</v>
      </c>
      <c r="H2373" s="426"/>
      <c r="I2373" s="350">
        <v>0</v>
      </c>
      <c r="J2373" s="427">
        <v>0</v>
      </c>
      <c r="K2373" s="427">
        <v>0</v>
      </c>
      <c r="L2373" s="427">
        <v>0</v>
      </c>
      <c r="M2373" s="428">
        <v>0</v>
      </c>
      <c r="N2373" s="428">
        <v>200000</v>
      </c>
      <c r="O2373" s="429" t="s">
        <v>39</v>
      </c>
      <c r="P2373" s="430"/>
      <c r="Q2373" s="433">
        <v>0</v>
      </c>
      <c r="R2373" s="350">
        <v>0</v>
      </c>
      <c r="S2373" s="350">
        <f t="shared" si="335"/>
        <v>200000</v>
      </c>
      <c r="T2373" s="431"/>
      <c r="U2373" s="350"/>
      <c r="V2373" s="431"/>
      <c r="W2373" s="350"/>
      <c r="X2373" s="23">
        <f t="shared" si="332"/>
        <v>0</v>
      </c>
      <c r="Y2373" s="23">
        <f t="shared" si="333"/>
        <v>0</v>
      </c>
      <c r="AH2373" s="20">
        <f t="shared" si="328"/>
        <v>0</v>
      </c>
      <c r="AL2373" s="20">
        <v>1</v>
      </c>
      <c r="AQ2373" s="1">
        <f t="shared" si="330"/>
        <v>1</v>
      </c>
      <c r="AR2373" s="1">
        <f t="shared" si="329"/>
        <v>1</v>
      </c>
    </row>
    <row r="2374" spans="1:44" ht="28.2" thickTop="1" thickBot="1">
      <c r="A2374" s="104" t="s">
        <v>898</v>
      </c>
      <c r="B2374" s="104" t="s">
        <v>898</v>
      </c>
      <c r="C2374" s="187" t="s">
        <v>947</v>
      </c>
      <c r="D2374" s="188"/>
      <c r="E2374" s="225" t="s">
        <v>53</v>
      </c>
      <c r="F2374" s="424">
        <v>500000</v>
      </c>
      <c r="G2374" s="425">
        <f t="shared" si="334"/>
        <v>589000</v>
      </c>
      <c r="H2374" s="426"/>
      <c r="I2374" s="350">
        <v>89000</v>
      </c>
      <c r="J2374" s="427">
        <v>0</v>
      </c>
      <c r="K2374" s="427">
        <v>0</v>
      </c>
      <c r="L2374" s="427">
        <v>0</v>
      </c>
      <c r="M2374" s="428">
        <v>0</v>
      </c>
      <c r="N2374" s="428">
        <v>500000</v>
      </c>
      <c r="O2374" s="429" t="s">
        <v>948</v>
      </c>
      <c r="P2374" s="430"/>
      <c r="Q2374" s="433">
        <v>0</v>
      </c>
      <c r="R2374" s="350">
        <v>450000</v>
      </c>
      <c r="S2374" s="350">
        <f t="shared" si="335"/>
        <v>139000</v>
      </c>
      <c r="T2374" s="431"/>
      <c r="U2374" s="350"/>
      <c r="V2374" s="431"/>
      <c r="W2374" s="350"/>
      <c r="X2374" s="23">
        <f t="shared" si="332"/>
        <v>0</v>
      </c>
      <c r="Y2374" s="23">
        <f t="shared" si="333"/>
        <v>0</v>
      </c>
      <c r="AH2374" s="20">
        <f t="shared" si="328"/>
        <v>0</v>
      </c>
      <c r="AL2374" s="20">
        <v>1</v>
      </c>
      <c r="AQ2374" s="1">
        <f t="shared" si="330"/>
        <v>1</v>
      </c>
      <c r="AR2374" s="1">
        <f t="shared" si="329"/>
        <v>1</v>
      </c>
    </row>
    <row r="2375" spans="1:44" ht="28.2" thickTop="1" thickBot="1">
      <c r="A2375" s="104" t="s">
        <v>898</v>
      </c>
      <c r="B2375" s="104" t="s">
        <v>898</v>
      </c>
      <c r="C2375" s="187" t="s">
        <v>949</v>
      </c>
      <c r="D2375" s="188"/>
      <c r="E2375" s="225" t="s">
        <v>53</v>
      </c>
      <c r="F2375" s="424">
        <v>200000</v>
      </c>
      <c r="G2375" s="425">
        <f t="shared" si="334"/>
        <v>245000</v>
      </c>
      <c r="H2375" s="426"/>
      <c r="I2375" s="350">
        <v>45000</v>
      </c>
      <c r="J2375" s="427">
        <v>0</v>
      </c>
      <c r="K2375" s="427">
        <v>0</v>
      </c>
      <c r="L2375" s="427">
        <v>0</v>
      </c>
      <c r="M2375" s="428">
        <v>0</v>
      </c>
      <c r="N2375" s="428">
        <v>200000</v>
      </c>
      <c r="O2375" s="429" t="s">
        <v>948</v>
      </c>
      <c r="P2375" s="430"/>
      <c r="Q2375" s="433">
        <v>0</v>
      </c>
      <c r="R2375" s="350">
        <v>180000</v>
      </c>
      <c r="S2375" s="350">
        <f t="shared" si="335"/>
        <v>65000</v>
      </c>
      <c r="T2375" s="431"/>
      <c r="U2375" s="350"/>
      <c r="V2375" s="431"/>
      <c r="W2375" s="350"/>
      <c r="X2375" s="23">
        <f t="shared" si="332"/>
        <v>0</v>
      </c>
      <c r="Y2375" s="23">
        <f t="shared" si="333"/>
        <v>0</v>
      </c>
      <c r="AH2375" s="20">
        <f t="shared" si="328"/>
        <v>0</v>
      </c>
      <c r="AL2375" s="20">
        <v>1</v>
      </c>
      <c r="AQ2375" s="1">
        <f t="shared" si="330"/>
        <v>1</v>
      </c>
      <c r="AR2375" s="1">
        <f t="shared" si="329"/>
        <v>1</v>
      </c>
    </row>
    <row r="2376" spans="1:44" ht="28.2" thickTop="1" thickBot="1">
      <c r="A2376" s="104" t="s">
        <v>898</v>
      </c>
      <c r="B2376" s="104" t="s">
        <v>950</v>
      </c>
      <c r="C2376" s="187" t="s">
        <v>172</v>
      </c>
      <c r="D2376" s="188"/>
      <c r="E2376" s="225" t="s">
        <v>179</v>
      </c>
      <c r="F2376" s="424">
        <f t="shared" ref="F2376:F2382" si="336">SUM(I2376:N2376)</f>
        <v>220000</v>
      </c>
      <c r="G2376" s="425">
        <v>220000</v>
      </c>
      <c r="H2376" s="426"/>
      <c r="I2376" s="350"/>
      <c r="J2376" s="427"/>
      <c r="K2376" s="427"/>
      <c r="L2376" s="427">
        <v>220000</v>
      </c>
      <c r="M2376" s="428"/>
      <c r="N2376" s="428"/>
      <c r="O2376" s="429"/>
      <c r="P2376" s="430"/>
      <c r="Q2376" s="433"/>
      <c r="R2376" s="350">
        <v>220000</v>
      </c>
      <c r="S2376" s="350">
        <f t="shared" si="335"/>
        <v>0</v>
      </c>
      <c r="T2376" s="431"/>
      <c r="U2376" s="350"/>
      <c r="V2376" s="431"/>
      <c r="W2376" s="350"/>
      <c r="X2376" s="23">
        <f t="shared" si="332"/>
        <v>0</v>
      </c>
      <c r="Y2376" s="23">
        <f t="shared" si="333"/>
        <v>0</v>
      </c>
      <c r="Z2376" s="20">
        <v>1</v>
      </c>
      <c r="AH2376" s="20">
        <f t="shared" si="328"/>
        <v>1</v>
      </c>
      <c r="AQ2376" s="1">
        <f t="shared" si="330"/>
        <v>0</v>
      </c>
      <c r="AR2376" s="1">
        <f t="shared" si="329"/>
        <v>1</v>
      </c>
    </row>
    <row r="2377" spans="1:44" ht="28.2" thickTop="1" thickBot="1">
      <c r="A2377" s="104" t="s">
        <v>898</v>
      </c>
      <c r="B2377" s="104" t="s">
        <v>950</v>
      </c>
      <c r="C2377" s="187" t="s">
        <v>36</v>
      </c>
      <c r="D2377" s="188"/>
      <c r="E2377" s="225" t="s">
        <v>179</v>
      </c>
      <c r="F2377" s="424">
        <f t="shared" si="336"/>
        <v>20000</v>
      </c>
      <c r="G2377" s="425">
        <v>20000</v>
      </c>
      <c r="H2377" s="426"/>
      <c r="I2377" s="350"/>
      <c r="J2377" s="427"/>
      <c r="K2377" s="427"/>
      <c r="L2377" s="427">
        <v>20000</v>
      </c>
      <c r="M2377" s="428"/>
      <c r="N2377" s="428"/>
      <c r="O2377" s="429"/>
      <c r="P2377" s="430"/>
      <c r="Q2377" s="433"/>
      <c r="R2377" s="350">
        <v>20000</v>
      </c>
      <c r="S2377" s="350">
        <f t="shared" si="335"/>
        <v>0</v>
      </c>
      <c r="T2377" s="431"/>
      <c r="U2377" s="350"/>
      <c r="V2377" s="431"/>
      <c r="W2377" s="350"/>
      <c r="X2377" s="23">
        <f t="shared" si="332"/>
        <v>0</v>
      </c>
      <c r="Y2377" s="23">
        <f t="shared" si="333"/>
        <v>0</v>
      </c>
      <c r="Z2377" s="20">
        <v>1</v>
      </c>
      <c r="AH2377" s="20">
        <f t="shared" si="328"/>
        <v>1</v>
      </c>
      <c r="AQ2377" s="1">
        <f t="shared" si="330"/>
        <v>0</v>
      </c>
      <c r="AR2377" s="1">
        <f t="shared" si="329"/>
        <v>1</v>
      </c>
    </row>
    <row r="2378" spans="1:44" ht="28.2" thickTop="1" thickBot="1">
      <c r="A2378" s="104" t="s">
        <v>898</v>
      </c>
      <c r="B2378" s="104" t="s">
        <v>950</v>
      </c>
      <c r="C2378" s="187" t="s">
        <v>951</v>
      </c>
      <c r="D2378" s="188"/>
      <c r="E2378" s="225" t="s">
        <v>179</v>
      </c>
      <c r="F2378" s="424">
        <f t="shared" si="336"/>
        <v>80000</v>
      </c>
      <c r="G2378" s="425">
        <v>80000</v>
      </c>
      <c r="H2378" s="426"/>
      <c r="I2378" s="350"/>
      <c r="J2378" s="427"/>
      <c r="K2378" s="427"/>
      <c r="L2378" s="427">
        <v>80000</v>
      </c>
      <c r="M2378" s="428"/>
      <c r="N2378" s="428"/>
      <c r="O2378" s="429"/>
      <c r="P2378" s="430"/>
      <c r="Q2378" s="433"/>
      <c r="R2378" s="350">
        <v>80000</v>
      </c>
      <c r="S2378" s="350">
        <f t="shared" si="335"/>
        <v>0</v>
      </c>
      <c r="T2378" s="431"/>
      <c r="U2378" s="350"/>
      <c r="V2378" s="431"/>
      <c r="W2378" s="350"/>
      <c r="X2378" s="23">
        <f t="shared" si="332"/>
        <v>0</v>
      </c>
      <c r="Y2378" s="23">
        <f t="shared" si="333"/>
        <v>0</v>
      </c>
      <c r="Z2378" s="20">
        <v>1</v>
      </c>
      <c r="AH2378" s="20">
        <f t="shared" ref="AH2378:AH2441" si="337">SUM(Z2378:AG2378)</f>
        <v>1</v>
      </c>
      <c r="AQ2378" s="1">
        <f t="shared" si="330"/>
        <v>0</v>
      </c>
      <c r="AR2378" s="1">
        <f t="shared" ref="AR2378:AR2441" si="338">AQ2378+AH2378</f>
        <v>1</v>
      </c>
    </row>
    <row r="2379" spans="1:44" ht="28.2" thickTop="1" thickBot="1">
      <c r="A2379" s="104" t="s">
        <v>898</v>
      </c>
      <c r="B2379" s="104" t="s">
        <v>950</v>
      </c>
      <c r="C2379" s="187" t="s">
        <v>952</v>
      </c>
      <c r="D2379" s="188"/>
      <c r="E2379" s="225" t="s">
        <v>179</v>
      </c>
      <c r="F2379" s="424">
        <f t="shared" si="336"/>
        <v>20000</v>
      </c>
      <c r="G2379" s="425">
        <v>20000</v>
      </c>
      <c r="H2379" s="426"/>
      <c r="I2379" s="350"/>
      <c r="J2379" s="427"/>
      <c r="K2379" s="427"/>
      <c r="L2379" s="427">
        <v>20000</v>
      </c>
      <c r="M2379" s="428"/>
      <c r="N2379" s="428"/>
      <c r="O2379" s="429"/>
      <c r="P2379" s="430"/>
      <c r="Q2379" s="433"/>
      <c r="R2379" s="350">
        <v>20000</v>
      </c>
      <c r="S2379" s="350">
        <f t="shared" si="335"/>
        <v>0</v>
      </c>
      <c r="T2379" s="431"/>
      <c r="U2379" s="350"/>
      <c r="V2379" s="431"/>
      <c r="W2379" s="350"/>
      <c r="X2379" s="23">
        <f t="shared" si="332"/>
        <v>0</v>
      </c>
      <c r="Y2379" s="23">
        <f t="shared" si="333"/>
        <v>0</v>
      </c>
      <c r="Z2379" s="20">
        <v>1</v>
      </c>
      <c r="AH2379" s="20">
        <f t="shared" si="337"/>
        <v>1</v>
      </c>
      <c r="AQ2379" s="1">
        <f t="shared" si="330"/>
        <v>0</v>
      </c>
      <c r="AR2379" s="1">
        <f t="shared" si="338"/>
        <v>1</v>
      </c>
    </row>
    <row r="2380" spans="1:44" ht="28.2" thickTop="1" thickBot="1">
      <c r="A2380" s="104" t="s">
        <v>898</v>
      </c>
      <c r="B2380" s="104" t="s">
        <v>950</v>
      </c>
      <c r="C2380" s="187" t="s">
        <v>953</v>
      </c>
      <c r="D2380" s="188"/>
      <c r="E2380" s="225" t="s">
        <v>179</v>
      </c>
      <c r="F2380" s="424">
        <f t="shared" si="336"/>
        <v>40000</v>
      </c>
      <c r="G2380" s="425">
        <v>40000</v>
      </c>
      <c r="H2380" s="426"/>
      <c r="I2380" s="350"/>
      <c r="J2380" s="427"/>
      <c r="K2380" s="427"/>
      <c r="L2380" s="427">
        <v>40000</v>
      </c>
      <c r="M2380" s="428"/>
      <c r="N2380" s="428"/>
      <c r="O2380" s="429"/>
      <c r="P2380" s="430"/>
      <c r="Q2380" s="433"/>
      <c r="R2380" s="350">
        <v>40000</v>
      </c>
      <c r="S2380" s="350">
        <f t="shared" si="335"/>
        <v>0</v>
      </c>
      <c r="T2380" s="431"/>
      <c r="U2380" s="350"/>
      <c r="V2380" s="431"/>
      <c r="W2380" s="350"/>
      <c r="X2380" s="23">
        <f t="shared" si="332"/>
        <v>0</v>
      </c>
      <c r="Y2380" s="23">
        <f t="shared" si="333"/>
        <v>0</v>
      </c>
      <c r="Z2380" s="20">
        <v>1</v>
      </c>
      <c r="AH2380" s="20">
        <f t="shared" si="337"/>
        <v>1</v>
      </c>
      <c r="AQ2380" s="1">
        <f t="shared" si="330"/>
        <v>0</v>
      </c>
      <c r="AR2380" s="1">
        <f t="shared" si="338"/>
        <v>1</v>
      </c>
    </row>
    <row r="2381" spans="1:44" ht="28.2" thickTop="1" thickBot="1">
      <c r="A2381" s="104" t="s">
        <v>898</v>
      </c>
      <c r="B2381" s="104" t="s">
        <v>950</v>
      </c>
      <c r="C2381" s="432" t="s">
        <v>222</v>
      </c>
      <c r="D2381" s="188"/>
      <c r="E2381" s="225" t="s">
        <v>179</v>
      </c>
      <c r="F2381" s="424">
        <v>490000</v>
      </c>
      <c r="G2381" s="425">
        <v>490000</v>
      </c>
      <c r="H2381" s="426"/>
      <c r="I2381" s="350"/>
      <c r="J2381" s="427">
        <v>490000</v>
      </c>
      <c r="K2381" s="427"/>
      <c r="L2381" s="427"/>
      <c r="M2381" s="428"/>
      <c r="N2381" s="428"/>
      <c r="O2381" s="429"/>
      <c r="P2381" s="430"/>
      <c r="Q2381" s="433"/>
      <c r="R2381" s="350">
        <v>490000</v>
      </c>
      <c r="S2381" s="350">
        <f t="shared" si="335"/>
        <v>0</v>
      </c>
      <c r="T2381" s="431"/>
      <c r="U2381" s="350"/>
      <c r="V2381" s="431"/>
      <c r="W2381" s="350"/>
      <c r="X2381" s="23">
        <f t="shared" si="332"/>
        <v>0</v>
      </c>
      <c r="Y2381" s="23">
        <f t="shared" si="333"/>
        <v>0</v>
      </c>
      <c r="Z2381" s="20">
        <v>1</v>
      </c>
      <c r="AH2381" s="20">
        <f t="shared" si="337"/>
        <v>1</v>
      </c>
      <c r="AQ2381" s="1">
        <f t="shared" ref="AQ2381:AQ2444" si="339">SUM(AI2381:AP2381)</f>
        <v>0</v>
      </c>
      <c r="AR2381" s="1">
        <f t="shared" si="338"/>
        <v>1</v>
      </c>
    </row>
    <row r="2382" spans="1:44" ht="28.2" thickTop="1" thickBot="1">
      <c r="A2382" s="104" t="s">
        <v>898</v>
      </c>
      <c r="B2382" s="104" t="s">
        <v>950</v>
      </c>
      <c r="C2382" s="187" t="s">
        <v>954</v>
      </c>
      <c r="D2382" s="188"/>
      <c r="E2382" s="225" t="s">
        <v>179</v>
      </c>
      <c r="F2382" s="424">
        <f t="shared" si="336"/>
        <v>2090000</v>
      </c>
      <c r="G2382" s="425">
        <v>2090000</v>
      </c>
      <c r="H2382" s="426"/>
      <c r="I2382" s="350">
        <v>78000</v>
      </c>
      <c r="J2382" s="427"/>
      <c r="K2382" s="427"/>
      <c r="L2382" s="427">
        <v>22000</v>
      </c>
      <c r="M2382" s="428">
        <v>1990000</v>
      </c>
      <c r="N2382" s="428"/>
      <c r="O2382" s="429"/>
      <c r="P2382" s="430"/>
      <c r="Q2382" s="433"/>
      <c r="R2382" s="350">
        <v>100000</v>
      </c>
      <c r="S2382" s="350">
        <f t="shared" si="335"/>
        <v>1990000</v>
      </c>
      <c r="T2382" s="431"/>
      <c r="U2382" s="350"/>
      <c r="V2382" s="431"/>
      <c r="W2382" s="350"/>
      <c r="X2382" s="23">
        <f t="shared" si="332"/>
        <v>0</v>
      </c>
      <c r="Y2382" s="23">
        <f t="shared" si="333"/>
        <v>0</v>
      </c>
      <c r="AF2382" s="20">
        <v>1</v>
      </c>
      <c r="AH2382" s="20">
        <f t="shared" si="337"/>
        <v>1</v>
      </c>
      <c r="AQ2382" s="1">
        <f t="shared" si="339"/>
        <v>0</v>
      </c>
      <c r="AR2382" s="1">
        <f t="shared" si="338"/>
        <v>1</v>
      </c>
    </row>
    <row r="2383" spans="1:44" ht="28.2" thickTop="1" thickBot="1">
      <c r="A2383" s="104" t="s">
        <v>898</v>
      </c>
      <c r="B2383" s="104" t="s">
        <v>950</v>
      </c>
      <c r="C2383" s="187" t="s">
        <v>955</v>
      </c>
      <c r="D2383" s="188"/>
      <c r="E2383" s="225" t="s">
        <v>10</v>
      </c>
      <c r="F2383" s="424">
        <v>170000</v>
      </c>
      <c r="G2383" s="425">
        <f>SUM(I2383:N2383)</f>
        <v>402000</v>
      </c>
      <c r="H2383" s="426"/>
      <c r="I2383" s="350">
        <v>172000</v>
      </c>
      <c r="J2383" s="427">
        <v>230000</v>
      </c>
      <c r="K2383" s="427"/>
      <c r="L2383" s="427"/>
      <c r="M2383" s="428"/>
      <c r="N2383" s="428"/>
      <c r="O2383" s="429"/>
      <c r="P2383" s="430"/>
      <c r="Q2383" s="433">
        <v>302400</v>
      </c>
      <c r="R2383" s="350">
        <v>33600</v>
      </c>
      <c r="S2383" s="350">
        <f t="shared" si="335"/>
        <v>66000</v>
      </c>
      <c r="T2383" s="431"/>
      <c r="U2383" s="350"/>
      <c r="V2383" s="431"/>
      <c r="W2383" s="350">
        <v>5000</v>
      </c>
      <c r="X2383" s="23">
        <f t="shared" si="332"/>
        <v>0</v>
      </c>
      <c r="Y2383" s="23">
        <f t="shared" si="333"/>
        <v>0</v>
      </c>
      <c r="AH2383" s="20">
        <f t="shared" si="337"/>
        <v>0</v>
      </c>
      <c r="AI2383" s="20">
        <v>1</v>
      </c>
      <c r="AQ2383" s="1">
        <f t="shared" si="339"/>
        <v>1</v>
      </c>
      <c r="AR2383" s="1">
        <f t="shared" si="338"/>
        <v>1</v>
      </c>
    </row>
    <row r="2384" spans="1:44" ht="28.2" thickTop="1" thickBot="1">
      <c r="A2384" s="104" t="s">
        <v>898</v>
      </c>
      <c r="B2384" s="104" t="s">
        <v>950</v>
      </c>
      <c r="C2384" s="187" t="s">
        <v>147</v>
      </c>
      <c r="D2384" s="188"/>
      <c r="E2384" s="225" t="s">
        <v>145</v>
      </c>
      <c r="F2384" s="424">
        <v>20000</v>
      </c>
      <c r="G2384" s="425">
        <f>SUM(I2384:N2384)</f>
        <v>20000</v>
      </c>
      <c r="H2384" s="426"/>
      <c r="I2384" s="350"/>
      <c r="J2384" s="427"/>
      <c r="K2384" s="427">
        <v>20000</v>
      </c>
      <c r="L2384" s="427"/>
      <c r="M2384" s="428"/>
      <c r="N2384" s="428"/>
      <c r="O2384" s="429"/>
      <c r="P2384" s="430"/>
      <c r="Q2384" s="433">
        <v>3727</v>
      </c>
      <c r="R2384" s="350">
        <v>16273</v>
      </c>
      <c r="S2384" s="350">
        <f t="shared" si="335"/>
        <v>0</v>
      </c>
      <c r="T2384" s="431"/>
      <c r="U2384" s="350"/>
      <c r="V2384" s="431"/>
      <c r="W2384" s="350"/>
      <c r="X2384" s="23">
        <f t="shared" si="332"/>
        <v>0</v>
      </c>
      <c r="Y2384" s="23">
        <f t="shared" si="333"/>
        <v>0</v>
      </c>
      <c r="AH2384" s="20">
        <f t="shared" si="337"/>
        <v>0</v>
      </c>
      <c r="AI2384" s="20">
        <v>1</v>
      </c>
      <c r="AQ2384" s="1">
        <f t="shared" si="339"/>
        <v>1</v>
      </c>
      <c r="AR2384" s="1">
        <f t="shared" si="338"/>
        <v>1</v>
      </c>
    </row>
    <row r="2385" spans="1:44" ht="28.2" thickTop="1" thickBot="1">
      <c r="A2385" s="104" t="s">
        <v>898</v>
      </c>
      <c r="B2385" s="104" t="s">
        <v>950</v>
      </c>
      <c r="C2385" s="187" t="s">
        <v>956</v>
      </c>
      <c r="D2385" s="188"/>
      <c r="E2385" s="225" t="s">
        <v>145</v>
      </c>
      <c r="F2385" s="424">
        <v>100000</v>
      </c>
      <c r="G2385" s="425">
        <f>SUM(I2385:N2385)</f>
        <v>100000</v>
      </c>
      <c r="H2385" s="426"/>
      <c r="I2385" s="350">
        <v>28000</v>
      </c>
      <c r="J2385" s="427"/>
      <c r="K2385" s="427">
        <v>40000</v>
      </c>
      <c r="L2385" s="427">
        <v>32000</v>
      </c>
      <c r="M2385" s="428"/>
      <c r="N2385" s="428"/>
      <c r="O2385" s="429"/>
      <c r="P2385" s="430"/>
      <c r="Q2385" s="433">
        <v>0</v>
      </c>
      <c r="R2385" s="350">
        <v>100000</v>
      </c>
      <c r="S2385" s="350">
        <f t="shared" si="335"/>
        <v>0</v>
      </c>
      <c r="T2385" s="431"/>
      <c r="U2385" s="350"/>
      <c r="V2385" s="431"/>
      <c r="W2385" s="350"/>
      <c r="X2385" s="23">
        <f t="shared" si="332"/>
        <v>0</v>
      </c>
      <c r="Y2385" s="23">
        <f t="shared" si="333"/>
        <v>0</v>
      </c>
      <c r="AH2385" s="20">
        <f t="shared" si="337"/>
        <v>0</v>
      </c>
      <c r="AI2385" s="20">
        <v>1</v>
      </c>
      <c r="AQ2385" s="1">
        <f t="shared" si="339"/>
        <v>1</v>
      </c>
      <c r="AR2385" s="1">
        <f t="shared" si="338"/>
        <v>1</v>
      </c>
    </row>
    <row r="2386" spans="1:44" ht="28.2" thickTop="1" thickBot="1">
      <c r="A2386" s="104" t="s">
        <v>898</v>
      </c>
      <c r="B2386" s="104" t="s">
        <v>950</v>
      </c>
      <c r="C2386" s="187" t="s">
        <v>63</v>
      </c>
      <c r="D2386" s="188"/>
      <c r="E2386" s="225" t="s">
        <v>10</v>
      </c>
      <c r="F2386" s="424">
        <v>40000</v>
      </c>
      <c r="G2386" s="425">
        <f>SUM(I2386:N2386)</f>
        <v>40000</v>
      </c>
      <c r="H2386" s="426"/>
      <c r="I2386" s="350">
        <v>20000</v>
      </c>
      <c r="J2386" s="427"/>
      <c r="K2386" s="427"/>
      <c r="L2386" s="427"/>
      <c r="M2386" s="428"/>
      <c r="N2386" s="428">
        <v>20000</v>
      </c>
      <c r="O2386" s="429" t="s">
        <v>39</v>
      </c>
      <c r="P2386" s="430"/>
      <c r="Q2386" s="433"/>
      <c r="R2386" s="350">
        <v>20000</v>
      </c>
      <c r="S2386" s="350">
        <f t="shared" si="335"/>
        <v>20000</v>
      </c>
      <c r="T2386" s="431"/>
      <c r="U2386" s="350"/>
      <c r="V2386" s="431"/>
      <c r="W2386" s="350"/>
      <c r="X2386" s="23">
        <f t="shared" si="332"/>
        <v>0</v>
      </c>
      <c r="Y2386" s="23">
        <f t="shared" si="333"/>
        <v>0</v>
      </c>
      <c r="AH2386" s="20">
        <f t="shared" si="337"/>
        <v>0</v>
      </c>
      <c r="AL2386" s="20">
        <v>1</v>
      </c>
      <c r="AQ2386" s="1">
        <f t="shared" si="339"/>
        <v>1</v>
      </c>
      <c r="AR2386" s="1">
        <f t="shared" si="338"/>
        <v>1</v>
      </c>
    </row>
    <row r="2387" spans="1:44" ht="28.2" thickTop="1" thickBot="1">
      <c r="A2387" s="104" t="s">
        <v>898</v>
      </c>
      <c r="B2387" s="104" t="s">
        <v>957</v>
      </c>
      <c r="C2387" s="187" t="s">
        <v>41</v>
      </c>
      <c r="D2387" s="188"/>
      <c r="E2387" s="225" t="s">
        <v>179</v>
      </c>
      <c r="F2387" s="424">
        <f t="shared" ref="F2387:F2399" si="340">SUM(I2387:N2387)</f>
        <v>1400000</v>
      </c>
      <c r="G2387" s="425">
        <v>1400000</v>
      </c>
      <c r="H2387" s="426"/>
      <c r="I2387" s="350">
        <v>198000</v>
      </c>
      <c r="J2387" s="427">
        <v>600000</v>
      </c>
      <c r="K2387" s="427"/>
      <c r="L2387" s="427">
        <v>602000</v>
      </c>
      <c r="M2387" s="428"/>
      <c r="N2387" s="428"/>
      <c r="O2387" s="429"/>
      <c r="P2387" s="430"/>
      <c r="Q2387" s="433"/>
      <c r="R2387" s="350">
        <v>200000</v>
      </c>
      <c r="S2387" s="350">
        <f t="shared" si="335"/>
        <v>1200000</v>
      </c>
      <c r="T2387" s="431"/>
      <c r="U2387" s="350"/>
      <c r="V2387" s="431"/>
      <c r="W2387" s="350"/>
      <c r="X2387" s="23">
        <f t="shared" si="332"/>
        <v>0</v>
      </c>
      <c r="Y2387" s="23">
        <f t="shared" si="333"/>
        <v>0</v>
      </c>
      <c r="Z2387" s="20">
        <v>1</v>
      </c>
      <c r="AH2387" s="20">
        <f t="shared" si="337"/>
        <v>1</v>
      </c>
      <c r="AQ2387" s="1">
        <f t="shared" si="339"/>
        <v>0</v>
      </c>
      <c r="AR2387" s="1">
        <f t="shared" si="338"/>
        <v>1</v>
      </c>
    </row>
    <row r="2388" spans="1:44" ht="28.2" thickTop="1" thickBot="1">
      <c r="A2388" s="104" t="s">
        <v>898</v>
      </c>
      <c r="B2388" s="104" t="s">
        <v>957</v>
      </c>
      <c r="C2388" s="187" t="s">
        <v>398</v>
      </c>
      <c r="D2388" s="188"/>
      <c r="E2388" s="225" t="s">
        <v>179</v>
      </c>
      <c r="F2388" s="424">
        <f t="shared" si="340"/>
        <v>250000</v>
      </c>
      <c r="G2388" s="425">
        <v>250000</v>
      </c>
      <c r="H2388" s="426"/>
      <c r="I2388" s="350">
        <v>250000</v>
      </c>
      <c r="J2388" s="427"/>
      <c r="K2388" s="427"/>
      <c r="L2388" s="427"/>
      <c r="M2388" s="428"/>
      <c r="N2388" s="428"/>
      <c r="O2388" s="429"/>
      <c r="P2388" s="430"/>
      <c r="Q2388" s="433"/>
      <c r="R2388" s="350">
        <v>130000</v>
      </c>
      <c r="S2388" s="350">
        <f t="shared" si="335"/>
        <v>120000</v>
      </c>
      <c r="T2388" s="431"/>
      <c r="U2388" s="350"/>
      <c r="V2388" s="431"/>
      <c r="W2388" s="350"/>
      <c r="X2388" s="23">
        <f t="shared" si="332"/>
        <v>0</v>
      </c>
      <c r="Y2388" s="23">
        <f t="shared" si="333"/>
        <v>0</v>
      </c>
      <c r="Z2388" s="20">
        <v>1</v>
      </c>
      <c r="AH2388" s="20">
        <f t="shared" si="337"/>
        <v>1</v>
      </c>
      <c r="AQ2388" s="1">
        <f t="shared" si="339"/>
        <v>0</v>
      </c>
      <c r="AR2388" s="1">
        <f t="shared" si="338"/>
        <v>1</v>
      </c>
    </row>
    <row r="2389" spans="1:44" ht="28.2" thickTop="1" thickBot="1">
      <c r="A2389" s="104" t="s">
        <v>898</v>
      </c>
      <c r="B2389" s="104" t="s">
        <v>957</v>
      </c>
      <c r="C2389" s="187" t="s">
        <v>586</v>
      </c>
      <c r="D2389" s="188"/>
      <c r="E2389" s="225" t="s">
        <v>179</v>
      </c>
      <c r="F2389" s="424">
        <f t="shared" si="340"/>
        <v>250000</v>
      </c>
      <c r="G2389" s="425">
        <v>250000</v>
      </c>
      <c r="H2389" s="426"/>
      <c r="I2389" s="350">
        <v>250000</v>
      </c>
      <c r="J2389" s="427"/>
      <c r="K2389" s="427"/>
      <c r="L2389" s="427"/>
      <c r="M2389" s="428"/>
      <c r="N2389" s="428"/>
      <c r="O2389" s="429"/>
      <c r="P2389" s="430"/>
      <c r="Q2389" s="433"/>
      <c r="R2389" s="350">
        <v>220000</v>
      </c>
      <c r="S2389" s="350">
        <f t="shared" si="335"/>
        <v>30000</v>
      </c>
      <c r="T2389" s="431"/>
      <c r="U2389" s="350"/>
      <c r="V2389" s="431"/>
      <c r="W2389" s="350"/>
      <c r="X2389" s="23">
        <f t="shared" si="332"/>
        <v>0</v>
      </c>
      <c r="Y2389" s="23">
        <f t="shared" si="333"/>
        <v>0</v>
      </c>
      <c r="Z2389" s="20">
        <v>1</v>
      </c>
      <c r="AH2389" s="20">
        <f t="shared" si="337"/>
        <v>1</v>
      </c>
      <c r="AQ2389" s="1">
        <f t="shared" si="339"/>
        <v>0</v>
      </c>
      <c r="AR2389" s="1">
        <f t="shared" si="338"/>
        <v>1</v>
      </c>
    </row>
    <row r="2390" spans="1:44" ht="28.2" thickTop="1" thickBot="1">
      <c r="A2390" s="104" t="s">
        <v>898</v>
      </c>
      <c r="B2390" s="104" t="s">
        <v>957</v>
      </c>
      <c r="C2390" s="187" t="s">
        <v>338</v>
      </c>
      <c r="D2390" s="188"/>
      <c r="E2390" s="225" t="s">
        <v>179</v>
      </c>
      <c r="F2390" s="424">
        <f t="shared" si="340"/>
        <v>250000</v>
      </c>
      <c r="G2390" s="425">
        <v>250000</v>
      </c>
      <c r="H2390" s="426"/>
      <c r="I2390" s="350">
        <v>250000</v>
      </c>
      <c r="J2390" s="427"/>
      <c r="K2390" s="427"/>
      <c r="L2390" s="427"/>
      <c r="M2390" s="428"/>
      <c r="N2390" s="428"/>
      <c r="O2390" s="429"/>
      <c r="P2390" s="430"/>
      <c r="Q2390" s="433"/>
      <c r="R2390" s="350">
        <v>100000</v>
      </c>
      <c r="S2390" s="350">
        <f t="shared" si="335"/>
        <v>150000</v>
      </c>
      <c r="T2390" s="431"/>
      <c r="U2390" s="350"/>
      <c r="V2390" s="431"/>
      <c r="W2390" s="350"/>
      <c r="X2390" s="23">
        <f t="shared" si="332"/>
        <v>0</v>
      </c>
      <c r="Y2390" s="23">
        <f t="shared" si="333"/>
        <v>0</v>
      </c>
      <c r="Z2390" s="20">
        <v>1</v>
      </c>
      <c r="AH2390" s="20">
        <f t="shared" si="337"/>
        <v>1</v>
      </c>
      <c r="AQ2390" s="1">
        <f t="shared" si="339"/>
        <v>0</v>
      </c>
      <c r="AR2390" s="1">
        <f t="shared" si="338"/>
        <v>1</v>
      </c>
    </row>
    <row r="2391" spans="1:44" ht="28.2" thickTop="1" thickBot="1">
      <c r="A2391" s="104" t="s">
        <v>898</v>
      </c>
      <c r="B2391" s="104" t="s">
        <v>957</v>
      </c>
      <c r="C2391" s="187" t="s">
        <v>958</v>
      </c>
      <c r="D2391" s="188"/>
      <c r="E2391" s="225" t="s">
        <v>179</v>
      </c>
      <c r="F2391" s="424">
        <f t="shared" si="340"/>
        <v>50000</v>
      </c>
      <c r="G2391" s="425">
        <v>50000</v>
      </c>
      <c r="H2391" s="426"/>
      <c r="I2391" s="350">
        <v>50000</v>
      </c>
      <c r="J2391" s="427"/>
      <c r="K2391" s="427"/>
      <c r="L2391" s="427"/>
      <c r="M2391" s="428"/>
      <c r="N2391" s="428"/>
      <c r="O2391" s="429"/>
      <c r="P2391" s="430"/>
      <c r="Q2391" s="433"/>
      <c r="R2391" s="350">
        <v>45000</v>
      </c>
      <c r="S2391" s="350">
        <f t="shared" si="335"/>
        <v>5000</v>
      </c>
      <c r="T2391" s="431"/>
      <c r="U2391" s="350"/>
      <c r="V2391" s="431"/>
      <c r="W2391" s="350"/>
      <c r="X2391" s="23">
        <f t="shared" si="332"/>
        <v>0</v>
      </c>
      <c r="Y2391" s="23">
        <f t="shared" si="333"/>
        <v>0</v>
      </c>
      <c r="Z2391" s="20">
        <v>1</v>
      </c>
      <c r="AH2391" s="20">
        <f t="shared" si="337"/>
        <v>1</v>
      </c>
      <c r="AQ2391" s="1">
        <f t="shared" si="339"/>
        <v>0</v>
      </c>
      <c r="AR2391" s="1">
        <f t="shared" si="338"/>
        <v>1</v>
      </c>
    </row>
    <row r="2392" spans="1:44" ht="28.2" thickTop="1" thickBot="1">
      <c r="A2392" s="104" t="s">
        <v>898</v>
      </c>
      <c r="B2392" s="104" t="s">
        <v>957</v>
      </c>
      <c r="C2392" s="187" t="s">
        <v>547</v>
      </c>
      <c r="D2392" s="188"/>
      <c r="E2392" s="225" t="s">
        <v>179</v>
      </c>
      <c r="F2392" s="424">
        <f t="shared" si="340"/>
        <v>55000</v>
      </c>
      <c r="G2392" s="425">
        <v>55000</v>
      </c>
      <c r="H2392" s="426"/>
      <c r="I2392" s="350">
        <v>55000</v>
      </c>
      <c r="J2392" s="427"/>
      <c r="K2392" s="427"/>
      <c r="L2392" s="427"/>
      <c r="M2392" s="428"/>
      <c r="N2392" s="428"/>
      <c r="O2392" s="429"/>
      <c r="P2392" s="430"/>
      <c r="Q2392" s="433"/>
      <c r="R2392" s="350">
        <v>55000</v>
      </c>
      <c r="S2392" s="350">
        <f t="shared" si="335"/>
        <v>0</v>
      </c>
      <c r="T2392" s="431"/>
      <c r="U2392" s="350"/>
      <c r="V2392" s="431"/>
      <c r="W2392" s="350"/>
      <c r="X2392" s="23">
        <f t="shared" si="332"/>
        <v>0</v>
      </c>
      <c r="Y2392" s="23">
        <f t="shared" si="333"/>
        <v>0</v>
      </c>
      <c r="Z2392" s="20">
        <v>1</v>
      </c>
      <c r="AH2392" s="20">
        <f t="shared" si="337"/>
        <v>1</v>
      </c>
      <c r="AQ2392" s="1">
        <f t="shared" si="339"/>
        <v>0</v>
      </c>
      <c r="AR2392" s="1">
        <f t="shared" si="338"/>
        <v>1</v>
      </c>
    </row>
    <row r="2393" spans="1:44" ht="28.2" thickTop="1" thickBot="1">
      <c r="A2393" s="104" t="s">
        <v>898</v>
      </c>
      <c r="B2393" s="104" t="s">
        <v>957</v>
      </c>
      <c r="C2393" s="187" t="s">
        <v>922</v>
      </c>
      <c r="D2393" s="188"/>
      <c r="E2393" s="225" t="s">
        <v>179</v>
      </c>
      <c r="F2393" s="424">
        <f t="shared" si="340"/>
        <v>250000</v>
      </c>
      <c r="G2393" s="425">
        <v>250000</v>
      </c>
      <c r="H2393" s="426"/>
      <c r="I2393" s="350">
        <v>250000</v>
      </c>
      <c r="J2393" s="427"/>
      <c r="K2393" s="427"/>
      <c r="L2393" s="427"/>
      <c r="M2393" s="428"/>
      <c r="N2393" s="428"/>
      <c r="O2393" s="429"/>
      <c r="P2393" s="430"/>
      <c r="Q2393" s="433"/>
      <c r="R2393" s="350">
        <v>150000</v>
      </c>
      <c r="S2393" s="350">
        <f t="shared" si="335"/>
        <v>100000</v>
      </c>
      <c r="T2393" s="431"/>
      <c r="U2393" s="350"/>
      <c r="V2393" s="431"/>
      <c r="W2393" s="350"/>
      <c r="X2393" s="23">
        <f t="shared" si="332"/>
        <v>0</v>
      </c>
      <c r="Y2393" s="23">
        <f t="shared" si="333"/>
        <v>0</v>
      </c>
      <c r="Z2393" s="20">
        <v>1</v>
      </c>
      <c r="AH2393" s="20">
        <f t="shared" si="337"/>
        <v>1</v>
      </c>
      <c r="AQ2393" s="1">
        <f t="shared" si="339"/>
        <v>0</v>
      </c>
      <c r="AR2393" s="1">
        <f t="shared" si="338"/>
        <v>1</v>
      </c>
    </row>
    <row r="2394" spans="1:44" ht="28.2" thickTop="1" thickBot="1">
      <c r="A2394" s="104" t="s">
        <v>898</v>
      </c>
      <c r="B2394" s="104" t="s">
        <v>957</v>
      </c>
      <c r="C2394" s="187" t="s">
        <v>959</v>
      </c>
      <c r="D2394" s="188"/>
      <c r="E2394" s="225" t="s">
        <v>179</v>
      </c>
      <c r="F2394" s="424">
        <f t="shared" si="340"/>
        <v>130235</v>
      </c>
      <c r="G2394" s="425">
        <v>130235</v>
      </c>
      <c r="H2394" s="426"/>
      <c r="I2394" s="350">
        <v>130235</v>
      </c>
      <c r="J2394" s="427"/>
      <c r="K2394" s="427"/>
      <c r="L2394" s="427"/>
      <c r="M2394" s="428"/>
      <c r="N2394" s="428"/>
      <c r="O2394" s="429"/>
      <c r="P2394" s="430"/>
      <c r="Q2394" s="433"/>
      <c r="R2394" s="350">
        <v>110235</v>
      </c>
      <c r="S2394" s="350">
        <f t="shared" si="335"/>
        <v>20000</v>
      </c>
      <c r="T2394" s="431"/>
      <c r="U2394" s="350"/>
      <c r="V2394" s="431"/>
      <c r="W2394" s="350"/>
      <c r="X2394" s="23">
        <f t="shared" si="332"/>
        <v>0</v>
      </c>
      <c r="Y2394" s="23">
        <f t="shared" si="333"/>
        <v>0</v>
      </c>
      <c r="Z2394" s="20">
        <v>1</v>
      </c>
      <c r="AH2394" s="20">
        <f t="shared" si="337"/>
        <v>1</v>
      </c>
      <c r="AQ2394" s="1">
        <f t="shared" si="339"/>
        <v>0</v>
      </c>
      <c r="AR2394" s="1">
        <f t="shared" si="338"/>
        <v>1</v>
      </c>
    </row>
    <row r="2395" spans="1:44" ht="28.2" thickTop="1" thickBot="1">
      <c r="A2395" s="104" t="s">
        <v>898</v>
      </c>
      <c r="B2395" s="104" t="s">
        <v>957</v>
      </c>
      <c r="C2395" s="187" t="s">
        <v>960</v>
      </c>
      <c r="D2395" s="188"/>
      <c r="E2395" s="225" t="s">
        <v>179</v>
      </c>
      <c r="F2395" s="424">
        <f t="shared" si="340"/>
        <v>103000</v>
      </c>
      <c r="G2395" s="425">
        <v>103000</v>
      </c>
      <c r="H2395" s="426"/>
      <c r="I2395" s="350">
        <v>103000</v>
      </c>
      <c r="J2395" s="427"/>
      <c r="K2395" s="427"/>
      <c r="L2395" s="427"/>
      <c r="M2395" s="428"/>
      <c r="N2395" s="428"/>
      <c r="O2395" s="429"/>
      <c r="P2395" s="430"/>
      <c r="Q2395" s="433"/>
      <c r="R2395" s="350">
        <v>90000</v>
      </c>
      <c r="S2395" s="350">
        <f t="shared" si="335"/>
        <v>13000</v>
      </c>
      <c r="T2395" s="431"/>
      <c r="U2395" s="350"/>
      <c r="V2395" s="431"/>
      <c r="W2395" s="350"/>
      <c r="X2395" s="23">
        <f t="shared" si="332"/>
        <v>0</v>
      </c>
      <c r="Y2395" s="23">
        <f t="shared" si="333"/>
        <v>0</v>
      </c>
      <c r="Z2395" s="20">
        <v>1</v>
      </c>
      <c r="AH2395" s="20">
        <f t="shared" si="337"/>
        <v>1</v>
      </c>
      <c r="AQ2395" s="1">
        <f t="shared" si="339"/>
        <v>0</v>
      </c>
      <c r="AR2395" s="1">
        <f t="shared" si="338"/>
        <v>1</v>
      </c>
    </row>
    <row r="2396" spans="1:44" ht="28.2" thickTop="1" thickBot="1">
      <c r="A2396" s="104" t="s">
        <v>898</v>
      </c>
      <c r="B2396" s="104" t="s">
        <v>957</v>
      </c>
      <c r="C2396" s="187" t="s">
        <v>140</v>
      </c>
      <c r="D2396" s="188"/>
      <c r="E2396" s="225" t="s">
        <v>179</v>
      </c>
      <c r="F2396" s="424">
        <f t="shared" si="340"/>
        <v>35000</v>
      </c>
      <c r="G2396" s="425">
        <v>35000</v>
      </c>
      <c r="H2396" s="426"/>
      <c r="I2396" s="350">
        <v>35000</v>
      </c>
      <c r="J2396" s="427"/>
      <c r="K2396" s="427"/>
      <c r="L2396" s="427"/>
      <c r="M2396" s="428"/>
      <c r="N2396" s="428"/>
      <c r="O2396" s="429"/>
      <c r="P2396" s="430"/>
      <c r="Q2396" s="433"/>
      <c r="R2396" s="350">
        <v>35000</v>
      </c>
      <c r="S2396" s="350">
        <f t="shared" si="335"/>
        <v>0</v>
      </c>
      <c r="T2396" s="431"/>
      <c r="U2396" s="350"/>
      <c r="V2396" s="431"/>
      <c r="W2396" s="350"/>
      <c r="X2396" s="23">
        <f t="shared" si="332"/>
        <v>0</v>
      </c>
      <c r="Y2396" s="23">
        <f t="shared" si="333"/>
        <v>0</v>
      </c>
      <c r="Z2396" s="20">
        <v>1</v>
      </c>
      <c r="AH2396" s="20">
        <f t="shared" si="337"/>
        <v>1</v>
      </c>
      <c r="AQ2396" s="1">
        <f t="shared" si="339"/>
        <v>0</v>
      </c>
      <c r="AR2396" s="1">
        <f t="shared" si="338"/>
        <v>1</v>
      </c>
    </row>
    <row r="2397" spans="1:44" ht="28.2" thickTop="1" thickBot="1">
      <c r="A2397" s="104" t="s">
        <v>898</v>
      </c>
      <c r="B2397" s="104" t="s">
        <v>957</v>
      </c>
      <c r="C2397" s="187" t="s">
        <v>961</v>
      </c>
      <c r="D2397" s="188"/>
      <c r="E2397" s="225" t="s">
        <v>179</v>
      </c>
      <c r="F2397" s="424">
        <f t="shared" si="340"/>
        <v>60000</v>
      </c>
      <c r="G2397" s="425">
        <v>60000</v>
      </c>
      <c r="H2397" s="426"/>
      <c r="I2397" s="350">
        <v>60000</v>
      </c>
      <c r="J2397" s="427"/>
      <c r="K2397" s="427"/>
      <c r="L2397" s="427"/>
      <c r="M2397" s="428"/>
      <c r="N2397" s="428"/>
      <c r="O2397" s="429"/>
      <c r="P2397" s="430"/>
      <c r="Q2397" s="433"/>
      <c r="R2397" s="350">
        <v>20000</v>
      </c>
      <c r="S2397" s="350">
        <f t="shared" si="335"/>
        <v>40000</v>
      </c>
      <c r="T2397" s="431"/>
      <c r="U2397" s="350"/>
      <c r="V2397" s="431"/>
      <c r="W2397" s="350"/>
      <c r="X2397" s="23">
        <f t="shared" si="332"/>
        <v>0</v>
      </c>
      <c r="Y2397" s="23">
        <f t="shared" si="333"/>
        <v>0</v>
      </c>
      <c r="Z2397" s="20">
        <v>1</v>
      </c>
      <c r="AH2397" s="20">
        <f t="shared" si="337"/>
        <v>1</v>
      </c>
      <c r="AQ2397" s="1">
        <f t="shared" si="339"/>
        <v>0</v>
      </c>
      <c r="AR2397" s="1">
        <f t="shared" si="338"/>
        <v>1</v>
      </c>
    </row>
    <row r="2398" spans="1:44" ht="28.2" thickTop="1" thickBot="1">
      <c r="A2398" s="104" t="s">
        <v>898</v>
      </c>
      <c r="B2398" s="104" t="s">
        <v>957</v>
      </c>
      <c r="C2398" s="187" t="s">
        <v>962</v>
      </c>
      <c r="D2398" s="188"/>
      <c r="E2398" s="225" t="s">
        <v>179</v>
      </c>
      <c r="F2398" s="424">
        <f t="shared" si="340"/>
        <v>20000</v>
      </c>
      <c r="G2398" s="425">
        <v>20000</v>
      </c>
      <c r="H2398" s="426"/>
      <c r="I2398" s="350">
        <v>20000</v>
      </c>
      <c r="J2398" s="427"/>
      <c r="K2398" s="427"/>
      <c r="L2398" s="427"/>
      <c r="M2398" s="428"/>
      <c r="N2398" s="428"/>
      <c r="O2398" s="429"/>
      <c r="P2398" s="430"/>
      <c r="Q2398" s="433"/>
      <c r="R2398" s="350">
        <v>20000</v>
      </c>
      <c r="S2398" s="350">
        <f t="shared" si="335"/>
        <v>0</v>
      </c>
      <c r="T2398" s="431"/>
      <c r="U2398" s="350"/>
      <c r="V2398" s="431"/>
      <c r="W2398" s="350"/>
      <c r="X2398" s="23">
        <f t="shared" ref="X2398:X2461" si="341">G2398-I2398-J2398-K2398-L2398-M2398-N2398</f>
        <v>0</v>
      </c>
      <c r="Y2398" s="23">
        <f t="shared" ref="Y2398:Y2461" si="342">G2398-Q2398-R2398-S2398</f>
        <v>0</v>
      </c>
      <c r="Z2398" s="20">
        <v>1</v>
      </c>
      <c r="AH2398" s="20">
        <f t="shared" si="337"/>
        <v>1</v>
      </c>
      <c r="AQ2398" s="1">
        <f t="shared" si="339"/>
        <v>0</v>
      </c>
      <c r="AR2398" s="1">
        <f t="shared" si="338"/>
        <v>1</v>
      </c>
    </row>
    <row r="2399" spans="1:44" ht="28.2" thickTop="1" thickBot="1">
      <c r="A2399" s="104" t="s">
        <v>898</v>
      </c>
      <c r="B2399" s="104" t="s">
        <v>957</v>
      </c>
      <c r="C2399" s="187" t="s">
        <v>619</v>
      </c>
      <c r="D2399" s="188"/>
      <c r="E2399" s="225" t="s">
        <v>179</v>
      </c>
      <c r="F2399" s="424">
        <f t="shared" si="340"/>
        <v>320000</v>
      </c>
      <c r="G2399" s="425">
        <v>320000</v>
      </c>
      <c r="H2399" s="426"/>
      <c r="I2399" s="350">
        <v>320000</v>
      </c>
      <c r="J2399" s="427"/>
      <c r="K2399" s="427"/>
      <c r="L2399" s="427"/>
      <c r="M2399" s="428"/>
      <c r="N2399" s="428"/>
      <c r="O2399" s="429"/>
      <c r="P2399" s="430"/>
      <c r="Q2399" s="433"/>
      <c r="R2399" s="350">
        <v>200000</v>
      </c>
      <c r="S2399" s="350">
        <f t="shared" si="335"/>
        <v>120000</v>
      </c>
      <c r="T2399" s="431"/>
      <c r="U2399" s="350"/>
      <c r="V2399" s="431"/>
      <c r="W2399" s="350"/>
      <c r="X2399" s="23">
        <f t="shared" si="341"/>
        <v>0</v>
      </c>
      <c r="Y2399" s="23">
        <f t="shared" si="342"/>
        <v>0</v>
      </c>
      <c r="Z2399" s="20">
        <v>1</v>
      </c>
      <c r="AH2399" s="20">
        <f t="shared" si="337"/>
        <v>1</v>
      </c>
      <c r="AQ2399" s="1">
        <f t="shared" si="339"/>
        <v>0</v>
      </c>
      <c r="AR2399" s="1">
        <f t="shared" si="338"/>
        <v>1</v>
      </c>
    </row>
    <row r="2400" spans="1:44" ht="28.2" thickTop="1" thickBot="1">
      <c r="A2400" s="104" t="s">
        <v>898</v>
      </c>
      <c r="B2400" s="104" t="s">
        <v>957</v>
      </c>
      <c r="C2400" s="432" t="s">
        <v>222</v>
      </c>
      <c r="D2400" s="188"/>
      <c r="E2400" s="225" t="s">
        <v>179</v>
      </c>
      <c r="F2400" s="424">
        <v>560000</v>
      </c>
      <c r="G2400" s="425">
        <v>560000</v>
      </c>
      <c r="H2400" s="426"/>
      <c r="I2400" s="350"/>
      <c r="J2400" s="427">
        <v>560000</v>
      </c>
      <c r="K2400" s="427"/>
      <c r="L2400" s="427"/>
      <c r="M2400" s="428"/>
      <c r="N2400" s="428"/>
      <c r="O2400" s="429"/>
      <c r="P2400" s="430"/>
      <c r="Q2400" s="433"/>
      <c r="R2400" s="350">
        <v>560000</v>
      </c>
      <c r="S2400" s="350"/>
      <c r="T2400" s="431"/>
      <c r="U2400" s="350"/>
      <c r="V2400" s="431"/>
      <c r="W2400" s="350"/>
      <c r="X2400" s="23">
        <f t="shared" si="341"/>
        <v>0</v>
      </c>
      <c r="Y2400" s="23">
        <f t="shared" si="342"/>
        <v>0</v>
      </c>
      <c r="Z2400" s="20">
        <v>1</v>
      </c>
      <c r="AH2400" s="20">
        <f t="shared" si="337"/>
        <v>1</v>
      </c>
      <c r="AQ2400" s="1">
        <f t="shared" si="339"/>
        <v>0</v>
      </c>
      <c r="AR2400" s="1">
        <f t="shared" si="338"/>
        <v>1</v>
      </c>
    </row>
    <row r="2401" spans="1:44" ht="28.2" thickTop="1" thickBot="1">
      <c r="A2401" s="104" t="s">
        <v>898</v>
      </c>
      <c r="B2401" s="104" t="s">
        <v>957</v>
      </c>
      <c r="C2401" s="187" t="s">
        <v>963</v>
      </c>
      <c r="D2401" s="188"/>
      <c r="E2401" s="225" t="s">
        <v>964</v>
      </c>
      <c r="F2401" s="424">
        <v>350000</v>
      </c>
      <c r="G2401" s="425">
        <f t="shared" ref="G2401:G2416" si="343">SUM(I2401:N2401)</f>
        <v>218000</v>
      </c>
      <c r="H2401" s="426"/>
      <c r="I2401" s="350">
        <v>218000</v>
      </c>
      <c r="J2401" s="427"/>
      <c r="K2401" s="427"/>
      <c r="L2401" s="427"/>
      <c r="M2401" s="428"/>
      <c r="N2401" s="428"/>
      <c r="O2401" s="429"/>
      <c r="P2401" s="430"/>
      <c r="Q2401" s="433">
        <v>194800</v>
      </c>
      <c r="R2401" s="350">
        <v>23200</v>
      </c>
      <c r="S2401" s="350">
        <f t="shared" si="335"/>
        <v>0</v>
      </c>
      <c r="T2401" s="431"/>
      <c r="U2401" s="350"/>
      <c r="V2401" s="431"/>
      <c r="W2401" s="350"/>
      <c r="X2401" s="23">
        <f t="shared" si="341"/>
        <v>0</v>
      </c>
      <c r="Y2401" s="23">
        <f t="shared" si="342"/>
        <v>0</v>
      </c>
      <c r="AH2401" s="20">
        <f t="shared" si="337"/>
        <v>0</v>
      </c>
      <c r="AI2401" s="20">
        <v>1</v>
      </c>
      <c r="AQ2401" s="1">
        <f t="shared" si="339"/>
        <v>1</v>
      </c>
      <c r="AR2401" s="1">
        <f t="shared" si="338"/>
        <v>1</v>
      </c>
    </row>
    <row r="2402" spans="1:44" ht="28.2" thickTop="1" thickBot="1">
      <c r="A2402" s="104" t="s">
        <v>898</v>
      </c>
      <c r="B2402" s="104" t="s">
        <v>957</v>
      </c>
      <c r="C2402" s="187" t="s">
        <v>965</v>
      </c>
      <c r="D2402" s="188"/>
      <c r="E2402" s="225" t="s">
        <v>964</v>
      </c>
      <c r="F2402" s="424">
        <v>350000</v>
      </c>
      <c r="G2402" s="425">
        <f t="shared" si="343"/>
        <v>450000</v>
      </c>
      <c r="H2402" s="426"/>
      <c r="I2402" s="350">
        <v>450000</v>
      </c>
      <c r="J2402" s="427"/>
      <c r="K2402" s="427"/>
      <c r="L2402" s="427"/>
      <c r="M2402" s="428"/>
      <c r="N2402" s="428"/>
      <c r="O2402" s="429"/>
      <c r="P2402" s="430"/>
      <c r="Q2402" s="433">
        <v>0</v>
      </c>
      <c r="R2402" s="350">
        <v>300000</v>
      </c>
      <c r="S2402" s="350">
        <f t="shared" si="335"/>
        <v>150000</v>
      </c>
      <c r="T2402" s="431"/>
      <c r="U2402" s="350"/>
      <c r="V2402" s="431"/>
      <c r="W2402" s="350"/>
      <c r="X2402" s="23">
        <f t="shared" si="341"/>
        <v>0</v>
      </c>
      <c r="Y2402" s="23">
        <f t="shared" si="342"/>
        <v>0</v>
      </c>
      <c r="AH2402" s="20">
        <f t="shared" si="337"/>
        <v>0</v>
      </c>
      <c r="AI2402" s="20">
        <v>1</v>
      </c>
      <c r="AQ2402" s="1">
        <f t="shared" si="339"/>
        <v>1</v>
      </c>
      <c r="AR2402" s="1">
        <f t="shared" si="338"/>
        <v>1</v>
      </c>
    </row>
    <row r="2403" spans="1:44" ht="28.2" thickTop="1" thickBot="1">
      <c r="A2403" s="104" t="s">
        <v>898</v>
      </c>
      <c r="B2403" s="104" t="s">
        <v>957</v>
      </c>
      <c r="C2403" s="187" t="s">
        <v>141</v>
      </c>
      <c r="D2403" s="188"/>
      <c r="E2403" s="225" t="s">
        <v>53</v>
      </c>
      <c r="F2403" s="424">
        <v>90000</v>
      </c>
      <c r="G2403" s="425">
        <f t="shared" si="343"/>
        <v>90000</v>
      </c>
      <c r="H2403" s="426"/>
      <c r="I2403" s="350">
        <v>90000</v>
      </c>
      <c r="J2403" s="427"/>
      <c r="K2403" s="427"/>
      <c r="L2403" s="427"/>
      <c r="M2403" s="428"/>
      <c r="N2403" s="428"/>
      <c r="O2403" s="429"/>
      <c r="P2403" s="430"/>
      <c r="Q2403" s="433">
        <v>47760</v>
      </c>
      <c r="R2403" s="350">
        <v>42240</v>
      </c>
      <c r="S2403" s="350">
        <f t="shared" si="335"/>
        <v>0</v>
      </c>
      <c r="T2403" s="431"/>
      <c r="U2403" s="350"/>
      <c r="V2403" s="431"/>
      <c r="W2403" s="350"/>
      <c r="X2403" s="23">
        <f t="shared" si="341"/>
        <v>0</v>
      </c>
      <c r="Y2403" s="23">
        <f t="shared" si="342"/>
        <v>0</v>
      </c>
      <c r="AH2403" s="20">
        <f t="shared" si="337"/>
        <v>0</v>
      </c>
      <c r="AI2403" s="20">
        <v>1</v>
      </c>
      <c r="AQ2403" s="1">
        <f t="shared" si="339"/>
        <v>1</v>
      </c>
      <c r="AR2403" s="1">
        <f t="shared" si="338"/>
        <v>1</v>
      </c>
    </row>
    <row r="2404" spans="1:44" ht="28.2" thickTop="1" thickBot="1">
      <c r="A2404" s="104" t="s">
        <v>898</v>
      </c>
      <c r="B2404" s="104" t="s">
        <v>957</v>
      </c>
      <c r="C2404" s="187" t="s">
        <v>172</v>
      </c>
      <c r="D2404" s="188"/>
      <c r="E2404" s="225" t="s">
        <v>53</v>
      </c>
      <c r="F2404" s="424">
        <v>1118000</v>
      </c>
      <c r="G2404" s="425">
        <f t="shared" si="343"/>
        <v>1083000</v>
      </c>
      <c r="H2404" s="426"/>
      <c r="I2404" s="350">
        <v>393000</v>
      </c>
      <c r="J2404" s="427">
        <v>500000</v>
      </c>
      <c r="K2404" s="427"/>
      <c r="L2404" s="427">
        <v>190000</v>
      </c>
      <c r="M2404" s="428"/>
      <c r="N2404" s="428"/>
      <c r="O2404" s="429"/>
      <c r="P2404" s="430"/>
      <c r="Q2404" s="433">
        <v>837000</v>
      </c>
      <c r="R2404" s="350">
        <v>246000</v>
      </c>
      <c r="S2404" s="350">
        <f t="shared" si="335"/>
        <v>0</v>
      </c>
      <c r="T2404" s="431"/>
      <c r="U2404" s="350"/>
      <c r="V2404" s="431"/>
      <c r="W2404" s="350"/>
      <c r="X2404" s="23">
        <f t="shared" si="341"/>
        <v>0</v>
      </c>
      <c r="Y2404" s="23">
        <f t="shared" si="342"/>
        <v>0</v>
      </c>
      <c r="AH2404" s="20">
        <f t="shared" si="337"/>
        <v>0</v>
      </c>
      <c r="AI2404" s="20">
        <v>1</v>
      </c>
      <c r="AQ2404" s="1">
        <f t="shared" si="339"/>
        <v>1</v>
      </c>
      <c r="AR2404" s="1">
        <f t="shared" si="338"/>
        <v>1</v>
      </c>
    </row>
    <row r="2405" spans="1:44" ht="28.2" thickTop="1" thickBot="1">
      <c r="A2405" s="104" t="s">
        <v>898</v>
      </c>
      <c r="B2405" s="104" t="s">
        <v>957</v>
      </c>
      <c r="C2405" s="187" t="s">
        <v>966</v>
      </c>
      <c r="D2405" s="188"/>
      <c r="E2405" s="225" t="s">
        <v>53</v>
      </c>
      <c r="F2405" s="424">
        <v>321000</v>
      </c>
      <c r="G2405" s="425">
        <f t="shared" si="343"/>
        <v>355540</v>
      </c>
      <c r="H2405" s="426"/>
      <c r="I2405" s="350">
        <v>355540</v>
      </c>
      <c r="J2405" s="427"/>
      <c r="K2405" s="427"/>
      <c r="L2405" s="427"/>
      <c r="M2405" s="428"/>
      <c r="N2405" s="428"/>
      <c r="O2405" s="429"/>
      <c r="P2405" s="430"/>
      <c r="Q2405" s="433">
        <v>0</v>
      </c>
      <c r="R2405" s="350">
        <v>300000</v>
      </c>
      <c r="S2405" s="350">
        <f t="shared" si="335"/>
        <v>55540</v>
      </c>
      <c r="T2405" s="431"/>
      <c r="U2405" s="350"/>
      <c r="V2405" s="431"/>
      <c r="W2405" s="350"/>
      <c r="X2405" s="23">
        <f t="shared" si="341"/>
        <v>0</v>
      </c>
      <c r="Y2405" s="23">
        <f t="shared" si="342"/>
        <v>0</v>
      </c>
      <c r="AH2405" s="20">
        <f t="shared" si="337"/>
        <v>0</v>
      </c>
      <c r="AI2405" s="20">
        <v>1</v>
      </c>
      <c r="AQ2405" s="1">
        <f t="shared" si="339"/>
        <v>1</v>
      </c>
      <c r="AR2405" s="1">
        <f t="shared" si="338"/>
        <v>1</v>
      </c>
    </row>
    <row r="2406" spans="1:44" ht="28.2" thickTop="1" thickBot="1">
      <c r="A2406" s="104" t="s">
        <v>898</v>
      </c>
      <c r="B2406" s="104" t="s">
        <v>957</v>
      </c>
      <c r="C2406" s="187" t="s">
        <v>967</v>
      </c>
      <c r="D2406" s="188"/>
      <c r="E2406" s="225" t="s">
        <v>145</v>
      </c>
      <c r="F2406" s="424">
        <v>33000</v>
      </c>
      <c r="G2406" s="425">
        <f t="shared" si="343"/>
        <v>33000</v>
      </c>
      <c r="H2406" s="426"/>
      <c r="I2406" s="350">
        <v>33000</v>
      </c>
      <c r="J2406" s="427"/>
      <c r="K2406" s="427"/>
      <c r="L2406" s="427"/>
      <c r="M2406" s="428"/>
      <c r="N2406" s="428"/>
      <c r="O2406" s="429"/>
      <c r="P2406" s="430"/>
      <c r="Q2406" s="433">
        <v>7545</v>
      </c>
      <c r="R2406" s="350">
        <v>25455</v>
      </c>
      <c r="S2406" s="350">
        <f t="shared" ref="S2406:S2494" si="344">G2406-Q2406-R2406</f>
        <v>0</v>
      </c>
      <c r="T2406" s="431"/>
      <c r="U2406" s="350"/>
      <c r="V2406" s="431"/>
      <c r="W2406" s="350"/>
      <c r="X2406" s="23">
        <f t="shared" si="341"/>
        <v>0</v>
      </c>
      <c r="Y2406" s="23">
        <f t="shared" si="342"/>
        <v>0</v>
      </c>
      <c r="AH2406" s="20">
        <f t="shared" si="337"/>
        <v>0</v>
      </c>
      <c r="AI2406" s="20">
        <v>1</v>
      </c>
      <c r="AQ2406" s="1">
        <f t="shared" si="339"/>
        <v>1</v>
      </c>
      <c r="AR2406" s="1">
        <f t="shared" si="338"/>
        <v>1</v>
      </c>
    </row>
    <row r="2407" spans="1:44" ht="28.2" thickTop="1" thickBot="1">
      <c r="A2407" s="104" t="s">
        <v>898</v>
      </c>
      <c r="B2407" s="104" t="s">
        <v>957</v>
      </c>
      <c r="C2407" s="187" t="s">
        <v>922</v>
      </c>
      <c r="D2407" s="188"/>
      <c r="E2407" s="225" t="s">
        <v>145</v>
      </c>
      <c r="F2407" s="424">
        <v>250000</v>
      </c>
      <c r="G2407" s="425">
        <f t="shared" si="343"/>
        <v>423872</v>
      </c>
      <c r="H2407" s="426"/>
      <c r="I2407" s="350">
        <v>423872</v>
      </c>
      <c r="J2407" s="427"/>
      <c r="K2407" s="427"/>
      <c r="L2407" s="427"/>
      <c r="M2407" s="428"/>
      <c r="N2407" s="428"/>
      <c r="O2407" s="429"/>
      <c r="P2407" s="430"/>
      <c r="Q2407" s="433">
        <v>0</v>
      </c>
      <c r="R2407" s="350">
        <v>423872</v>
      </c>
      <c r="S2407" s="350">
        <f t="shared" si="344"/>
        <v>0</v>
      </c>
      <c r="T2407" s="431"/>
      <c r="U2407" s="350"/>
      <c r="V2407" s="431"/>
      <c r="W2407" s="350"/>
      <c r="X2407" s="23">
        <f t="shared" si="341"/>
        <v>0</v>
      </c>
      <c r="Y2407" s="23">
        <f t="shared" si="342"/>
        <v>0</v>
      </c>
      <c r="AH2407" s="20">
        <f t="shared" si="337"/>
        <v>0</v>
      </c>
      <c r="AI2407" s="20">
        <v>1</v>
      </c>
      <c r="AQ2407" s="1">
        <f t="shared" si="339"/>
        <v>1</v>
      </c>
      <c r="AR2407" s="1">
        <f t="shared" si="338"/>
        <v>1</v>
      </c>
    </row>
    <row r="2408" spans="1:44" ht="28.2" thickTop="1" thickBot="1">
      <c r="A2408" s="104" t="s">
        <v>898</v>
      </c>
      <c r="B2408" s="104" t="s">
        <v>957</v>
      </c>
      <c r="C2408" s="187" t="s">
        <v>968</v>
      </c>
      <c r="D2408" s="188"/>
      <c r="E2408" s="225" t="s">
        <v>145</v>
      </c>
      <c r="F2408" s="424">
        <v>1257000</v>
      </c>
      <c r="G2408" s="425">
        <f t="shared" si="343"/>
        <v>1257000</v>
      </c>
      <c r="H2408" s="426"/>
      <c r="I2408" s="350">
        <v>277000</v>
      </c>
      <c r="J2408" s="427">
        <v>600000</v>
      </c>
      <c r="K2408" s="427"/>
      <c r="L2408" s="427">
        <v>380000</v>
      </c>
      <c r="M2408" s="428"/>
      <c r="N2408" s="428"/>
      <c r="O2408" s="429"/>
      <c r="P2408" s="430"/>
      <c r="Q2408" s="433">
        <v>0</v>
      </c>
      <c r="R2408" s="350">
        <v>1257000</v>
      </c>
      <c r="S2408" s="350">
        <f t="shared" si="344"/>
        <v>0</v>
      </c>
      <c r="T2408" s="431"/>
      <c r="U2408" s="350"/>
      <c r="V2408" s="431"/>
      <c r="W2408" s="350"/>
      <c r="X2408" s="23">
        <f t="shared" si="341"/>
        <v>0</v>
      </c>
      <c r="Y2408" s="23">
        <f t="shared" si="342"/>
        <v>0</v>
      </c>
      <c r="AH2408" s="20">
        <f t="shared" si="337"/>
        <v>0</v>
      </c>
      <c r="AI2408" s="20">
        <v>1</v>
      </c>
      <c r="AQ2408" s="1">
        <f t="shared" si="339"/>
        <v>1</v>
      </c>
      <c r="AR2408" s="1">
        <f t="shared" si="338"/>
        <v>1</v>
      </c>
    </row>
    <row r="2409" spans="1:44" ht="28.2" thickTop="1" thickBot="1">
      <c r="A2409" s="104" t="s">
        <v>898</v>
      </c>
      <c r="B2409" s="104" t="s">
        <v>957</v>
      </c>
      <c r="C2409" s="187" t="s">
        <v>960</v>
      </c>
      <c r="D2409" s="188"/>
      <c r="E2409" s="225" t="s">
        <v>145</v>
      </c>
      <c r="F2409" s="424">
        <v>50000</v>
      </c>
      <c r="G2409" s="425">
        <f t="shared" si="343"/>
        <v>50029</v>
      </c>
      <c r="H2409" s="426"/>
      <c r="I2409" s="350">
        <v>50029</v>
      </c>
      <c r="J2409" s="427"/>
      <c r="K2409" s="427"/>
      <c r="L2409" s="427"/>
      <c r="M2409" s="428"/>
      <c r="N2409" s="428"/>
      <c r="O2409" s="429"/>
      <c r="P2409" s="430"/>
      <c r="Q2409" s="433">
        <v>0</v>
      </c>
      <c r="R2409" s="350">
        <v>50029</v>
      </c>
      <c r="S2409" s="350">
        <f t="shared" si="344"/>
        <v>0</v>
      </c>
      <c r="T2409" s="431"/>
      <c r="U2409" s="350"/>
      <c r="V2409" s="431"/>
      <c r="W2409" s="350"/>
      <c r="X2409" s="23">
        <f t="shared" si="341"/>
        <v>0</v>
      </c>
      <c r="Y2409" s="23">
        <f t="shared" si="342"/>
        <v>0</v>
      </c>
      <c r="AH2409" s="20">
        <f t="shared" si="337"/>
        <v>0</v>
      </c>
      <c r="AI2409" s="20">
        <v>1</v>
      </c>
      <c r="AQ2409" s="1">
        <f t="shared" si="339"/>
        <v>1</v>
      </c>
      <c r="AR2409" s="1">
        <f t="shared" si="338"/>
        <v>1</v>
      </c>
    </row>
    <row r="2410" spans="1:44" ht="28.2" thickTop="1" thickBot="1">
      <c r="A2410" s="104" t="s">
        <v>898</v>
      </c>
      <c r="B2410" s="104" t="s">
        <v>957</v>
      </c>
      <c r="C2410" s="187" t="s">
        <v>959</v>
      </c>
      <c r="D2410" s="188"/>
      <c r="E2410" s="225" t="s">
        <v>145</v>
      </c>
      <c r="F2410" s="424">
        <v>210000</v>
      </c>
      <c r="G2410" s="425">
        <f t="shared" si="343"/>
        <v>214402</v>
      </c>
      <c r="H2410" s="426"/>
      <c r="I2410" s="350">
        <v>214402</v>
      </c>
      <c r="J2410" s="427"/>
      <c r="K2410" s="427"/>
      <c r="L2410" s="427"/>
      <c r="M2410" s="428"/>
      <c r="N2410" s="428"/>
      <c r="O2410" s="429"/>
      <c r="P2410" s="430"/>
      <c r="Q2410" s="433">
        <v>0</v>
      </c>
      <c r="R2410" s="350">
        <v>214402</v>
      </c>
      <c r="S2410" s="350">
        <f t="shared" si="344"/>
        <v>0</v>
      </c>
      <c r="T2410" s="431"/>
      <c r="U2410" s="350"/>
      <c r="V2410" s="431"/>
      <c r="W2410" s="350"/>
      <c r="X2410" s="23">
        <f t="shared" si="341"/>
        <v>0</v>
      </c>
      <c r="Y2410" s="23">
        <f t="shared" si="342"/>
        <v>0</v>
      </c>
      <c r="AH2410" s="20">
        <f t="shared" si="337"/>
        <v>0</v>
      </c>
      <c r="AI2410" s="20">
        <v>1</v>
      </c>
      <c r="AQ2410" s="1">
        <f t="shared" si="339"/>
        <v>1</v>
      </c>
      <c r="AR2410" s="1">
        <f t="shared" si="338"/>
        <v>1</v>
      </c>
    </row>
    <row r="2411" spans="1:44" ht="28.2" thickTop="1" thickBot="1">
      <c r="A2411" s="104" t="s">
        <v>898</v>
      </c>
      <c r="B2411" s="104" t="s">
        <v>957</v>
      </c>
      <c r="C2411" s="187" t="s">
        <v>969</v>
      </c>
      <c r="D2411" s="188"/>
      <c r="E2411" s="225" t="s">
        <v>145</v>
      </c>
      <c r="F2411" s="424">
        <v>30000</v>
      </c>
      <c r="G2411" s="425">
        <f t="shared" si="343"/>
        <v>30000</v>
      </c>
      <c r="H2411" s="426"/>
      <c r="I2411" s="350">
        <v>30000</v>
      </c>
      <c r="J2411" s="427"/>
      <c r="K2411" s="427"/>
      <c r="L2411" s="427"/>
      <c r="M2411" s="428"/>
      <c r="N2411" s="428"/>
      <c r="O2411" s="429"/>
      <c r="P2411" s="430"/>
      <c r="Q2411" s="433">
        <v>0</v>
      </c>
      <c r="R2411" s="350">
        <v>30000</v>
      </c>
      <c r="S2411" s="350">
        <f t="shared" si="344"/>
        <v>0</v>
      </c>
      <c r="T2411" s="431"/>
      <c r="U2411" s="350"/>
      <c r="V2411" s="431"/>
      <c r="W2411" s="350"/>
      <c r="X2411" s="23">
        <f t="shared" si="341"/>
        <v>0</v>
      </c>
      <c r="Y2411" s="23">
        <f t="shared" si="342"/>
        <v>0</v>
      </c>
      <c r="AH2411" s="20">
        <f t="shared" si="337"/>
        <v>0</v>
      </c>
      <c r="AI2411" s="20">
        <v>1</v>
      </c>
      <c r="AQ2411" s="1">
        <f t="shared" si="339"/>
        <v>1</v>
      </c>
      <c r="AR2411" s="1">
        <f t="shared" si="338"/>
        <v>1</v>
      </c>
    </row>
    <row r="2412" spans="1:44" ht="28.2" thickTop="1" thickBot="1">
      <c r="A2412" s="104" t="s">
        <v>898</v>
      </c>
      <c r="B2412" s="104" t="s">
        <v>957</v>
      </c>
      <c r="C2412" s="187" t="s">
        <v>586</v>
      </c>
      <c r="D2412" s="188"/>
      <c r="E2412" s="225" t="s">
        <v>145</v>
      </c>
      <c r="F2412" s="424">
        <v>200000</v>
      </c>
      <c r="G2412" s="425">
        <f t="shared" si="343"/>
        <v>230000</v>
      </c>
      <c r="H2412" s="426"/>
      <c r="I2412" s="350">
        <v>230000</v>
      </c>
      <c r="J2412" s="427"/>
      <c r="K2412" s="427"/>
      <c r="L2412" s="427"/>
      <c r="M2412" s="428"/>
      <c r="N2412" s="428"/>
      <c r="O2412" s="429"/>
      <c r="P2412" s="430"/>
      <c r="Q2412" s="433">
        <v>170000</v>
      </c>
      <c r="R2412" s="350">
        <v>60000</v>
      </c>
      <c r="S2412" s="350">
        <f t="shared" si="344"/>
        <v>0</v>
      </c>
      <c r="T2412" s="431"/>
      <c r="U2412" s="350"/>
      <c r="V2412" s="431"/>
      <c r="W2412" s="350"/>
      <c r="X2412" s="23">
        <f t="shared" si="341"/>
        <v>0</v>
      </c>
      <c r="Y2412" s="23">
        <f t="shared" si="342"/>
        <v>0</v>
      </c>
      <c r="AH2412" s="20">
        <f t="shared" si="337"/>
        <v>0</v>
      </c>
      <c r="AI2412" s="20">
        <v>1</v>
      </c>
      <c r="AQ2412" s="1">
        <f t="shared" si="339"/>
        <v>1</v>
      </c>
      <c r="AR2412" s="1">
        <f t="shared" si="338"/>
        <v>1</v>
      </c>
    </row>
    <row r="2413" spans="1:44" ht="28.2" thickTop="1" thickBot="1">
      <c r="A2413" s="104" t="s">
        <v>898</v>
      </c>
      <c r="B2413" s="104" t="s">
        <v>957</v>
      </c>
      <c r="C2413" s="187" t="s">
        <v>970</v>
      </c>
      <c r="D2413" s="188"/>
      <c r="E2413" s="225" t="s">
        <v>145</v>
      </c>
      <c r="F2413" s="424">
        <v>200000</v>
      </c>
      <c r="G2413" s="425">
        <f t="shared" si="343"/>
        <v>208000</v>
      </c>
      <c r="H2413" s="426"/>
      <c r="I2413" s="350">
        <v>208000</v>
      </c>
      <c r="J2413" s="427"/>
      <c r="K2413" s="427"/>
      <c r="L2413" s="427"/>
      <c r="M2413" s="428"/>
      <c r="N2413" s="428"/>
      <c r="O2413" s="429"/>
      <c r="P2413" s="430"/>
      <c r="Q2413" s="433">
        <v>188000</v>
      </c>
      <c r="R2413" s="350">
        <v>20000</v>
      </c>
      <c r="S2413" s="350">
        <f t="shared" si="344"/>
        <v>0</v>
      </c>
      <c r="T2413" s="431"/>
      <c r="U2413" s="350"/>
      <c r="V2413" s="431"/>
      <c r="W2413" s="350"/>
      <c r="X2413" s="23">
        <f t="shared" si="341"/>
        <v>0</v>
      </c>
      <c r="Y2413" s="23">
        <f t="shared" si="342"/>
        <v>0</v>
      </c>
      <c r="AH2413" s="20">
        <f t="shared" si="337"/>
        <v>0</v>
      </c>
      <c r="AI2413" s="20">
        <v>1</v>
      </c>
      <c r="AQ2413" s="1">
        <f t="shared" si="339"/>
        <v>1</v>
      </c>
      <c r="AR2413" s="1">
        <f t="shared" si="338"/>
        <v>1</v>
      </c>
    </row>
    <row r="2414" spans="1:44" ht="28.2" thickTop="1" thickBot="1">
      <c r="A2414" s="104" t="s">
        <v>898</v>
      </c>
      <c r="B2414" s="104" t="s">
        <v>957</v>
      </c>
      <c r="C2414" s="187" t="s">
        <v>971</v>
      </c>
      <c r="D2414" s="188"/>
      <c r="E2414" s="225" t="s">
        <v>53</v>
      </c>
      <c r="F2414" s="424"/>
      <c r="G2414" s="425">
        <f t="shared" si="343"/>
        <v>40000</v>
      </c>
      <c r="H2414" s="426"/>
      <c r="I2414" s="350">
        <v>20000</v>
      </c>
      <c r="J2414" s="427"/>
      <c r="K2414" s="427"/>
      <c r="L2414" s="427"/>
      <c r="M2414" s="428"/>
      <c r="N2414" s="428">
        <v>20000</v>
      </c>
      <c r="O2414" s="429" t="s">
        <v>972</v>
      </c>
      <c r="P2414" s="430"/>
      <c r="Q2414" s="433">
        <v>19891</v>
      </c>
      <c r="R2414" s="350">
        <v>20109</v>
      </c>
      <c r="S2414" s="350">
        <f t="shared" si="344"/>
        <v>0</v>
      </c>
      <c r="T2414" s="431"/>
      <c r="U2414" s="350"/>
      <c r="V2414" s="431"/>
      <c r="W2414" s="350"/>
      <c r="X2414" s="23">
        <f t="shared" si="341"/>
        <v>0</v>
      </c>
      <c r="Y2414" s="23">
        <f t="shared" si="342"/>
        <v>0</v>
      </c>
      <c r="AH2414" s="20">
        <f t="shared" si="337"/>
        <v>0</v>
      </c>
      <c r="AL2414" s="20">
        <v>1</v>
      </c>
      <c r="AQ2414" s="1">
        <f t="shared" si="339"/>
        <v>1</v>
      </c>
      <c r="AR2414" s="1">
        <f t="shared" si="338"/>
        <v>1</v>
      </c>
    </row>
    <row r="2415" spans="1:44" ht="28.2" thickTop="1" thickBot="1">
      <c r="A2415" s="104" t="s">
        <v>898</v>
      </c>
      <c r="B2415" s="104" t="s">
        <v>957</v>
      </c>
      <c r="C2415" s="187" t="s">
        <v>973</v>
      </c>
      <c r="D2415" s="188"/>
      <c r="E2415" s="225" t="s">
        <v>53</v>
      </c>
      <c r="F2415" s="424"/>
      <c r="G2415" s="425">
        <f t="shared" si="343"/>
        <v>2500000</v>
      </c>
      <c r="H2415" s="426"/>
      <c r="I2415" s="350"/>
      <c r="J2415" s="427"/>
      <c r="K2415" s="427"/>
      <c r="L2415" s="427"/>
      <c r="M2415" s="428"/>
      <c r="N2415" s="428">
        <v>2500000</v>
      </c>
      <c r="O2415" s="429" t="s">
        <v>974</v>
      </c>
      <c r="P2415" s="430"/>
      <c r="Q2415" s="433">
        <v>0</v>
      </c>
      <c r="R2415" s="350">
        <v>2500000</v>
      </c>
      <c r="S2415" s="350">
        <f t="shared" si="344"/>
        <v>0</v>
      </c>
      <c r="T2415" s="431"/>
      <c r="U2415" s="350"/>
      <c r="V2415" s="431"/>
      <c r="W2415" s="350"/>
      <c r="X2415" s="23">
        <f t="shared" si="341"/>
        <v>0</v>
      </c>
      <c r="Y2415" s="23">
        <f t="shared" si="342"/>
        <v>0</v>
      </c>
      <c r="AH2415" s="20">
        <f t="shared" si="337"/>
        <v>0</v>
      </c>
      <c r="AL2415" s="20">
        <v>1</v>
      </c>
      <c r="AQ2415" s="1">
        <f t="shared" si="339"/>
        <v>1</v>
      </c>
      <c r="AR2415" s="1">
        <f t="shared" si="338"/>
        <v>1</v>
      </c>
    </row>
    <row r="2416" spans="1:44" ht="28.2" thickTop="1" thickBot="1">
      <c r="A2416" s="104" t="s">
        <v>898</v>
      </c>
      <c r="B2416" s="104" t="s">
        <v>957</v>
      </c>
      <c r="C2416" s="187" t="s">
        <v>264</v>
      </c>
      <c r="D2416" s="188"/>
      <c r="E2416" s="225" t="s">
        <v>12</v>
      </c>
      <c r="F2416" s="424">
        <v>2000000</v>
      </c>
      <c r="G2416" s="425">
        <f t="shared" si="343"/>
        <v>2000000</v>
      </c>
      <c r="H2416" s="426"/>
      <c r="I2416" s="350"/>
      <c r="J2416" s="427"/>
      <c r="K2416" s="427"/>
      <c r="L2416" s="427"/>
      <c r="M2416" s="428">
        <v>2000000</v>
      </c>
      <c r="N2416" s="428"/>
      <c r="O2416" s="429"/>
      <c r="P2416" s="430"/>
      <c r="Q2416" s="433">
        <v>1975345</v>
      </c>
      <c r="R2416" s="350">
        <v>24655</v>
      </c>
      <c r="S2416" s="350">
        <f t="shared" si="344"/>
        <v>0</v>
      </c>
      <c r="T2416" s="431"/>
      <c r="U2416" s="350"/>
      <c r="V2416" s="431"/>
      <c r="W2416" s="350"/>
      <c r="X2416" s="23">
        <f t="shared" si="341"/>
        <v>0</v>
      </c>
      <c r="Y2416" s="23">
        <f t="shared" si="342"/>
        <v>0</v>
      </c>
      <c r="AH2416" s="20">
        <f t="shared" si="337"/>
        <v>0</v>
      </c>
      <c r="AO2416" s="20">
        <v>1</v>
      </c>
      <c r="AQ2416" s="1">
        <f t="shared" si="339"/>
        <v>1</v>
      </c>
      <c r="AR2416" s="1">
        <f t="shared" si="338"/>
        <v>1</v>
      </c>
    </row>
    <row r="2417" spans="1:44" ht="28.2" thickTop="1" thickBot="1">
      <c r="A2417" s="104" t="s">
        <v>898</v>
      </c>
      <c r="B2417" s="104" t="s">
        <v>975</v>
      </c>
      <c r="C2417" s="187" t="s">
        <v>41</v>
      </c>
      <c r="D2417" s="188"/>
      <c r="E2417" s="225" t="s">
        <v>179</v>
      </c>
      <c r="F2417" s="424">
        <f>SUM(I2417:N2417)</f>
        <v>400000</v>
      </c>
      <c r="G2417" s="425">
        <v>400000</v>
      </c>
      <c r="H2417" s="426"/>
      <c r="I2417" s="350">
        <v>154000</v>
      </c>
      <c r="J2417" s="427"/>
      <c r="K2417" s="427"/>
      <c r="L2417" s="427">
        <v>246000</v>
      </c>
      <c r="M2417" s="428"/>
      <c r="N2417" s="428"/>
      <c r="O2417" s="429"/>
      <c r="P2417" s="430"/>
      <c r="Q2417" s="433"/>
      <c r="R2417" s="350">
        <v>200000</v>
      </c>
      <c r="S2417" s="350">
        <f t="shared" si="344"/>
        <v>200000</v>
      </c>
      <c r="T2417" s="431"/>
      <c r="U2417" s="350"/>
      <c r="V2417" s="431"/>
      <c r="W2417" s="350"/>
      <c r="X2417" s="23">
        <f t="shared" si="341"/>
        <v>0</v>
      </c>
      <c r="Y2417" s="23">
        <f t="shared" si="342"/>
        <v>0</v>
      </c>
      <c r="Z2417" s="20">
        <v>1</v>
      </c>
      <c r="AH2417" s="20">
        <f t="shared" si="337"/>
        <v>1</v>
      </c>
      <c r="AQ2417" s="1">
        <f t="shared" si="339"/>
        <v>0</v>
      </c>
      <c r="AR2417" s="1">
        <f t="shared" si="338"/>
        <v>1</v>
      </c>
    </row>
    <row r="2418" spans="1:44" ht="28.2" thickTop="1" thickBot="1">
      <c r="A2418" s="104" t="s">
        <v>898</v>
      </c>
      <c r="B2418" s="104" t="s">
        <v>975</v>
      </c>
      <c r="C2418" s="187" t="s">
        <v>581</v>
      </c>
      <c r="D2418" s="188"/>
      <c r="E2418" s="225" t="s">
        <v>179</v>
      </c>
      <c r="F2418" s="424">
        <f>SUM(I2418:N2418)</f>
        <v>95000</v>
      </c>
      <c r="G2418" s="425">
        <v>95000</v>
      </c>
      <c r="H2418" s="426"/>
      <c r="I2418" s="350">
        <v>95000</v>
      </c>
      <c r="J2418" s="427"/>
      <c r="K2418" s="427"/>
      <c r="L2418" s="427"/>
      <c r="M2418" s="428"/>
      <c r="N2418" s="428"/>
      <c r="O2418" s="429"/>
      <c r="P2418" s="430"/>
      <c r="Q2418" s="433"/>
      <c r="R2418" s="350">
        <v>85000</v>
      </c>
      <c r="S2418" s="350">
        <f t="shared" si="344"/>
        <v>10000</v>
      </c>
      <c r="T2418" s="431"/>
      <c r="U2418" s="350"/>
      <c r="V2418" s="431"/>
      <c r="W2418" s="350"/>
      <c r="X2418" s="23">
        <f t="shared" si="341"/>
        <v>0</v>
      </c>
      <c r="Y2418" s="23">
        <f t="shared" si="342"/>
        <v>0</v>
      </c>
      <c r="Z2418" s="20">
        <v>1</v>
      </c>
      <c r="AH2418" s="20">
        <f t="shared" si="337"/>
        <v>1</v>
      </c>
      <c r="AQ2418" s="1">
        <f t="shared" si="339"/>
        <v>0</v>
      </c>
      <c r="AR2418" s="1">
        <f t="shared" si="338"/>
        <v>1</v>
      </c>
    </row>
    <row r="2419" spans="1:44" ht="28.2" thickTop="1" thickBot="1">
      <c r="A2419" s="104" t="s">
        <v>898</v>
      </c>
      <c r="B2419" s="104" t="s">
        <v>975</v>
      </c>
      <c r="C2419" s="187" t="s">
        <v>58</v>
      </c>
      <c r="D2419" s="188"/>
      <c r="E2419" s="225" t="s">
        <v>179</v>
      </c>
      <c r="F2419" s="424">
        <f>SUM(I2419:N2419)</f>
        <v>50000</v>
      </c>
      <c r="G2419" s="425">
        <v>50000</v>
      </c>
      <c r="H2419" s="426"/>
      <c r="I2419" s="350">
        <v>50000</v>
      </c>
      <c r="J2419" s="427"/>
      <c r="K2419" s="427"/>
      <c r="L2419" s="427"/>
      <c r="M2419" s="428"/>
      <c r="N2419" s="428"/>
      <c r="O2419" s="429"/>
      <c r="P2419" s="430"/>
      <c r="Q2419" s="433"/>
      <c r="R2419" s="350">
        <v>45000</v>
      </c>
      <c r="S2419" s="350">
        <f t="shared" si="344"/>
        <v>5000</v>
      </c>
      <c r="T2419" s="431"/>
      <c r="U2419" s="350"/>
      <c r="V2419" s="431"/>
      <c r="W2419" s="350"/>
      <c r="X2419" s="23">
        <f t="shared" si="341"/>
        <v>0</v>
      </c>
      <c r="Y2419" s="23">
        <f t="shared" si="342"/>
        <v>0</v>
      </c>
      <c r="Z2419" s="20">
        <v>1</v>
      </c>
      <c r="AH2419" s="20">
        <f t="shared" si="337"/>
        <v>1</v>
      </c>
      <c r="AQ2419" s="1">
        <f t="shared" si="339"/>
        <v>0</v>
      </c>
      <c r="AR2419" s="1">
        <f t="shared" si="338"/>
        <v>1</v>
      </c>
    </row>
    <row r="2420" spans="1:44" ht="28.2" thickTop="1" thickBot="1">
      <c r="A2420" s="104" t="s">
        <v>898</v>
      </c>
      <c r="B2420" s="104" t="s">
        <v>975</v>
      </c>
      <c r="C2420" s="187" t="s">
        <v>45</v>
      </c>
      <c r="D2420" s="188"/>
      <c r="E2420" s="225" t="s">
        <v>179</v>
      </c>
      <c r="F2420" s="424">
        <f>SUM(I2420:N2420)</f>
        <v>100000</v>
      </c>
      <c r="G2420" s="425">
        <v>100000</v>
      </c>
      <c r="H2420" s="426"/>
      <c r="I2420" s="350">
        <v>100000</v>
      </c>
      <c r="J2420" s="427"/>
      <c r="K2420" s="427"/>
      <c r="L2420" s="427"/>
      <c r="M2420" s="428"/>
      <c r="N2420" s="428"/>
      <c r="O2420" s="429"/>
      <c r="P2420" s="430"/>
      <c r="Q2420" s="433"/>
      <c r="R2420" s="350">
        <v>50000</v>
      </c>
      <c r="S2420" s="350">
        <f t="shared" si="344"/>
        <v>50000</v>
      </c>
      <c r="T2420" s="431"/>
      <c r="U2420" s="350"/>
      <c r="V2420" s="431"/>
      <c r="W2420" s="350"/>
      <c r="X2420" s="23">
        <f t="shared" si="341"/>
        <v>0</v>
      </c>
      <c r="Y2420" s="23">
        <f t="shared" si="342"/>
        <v>0</v>
      </c>
      <c r="Z2420" s="20">
        <v>1</v>
      </c>
      <c r="AH2420" s="20">
        <f t="shared" si="337"/>
        <v>1</v>
      </c>
      <c r="AQ2420" s="1">
        <f t="shared" si="339"/>
        <v>0</v>
      </c>
      <c r="AR2420" s="1">
        <f t="shared" si="338"/>
        <v>1</v>
      </c>
    </row>
    <row r="2421" spans="1:44" ht="28.2" thickTop="1" thickBot="1">
      <c r="A2421" s="104" t="s">
        <v>898</v>
      </c>
      <c r="B2421" s="104" t="s">
        <v>975</v>
      </c>
      <c r="C2421" s="187" t="s">
        <v>36</v>
      </c>
      <c r="D2421" s="188"/>
      <c r="E2421" s="225" t="s">
        <v>179</v>
      </c>
      <c r="F2421" s="424">
        <f>SUM(I2421:N2421)</f>
        <v>9000</v>
      </c>
      <c r="G2421" s="425">
        <v>9000</v>
      </c>
      <c r="H2421" s="426"/>
      <c r="I2421" s="350">
        <v>9000</v>
      </c>
      <c r="J2421" s="427"/>
      <c r="K2421" s="427"/>
      <c r="L2421" s="427"/>
      <c r="M2421" s="428"/>
      <c r="N2421" s="428"/>
      <c r="O2421" s="429"/>
      <c r="P2421" s="430"/>
      <c r="Q2421" s="433"/>
      <c r="R2421" s="350">
        <v>6000</v>
      </c>
      <c r="S2421" s="350">
        <f t="shared" si="344"/>
        <v>3000</v>
      </c>
      <c r="T2421" s="431"/>
      <c r="U2421" s="350"/>
      <c r="V2421" s="431"/>
      <c r="W2421" s="350"/>
      <c r="X2421" s="23">
        <f t="shared" si="341"/>
        <v>0</v>
      </c>
      <c r="Y2421" s="23">
        <f t="shared" si="342"/>
        <v>0</v>
      </c>
      <c r="Z2421" s="20">
        <v>1</v>
      </c>
      <c r="AH2421" s="20">
        <f t="shared" si="337"/>
        <v>1</v>
      </c>
      <c r="AQ2421" s="1">
        <f t="shared" si="339"/>
        <v>0</v>
      </c>
      <c r="AR2421" s="1">
        <f t="shared" si="338"/>
        <v>1</v>
      </c>
    </row>
    <row r="2422" spans="1:44" ht="28.2" thickTop="1" thickBot="1">
      <c r="A2422" s="104" t="s">
        <v>898</v>
      </c>
      <c r="B2422" s="104" t="s">
        <v>975</v>
      </c>
      <c r="C2422" s="187" t="s">
        <v>976</v>
      </c>
      <c r="D2422" s="188"/>
      <c r="E2422" s="225" t="s">
        <v>145</v>
      </c>
      <c r="F2422" s="424">
        <v>110000</v>
      </c>
      <c r="G2422" s="425">
        <f t="shared" ref="G2422:G2432" si="345">SUM(I2422:N2422)</f>
        <v>110000</v>
      </c>
      <c r="H2422" s="426"/>
      <c r="I2422" s="350"/>
      <c r="J2422" s="427"/>
      <c r="K2422" s="427">
        <v>50000</v>
      </c>
      <c r="L2422" s="427">
        <v>60000</v>
      </c>
      <c r="M2422" s="428"/>
      <c r="N2422" s="428"/>
      <c r="O2422" s="429"/>
      <c r="P2422" s="430"/>
      <c r="Q2422" s="433">
        <v>0</v>
      </c>
      <c r="R2422" s="350">
        <v>99000</v>
      </c>
      <c r="S2422" s="350">
        <f t="shared" si="344"/>
        <v>11000</v>
      </c>
      <c r="T2422" s="431"/>
      <c r="U2422" s="350"/>
      <c r="V2422" s="431"/>
      <c r="W2422" s="350">
        <v>3000</v>
      </c>
      <c r="X2422" s="23">
        <f t="shared" si="341"/>
        <v>0</v>
      </c>
      <c r="Y2422" s="23">
        <f t="shared" si="342"/>
        <v>0</v>
      </c>
      <c r="AH2422" s="20">
        <f t="shared" si="337"/>
        <v>0</v>
      </c>
      <c r="AI2422" s="20">
        <v>1</v>
      </c>
      <c r="AQ2422" s="1">
        <f t="shared" si="339"/>
        <v>1</v>
      </c>
      <c r="AR2422" s="1">
        <f t="shared" si="338"/>
        <v>1</v>
      </c>
    </row>
    <row r="2423" spans="1:44" ht="28.2" thickTop="1" thickBot="1">
      <c r="A2423" s="104" t="s">
        <v>898</v>
      </c>
      <c r="B2423" s="104" t="s">
        <v>975</v>
      </c>
      <c r="C2423" s="187" t="s">
        <v>977</v>
      </c>
      <c r="D2423" s="188"/>
      <c r="E2423" s="225" t="s">
        <v>145</v>
      </c>
      <c r="F2423" s="424">
        <v>20000</v>
      </c>
      <c r="G2423" s="425">
        <f t="shared" si="345"/>
        <v>20000</v>
      </c>
      <c r="H2423" s="426"/>
      <c r="I2423" s="350"/>
      <c r="J2423" s="427"/>
      <c r="K2423" s="427"/>
      <c r="L2423" s="427">
        <v>20000</v>
      </c>
      <c r="M2423" s="428"/>
      <c r="N2423" s="428"/>
      <c r="O2423" s="429"/>
      <c r="P2423" s="430"/>
      <c r="Q2423" s="433">
        <v>0</v>
      </c>
      <c r="R2423" s="350">
        <v>20000</v>
      </c>
      <c r="S2423" s="350">
        <f t="shared" si="344"/>
        <v>0</v>
      </c>
      <c r="T2423" s="431"/>
      <c r="U2423" s="350"/>
      <c r="V2423" s="431"/>
      <c r="W2423" s="350">
        <v>0</v>
      </c>
      <c r="X2423" s="23">
        <f t="shared" si="341"/>
        <v>0</v>
      </c>
      <c r="Y2423" s="23">
        <f t="shared" si="342"/>
        <v>0</v>
      </c>
      <c r="AH2423" s="20">
        <f t="shared" si="337"/>
        <v>0</v>
      </c>
      <c r="AI2423" s="20">
        <v>1</v>
      </c>
      <c r="AQ2423" s="1">
        <f t="shared" si="339"/>
        <v>1</v>
      </c>
      <c r="AR2423" s="1">
        <f t="shared" si="338"/>
        <v>1</v>
      </c>
    </row>
    <row r="2424" spans="1:44" ht="28.2" thickTop="1" thickBot="1">
      <c r="A2424" s="104" t="s">
        <v>898</v>
      </c>
      <c r="B2424" s="104" t="s">
        <v>975</v>
      </c>
      <c r="C2424" s="187" t="s">
        <v>978</v>
      </c>
      <c r="D2424" s="188"/>
      <c r="E2424" s="225" t="s">
        <v>145</v>
      </c>
      <c r="F2424" s="424">
        <v>58000</v>
      </c>
      <c r="G2424" s="425">
        <f t="shared" si="345"/>
        <v>64000</v>
      </c>
      <c r="H2424" s="426"/>
      <c r="I2424" s="350">
        <v>64000</v>
      </c>
      <c r="J2424" s="427"/>
      <c r="K2424" s="427"/>
      <c r="L2424" s="427"/>
      <c r="M2424" s="428"/>
      <c r="N2424" s="428"/>
      <c r="O2424" s="429"/>
      <c r="P2424" s="430"/>
      <c r="Q2424" s="433">
        <v>57600</v>
      </c>
      <c r="R2424" s="350">
        <v>6400</v>
      </c>
      <c r="S2424" s="350">
        <f t="shared" si="344"/>
        <v>0</v>
      </c>
      <c r="T2424" s="431"/>
      <c r="U2424" s="350"/>
      <c r="V2424" s="431"/>
      <c r="W2424" s="350">
        <v>2500</v>
      </c>
      <c r="X2424" s="23">
        <f t="shared" si="341"/>
        <v>0</v>
      </c>
      <c r="Y2424" s="23">
        <f t="shared" si="342"/>
        <v>0</v>
      </c>
      <c r="AH2424" s="20">
        <f t="shared" si="337"/>
        <v>0</v>
      </c>
      <c r="AI2424" s="20">
        <v>1</v>
      </c>
      <c r="AQ2424" s="1">
        <f t="shared" si="339"/>
        <v>1</v>
      </c>
      <c r="AR2424" s="1">
        <f t="shared" si="338"/>
        <v>1</v>
      </c>
    </row>
    <row r="2425" spans="1:44" ht="28.2" thickTop="1" thickBot="1">
      <c r="A2425" s="104" t="s">
        <v>898</v>
      </c>
      <c r="B2425" s="104" t="s">
        <v>975</v>
      </c>
      <c r="C2425" s="187" t="s">
        <v>58</v>
      </c>
      <c r="D2425" s="188"/>
      <c r="E2425" s="225" t="s">
        <v>145</v>
      </c>
      <c r="F2425" s="424">
        <v>76000</v>
      </c>
      <c r="G2425" s="425">
        <f t="shared" si="345"/>
        <v>76000</v>
      </c>
      <c r="H2425" s="426"/>
      <c r="I2425" s="350"/>
      <c r="J2425" s="427"/>
      <c r="K2425" s="427"/>
      <c r="L2425" s="427">
        <v>76000</v>
      </c>
      <c r="M2425" s="428"/>
      <c r="N2425" s="428"/>
      <c r="O2425" s="429"/>
      <c r="P2425" s="430"/>
      <c r="Q2425" s="433">
        <v>0</v>
      </c>
      <c r="R2425" s="350">
        <v>68400</v>
      </c>
      <c r="S2425" s="350">
        <f t="shared" si="344"/>
        <v>7600</v>
      </c>
      <c r="T2425" s="431"/>
      <c r="U2425" s="350"/>
      <c r="V2425" s="431"/>
      <c r="W2425" s="350">
        <v>2500</v>
      </c>
      <c r="X2425" s="23">
        <f t="shared" si="341"/>
        <v>0</v>
      </c>
      <c r="Y2425" s="23">
        <f t="shared" si="342"/>
        <v>0</v>
      </c>
      <c r="AH2425" s="20">
        <f t="shared" si="337"/>
        <v>0</v>
      </c>
      <c r="AI2425" s="20">
        <v>1</v>
      </c>
      <c r="AQ2425" s="1">
        <f t="shared" si="339"/>
        <v>1</v>
      </c>
      <c r="AR2425" s="1">
        <f t="shared" si="338"/>
        <v>1</v>
      </c>
    </row>
    <row r="2426" spans="1:44" ht="28.2" thickTop="1" thickBot="1">
      <c r="A2426" s="104" t="s">
        <v>898</v>
      </c>
      <c r="B2426" s="104" t="s">
        <v>975</v>
      </c>
      <c r="C2426" s="187" t="s">
        <v>979</v>
      </c>
      <c r="D2426" s="188"/>
      <c r="E2426" s="225" t="s">
        <v>10</v>
      </c>
      <c r="F2426" s="424">
        <v>190000</v>
      </c>
      <c r="G2426" s="425">
        <f t="shared" si="345"/>
        <v>190000</v>
      </c>
      <c r="H2426" s="426"/>
      <c r="I2426" s="350">
        <v>112000</v>
      </c>
      <c r="J2426" s="427"/>
      <c r="K2426" s="427"/>
      <c r="L2426" s="427">
        <v>78000</v>
      </c>
      <c r="M2426" s="428"/>
      <c r="N2426" s="428"/>
      <c r="O2426" s="429"/>
      <c r="P2426" s="430"/>
      <c r="Q2426" s="433">
        <v>0</v>
      </c>
      <c r="R2426" s="350">
        <v>0</v>
      </c>
      <c r="S2426" s="350">
        <f t="shared" si="344"/>
        <v>190000</v>
      </c>
      <c r="T2426" s="431"/>
      <c r="U2426" s="350"/>
      <c r="V2426" s="431"/>
      <c r="W2426" s="350">
        <v>3000</v>
      </c>
      <c r="X2426" s="23">
        <f t="shared" si="341"/>
        <v>0</v>
      </c>
      <c r="Y2426" s="23">
        <f t="shared" si="342"/>
        <v>0</v>
      </c>
      <c r="AH2426" s="20">
        <f t="shared" si="337"/>
        <v>0</v>
      </c>
      <c r="AI2426" s="20">
        <v>1</v>
      </c>
      <c r="AQ2426" s="1">
        <f t="shared" si="339"/>
        <v>1</v>
      </c>
      <c r="AR2426" s="1">
        <f t="shared" si="338"/>
        <v>1</v>
      </c>
    </row>
    <row r="2427" spans="1:44" ht="28.2" thickTop="1" thickBot="1">
      <c r="A2427" s="104" t="s">
        <v>898</v>
      </c>
      <c r="B2427" s="104" t="s">
        <v>975</v>
      </c>
      <c r="C2427" s="187" t="s">
        <v>980</v>
      </c>
      <c r="D2427" s="188"/>
      <c r="E2427" s="225" t="s">
        <v>11</v>
      </c>
      <c r="F2427" s="424">
        <v>124792</v>
      </c>
      <c r="G2427" s="425">
        <f t="shared" si="345"/>
        <v>124792</v>
      </c>
      <c r="H2427" s="426"/>
      <c r="I2427" s="350"/>
      <c r="J2427" s="427"/>
      <c r="K2427" s="427">
        <v>124792</v>
      </c>
      <c r="L2427" s="427"/>
      <c r="M2427" s="428"/>
      <c r="N2427" s="428"/>
      <c r="O2427" s="429"/>
      <c r="P2427" s="430"/>
      <c r="Q2427" s="433">
        <v>81365</v>
      </c>
      <c r="R2427" s="350">
        <v>43427</v>
      </c>
      <c r="S2427" s="350">
        <f t="shared" si="344"/>
        <v>0</v>
      </c>
      <c r="T2427" s="431"/>
      <c r="U2427" s="350"/>
      <c r="V2427" s="431"/>
      <c r="W2427" s="350">
        <v>2500</v>
      </c>
      <c r="X2427" s="23">
        <f t="shared" si="341"/>
        <v>0</v>
      </c>
      <c r="Y2427" s="23">
        <f t="shared" si="342"/>
        <v>0</v>
      </c>
      <c r="AH2427" s="20">
        <f t="shared" si="337"/>
        <v>0</v>
      </c>
      <c r="AI2427" s="20">
        <v>1</v>
      </c>
      <c r="AQ2427" s="1">
        <f t="shared" si="339"/>
        <v>1</v>
      </c>
      <c r="AR2427" s="1">
        <f t="shared" si="338"/>
        <v>1</v>
      </c>
    </row>
    <row r="2428" spans="1:44" ht="28.2" thickTop="1" thickBot="1">
      <c r="A2428" s="104" t="s">
        <v>898</v>
      </c>
      <c r="B2428" s="104" t="s">
        <v>975</v>
      </c>
      <c r="C2428" s="187" t="s">
        <v>36</v>
      </c>
      <c r="D2428" s="188"/>
      <c r="E2428" s="225" t="s">
        <v>53</v>
      </c>
      <c r="F2428" s="424">
        <v>12000</v>
      </c>
      <c r="G2428" s="425">
        <f t="shared" si="345"/>
        <v>12000</v>
      </c>
      <c r="H2428" s="426"/>
      <c r="I2428" s="350">
        <v>12000</v>
      </c>
      <c r="J2428" s="427"/>
      <c r="K2428" s="427"/>
      <c r="L2428" s="427"/>
      <c r="M2428" s="428"/>
      <c r="N2428" s="428"/>
      <c r="O2428" s="429"/>
      <c r="P2428" s="430"/>
      <c r="Q2428" s="433">
        <v>4500</v>
      </c>
      <c r="R2428" s="350">
        <v>7500</v>
      </c>
      <c r="S2428" s="350">
        <f t="shared" si="344"/>
        <v>0</v>
      </c>
      <c r="T2428" s="431"/>
      <c r="U2428" s="350"/>
      <c r="V2428" s="431"/>
      <c r="W2428" s="350"/>
      <c r="X2428" s="23">
        <f t="shared" si="341"/>
        <v>0</v>
      </c>
      <c r="Y2428" s="23">
        <f t="shared" si="342"/>
        <v>0</v>
      </c>
      <c r="AH2428" s="20">
        <f t="shared" si="337"/>
        <v>0</v>
      </c>
      <c r="AI2428" s="20">
        <v>1</v>
      </c>
      <c r="AQ2428" s="1">
        <f t="shared" si="339"/>
        <v>1</v>
      </c>
      <c r="AR2428" s="1">
        <f t="shared" si="338"/>
        <v>1</v>
      </c>
    </row>
    <row r="2429" spans="1:44" ht="28.2" thickTop="1" thickBot="1">
      <c r="A2429" s="104" t="s">
        <v>898</v>
      </c>
      <c r="B2429" s="104" t="s">
        <v>975</v>
      </c>
      <c r="C2429" s="187" t="s">
        <v>58</v>
      </c>
      <c r="D2429" s="188"/>
      <c r="E2429" s="225" t="s">
        <v>53</v>
      </c>
      <c r="F2429" s="424">
        <v>40000</v>
      </c>
      <c r="G2429" s="425">
        <f t="shared" si="345"/>
        <v>94000</v>
      </c>
      <c r="H2429" s="426"/>
      <c r="I2429" s="350">
        <v>65000</v>
      </c>
      <c r="J2429" s="427">
        <v>20000</v>
      </c>
      <c r="K2429" s="427"/>
      <c r="L2429" s="427">
        <v>9000</v>
      </c>
      <c r="M2429" s="428"/>
      <c r="N2429" s="428"/>
      <c r="O2429" s="429"/>
      <c r="P2429" s="430"/>
      <c r="Q2429" s="433">
        <v>0</v>
      </c>
      <c r="R2429" s="350">
        <v>84600</v>
      </c>
      <c r="S2429" s="350">
        <f t="shared" si="344"/>
        <v>9400</v>
      </c>
      <c r="T2429" s="431"/>
      <c r="U2429" s="350"/>
      <c r="V2429" s="431"/>
      <c r="W2429" s="350">
        <v>1000</v>
      </c>
      <c r="X2429" s="23">
        <f t="shared" si="341"/>
        <v>0</v>
      </c>
      <c r="Y2429" s="23">
        <f t="shared" si="342"/>
        <v>0</v>
      </c>
      <c r="AH2429" s="20">
        <f t="shared" si="337"/>
        <v>0</v>
      </c>
      <c r="AI2429" s="20">
        <v>1</v>
      </c>
      <c r="AQ2429" s="1">
        <f t="shared" si="339"/>
        <v>1</v>
      </c>
      <c r="AR2429" s="1">
        <f t="shared" si="338"/>
        <v>1</v>
      </c>
    </row>
    <row r="2430" spans="1:44" ht="54" thickTop="1" thickBot="1">
      <c r="A2430" s="104" t="s">
        <v>898</v>
      </c>
      <c r="B2430" s="104" t="s">
        <v>975</v>
      </c>
      <c r="C2430" s="187" t="s">
        <v>981</v>
      </c>
      <c r="D2430" s="188"/>
      <c r="E2430" s="225" t="s">
        <v>12</v>
      </c>
      <c r="F2430" s="424">
        <v>154000</v>
      </c>
      <c r="G2430" s="425">
        <f t="shared" si="345"/>
        <v>140000</v>
      </c>
      <c r="H2430" s="426"/>
      <c r="I2430" s="350">
        <v>5000</v>
      </c>
      <c r="J2430" s="427"/>
      <c r="K2430" s="427"/>
      <c r="L2430" s="427"/>
      <c r="M2430" s="428"/>
      <c r="N2430" s="428">
        <v>135000</v>
      </c>
      <c r="O2430" s="429" t="s">
        <v>974</v>
      </c>
      <c r="P2430" s="430"/>
      <c r="Q2430" s="433">
        <v>126000</v>
      </c>
      <c r="R2430" s="350">
        <v>14000</v>
      </c>
      <c r="S2430" s="350">
        <f t="shared" si="344"/>
        <v>0</v>
      </c>
      <c r="T2430" s="431"/>
      <c r="U2430" s="350"/>
      <c r="V2430" s="431"/>
      <c r="W2430" s="350"/>
      <c r="X2430" s="23">
        <f t="shared" si="341"/>
        <v>0</v>
      </c>
      <c r="Y2430" s="23">
        <f t="shared" si="342"/>
        <v>0</v>
      </c>
      <c r="AH2430" s="20">
        <f t="shared" si="337"/>
        <v>0</v>
      </c>
      <c r="AL2430" s="20">
        <v>1</v>
      </c>
      <c r="AQ2430" s="1">
        <f t="shared" si="339"/>
        <v>1</v>
      </c>
      <c r="AR2430" s="1">
        <f t="shared" si="338"/>
        <v>1</v>
      </c>
    </row>
    <row r="2431" spans="1:44" ht="28.2" thickTop="1" thickBot="1">
      <c r="A2431" s="104" t="s">
        <v>898</v>
      </c>
      <c r="B2431" s="104" t="s">
        <v>975</v>
      </c>
      <c r="C2431" s="187" t="s">
        <v>784</v>
      </c>
      <c r="D2431" s="188"/>
      <c r="E2431" s="225" t="s">
        <v>53</v>
      </c>
      <c r="F2431" s="424">
        <v>25000</v>
      </c>
      <c r="G2431" s="425">
        <f t="shared" si="345"/>
        <v>62000</v>
      </c>
      <c r="H2431" s="426"/>
      <c r="I2431" s="350">
        <v>15000</v>
      </c>
      <c r="J2431" s="427"/>
      <c r="K2431" s="427"/>
      <c r="L2431" s="427">
        <v>16000</v>
      </c>
      <c r="M2431" s="428"/>
      <c r="N2431" s="428">
        <v>31000</v>
      </c>
      <c r="O2431" s="429" t="s">
        <v>982</v>
      </c>
      <c r="P2431" s="430"/>
      <c r="Q2431" s="433">
        <v>0</v>
      </c>
      <c r="R2431" s="350">
        <v>0</v>
      </c>
      <c r="S2431" s="350">
        <f t="shared" si="344"/>
        <v>62000</v>
      </c>
      <c r="T2431" s="431"/>
      <c r="U2431" s="350"/>
      <c r="V2431" s="431"/>
      <c r="W2431" s="350"/>
      <c r="X2431" s="23">
        <f t="shared" si="341"/>
        <v>0</v>
      </c>
      <c r="Y2431" s="23">
        <f t="shared" si="342"/>
        <v>0</v>
      </c>
      <c r="AH2431" s="20">
        <f t="shared" si="337"/>
        <v>0</v>
      </c>
      <c r="AL2431" s="20">
        <v>1</v>
      </c>
      <c r="AQ2431" s="1">
        <f t="shared" si="339"/>
        <v>1</v>
      </c>
      <c r="AR2431" s="1">
        <f t="shared" si="338"/>
        <v>1</v>
      </c>
    </row>
    <row r="2432" spans="1:44" ht="28.2" thickTop="1" thickBot="1">
      <c r="A2432" s="104" t="s">
        <v>898</v>
      </c>
      <c r="B2432" s="104" t="s">
        <v>975</v>
      </c>
      <c r="C2432" s="187" t="s">
        <v>983</v>
      </c>
      <c r="D2432" s="188"/>
      <c r="E2432" s="225" t="s">
        <v>12</v>
      </c>
      <c r="F2432" s="424">
        <v>124000</v>
      </c>
      <c r="G2432" s="425">
        <f t="shared" si="345"/>
        <v>124000</v>
      </c>
      <c r="H2432" s="426"/>
      <c r="I2432" s="350"/>
      <c r="J2432" s="427"/>
      <c r="K2432" s="427"/>
      <c r="L2432" s="427"/>
      <c r="M2432" s="428"/>
      <c r="N2432" s="428">
        <v>124000</v>
      </c>
      <c r="O2432" s="429" t="s">
        <v>974</v>
      </c>
      <c r="P2432" s="430"/>
      <c r="Q2432" s="433">
        <v>80000</v>
      </c>
      <c r="R2432" s="350">
        <v>44000</v>
      </c>
      <c r="S2432" s="350">
        <f t="shared" si="344"/>
        <v>0</v>
      </c>
      <c r="T2432" s="431"/>
      <c r="U2432" s="350"/>
      <c r="V2432" s="431"/>
      <c r="W2432" s="350"/>
      <c r="X2432" s="23">
        <f t="shared" si="341"/>
        <v>0</v>
      </c>
      <c r="Y2432" s="23">
        <f t="shared" si="342"/>
        <v>0</v>
      </c>
      <c r="AH2432" s="20">
        <f t="shared" si="337"/>
        <v>0</v>
      </c>
      <c r="AL2432" s="20">
        <v>1</v>
      </c>
      <c r="AQ2432" s="1">
        <f t="shared" si="339"/>
        <v>1</v>
      </c>
      <c r="AR2432" s="1">
        <f t="shared" si="338"/>
        <v>1</v>
      </c>
    </row>
    <row r="2433" spans="1:44" ht="28.2" thickTop="1" thickBot="1">
      <c r="A2433" s="104" t="s">
        <v>898</v>
      </c>
      <c r="B2433" s="104" t="s">
        <v>984</v>
      </c>
      <c r="C2433" s="187" t="s">
        <v>985</v>
      </c>
      <c r="D2433" s="188"/>
      <c r="E2433" s="225" t="s">
        <v>179</v>
      </c>
      <c r="F2433" s="424">
        <f t="shared" ref="F2433:F2447" si="346">SUM(I2433:N2433)</f>
        <v>925000</v>
      </c>
      <c r="G2433" s="425">
        <v>925000</v>
      </c>
      <c r="H2433" s="426"/>
      <c r="I2433" s="350"/>
      <c r="J2433" s="427">
        <v>400000</v>
      </c>
      <c r="K2433" s="427"/>
      <c r="L2433" s="427">
        <v>525000</v>
      </c>
      <c r="M2433" s="428"/>
      <c r="N2433" s="428"/>
      <c r="O2433" s="429"/>
      <c r="P2433" s="430"/>
      <c r="Q2433" s="433"/>
      <c r="R2433" s="350">
        <v>400000</v>
      </c>
      <c r="S2433" s="350">
        <f t="shared" si="344"/>
        <v>525000</v>
      </c>
      <c r="T2433" s="431"/>
      <c r="U2433" s="350"/>
      <c r="V2433" s="431"/>
      <c r="W2433" s="350"/>
      <c r="X2433" s="23">
        <f t="shared" si="341"/>
        <v>0</v>
      </c>
      <c r="Y2433" s="23">
        <f t="shared" si="342"/>
        <v>0</v>
      </c>
      <c r="Z2433" s="20">
        <v>1</v>
      </c>
      <c r="AH2433" s="20">
        <f t="shared" si="337"/>
        <v>1</v>
      </c>
      <c r="AQ2433" s="1">
        <f t="shared" si="339"/>
        <v>0</v>
      </c>
      <c r="AR2433" s="1">
        <f t="shared" si="338"/>
        <v>1</v>
      </c>
    </row>
    <row r="2434" spans="1:44" ht="28.2" thickTop="1" thickBot="1">
      <c r="A2434" s="104" t="s">
        <v>898</v>
      </c>
      <c r="B2434" s="104" t="s">
        <v>984</v>
      </c>
      <c r="C2434" s="187" t="s">
        <v>986</v>
      </c>
      <c r="D2434" s="188"/>
      <c r="E2434" s="225" t="s">
        <v>179</v>
      </c>
      <c r="F2434" s="424">
        <f t="shared" si="346"/>
        <v>140000</v>
      </c>
      <c r="G2434" s="425">
        <v>140000</v>
      </c>
      <c r="H2434" s="426"/>
      <c r="I2434" s="350">
        <v>76000</v>
      </c>
      <c r="J2434" s="427"/>
      <c r="K2434" s="427"/>
      <c r="L2434" s="427">
        <v>64000</v>
      </c>
      <c r="M2434" s="428"/>
      <c r="N2434" s="428"/>
      <c r="O2434" s="429"/>
      <c r="P2434" s="430"/>
      <c r="Q2434" s="433"/>
      <c r="R2434" s="350">
        <v>126000</v>
      </c>
      <c r="S2434" s="350">
        <f t="shared" si="344"/>
        <v>14000</v>
      </c>
      <c r="T2434" s="431"/>
      <c r="U2434" s="350"/>
      <c r="V2434" s="431"/>
      <c r="W2434" s="350"/>
      <c r="X2434" s="23">
        <f t="shared" si="341"/>
        <v>0</v>
      </c>
      <c r="Y2434" s="23">
        <f t="shared" si="342"/>
        <v>0</v>
      </c>
      <c r="Z2434" s="20">
        <v>1</v>
      </c>
      <c r="AH2434" s="20">
        <f t="shared" si="337"/>
        <v>1</v>
      </c>
      <c r="AQ2434" s="1">
        <f t="shared" si="339"/>
        <v>0</v>
      </c>
      <c r="AR2434" s="1">
        <f t="shared" si="338"/>
        <v>1</v>
      </c>
    </row>
    <row r="2435" spans="1:44" ht="28.2" thickTop="1" thickBot="1">
      <c r="A2435" s="104" t="s">
        <v>898</v>
      </c>
      <c r="B2435" s="104" t="s">
        <v>984</v>
      </c>
      <c r="C2435" s="187" t="s">
        <v>987</v>
      </c>
      <c r="D2435" s="188"/>
      <c r="E2435" s="225" t="s">
        <v>179</v>
      </c>
      <c r="F2435" s="424">
        <f t="shared" si="346"/>
        <v>35000</v>
      </c>
      <c r="G2435" s="425">
        <v>35000</v>
      </c>
      <c r="H2435" s="426"/>
      <c r="I2435" s="350">
        <v>35000</v>
      </c>
      <c r="J2435" s="427"/>
      <c r="K2435" s="427"/>
      <c r="L2435" s="427"/>
      <c r="M2435" s="428"/>
      <c r="N2435" s="428"/>
      <c r="O2435" s="429"/>
      <c r="P2435" s="430"/>
      <c r="Q2435" s="433"/>
      <c r="R2435" s="350">
        <v>35000</v>
      </c>
      <c r="S2435" s="350">
        <f t="shared" si="344"/>
        <v>0</v>
      </c>
      <c r="T2435" s="431"/>
      <c r="U2435" s="350"/>
      <c r="V2435" s="431"/>
      <c r="W2435" s="350"/>
      <c r="X2435" s="23">
        <f t="shared" si="341"/>
        <v>0</v>
      </c>
      <c r="Y2435" s="23">
        <f t="shared" si="342"/>
        <v>0</v>
      </c>
      <c r="Z2435" s="20">
        <v>1</v>
      </c>
      <c r="AH2435" s="20">
        <f t="shared" si="337"/>
        <v>1</v>
      </c>
      <c r="AQ2435" s="1">
        <f t="shared" si="339"/>
        <v>0</v>
      </c>
      <c r="AR2435" s="1">
        <f t="shared" si="338"/>
        <v>1</v>
      </c>
    </row>
    <row r="2436" spans="1:44" ht="28.2" thickTop="1" thickBot="1">
      <c r="A2436" s="104" t="s">
        <v>898</v>
      </c>
      <c r="B2436" s="104" t="s">
        <v>984</v>
      </c>
      <c r="C2436" s="187" t="s">
        <v>988</v>
      </c>
      <c r="D2436" s="188"/>
      <c r="E2436" s="225" t="s">
        <v>179</v>
      </c>
      <c r="F2436" s="424">
        <f t="shared" si="346"/>
        <v>70000</v>
      </c>
      <c r="G2436" s="425">
        <v>70000</v>
      </c>
      <c r="H2436" s="426"/>
      <c r="I2436" s="350">
        <v>70000</v>
      </c>
      <c r="J2436" s="427"/>
      <c r="K2436" s="427"/>
      <c r="L2436" s="427"/>
      <c r="M2436" s="428"/>
      <c r="N2436" s="428"/>
      <c r="O2436" s="429"/>
      <c r="P2436" s="430"/>
      <c r="Q2436" s="433"/>
      <c r="R2436" s="350">
        <v>70000</v>
      </c>
      <c r="S2436" s="350">
        <f t="shared" si="344"/>
        <v>0</v>
      </c>
      <c r="T2436" s="431"/>
      <c r="U2436" s="350"/>
      <c r="V2436" s="431"/>
      <c r="W2436" s="350"/>
      <c r="X2436" s="23">
        <f t="shared" si="341"/>
        <v>0</v>
      </c>
      <c r="Y2436" s="23">
        <f t="shared" si="342"/>
        <v>0</v>
      </c>
      <c r="Z2436" s="20">
        <v>1</v>
      </c>
      <c r="AH2436" s="20">
        <f t="shared" si="337"/>
        <v>1</v>
      </c>
      <c r="AQ2436" s="1">
        <f t="shared" si="339"/>
        <v>0</v>
      </c>
      <c r="AR2436" s="1">
        <f t="shared" si="338"/>
        <v>1</v>
      </c>
    </row>
    <row r="2437" spans="1:44" ht="54" thickTop="1" thickBot="1">
      <c r="A2437" s="104" t="s">
        <v>898</v>
      </c>
      <c r="B2437" s="104" t="s">
        <v>984</v>
      </c>
      <c r="C2437" s="187" t="s">
        <v>989</v>
      </c>
      <c r="D2437" s="188"/>
      <c r="E2437" s="225" t="s">
        <v>179</v>
      </c>
      <c r="F2437" s="424">
        <f t="shared" si="346"/>
        <v>30000</v>
      </c>
      <c r="G2437" s="425">
        <v>30000</v>
      </c>
      <c r="H2437" s="426"/>
      <c r="I2437" s="350">
        <v>30000</v>
      </c>
      <c r="J2437" s="427"/>
      <c r="K2437" s="427"/>
      <c r="L2437" s="427"/>
      <c r="M2437" s="428"/>
      <c r="N2437" s="428"/>
      <c r="O2437" s="429"/>
      <c r="P2437" s="430"/>
      <c r="Q2437" s="433"/>
      <c r="R2437" s="350">
        <v>30000</v>
      </c>
      <c r="S2437" s="350">
        <f t="shared" si="344"/>
        <v>0</v>
      </c>
      <c r="T2437" s="431"/>
      <c r="U2437" s="350"/>
      <c r="V2437" s="431"/>
      <c r="W2437" s="350"/>
      <c r="X2437" s="23">
        <f t="shared" si="341"/>
        <v>0</v>
      </c>
      <c r="Y2437" s="23">
        <f t="shared" si="342"/>
        <v>0</v>
      </c>
      <c r="Z2437" s="20">
        <v>1</v>
      </c>
      <c r="AH2437" s="20">
        <f t="shared" si="337"/>
        <v>1</v>
      </c>
      <c r="AQ2437" s="1">
        <f t="shared" si="339"/>
        <v>0</v>
      </c>
      <c r="AR2437" s="1">
        <f t="shared" si="338"/>
        <v>1</v>
      </c>
    </row>
    <row r="2438" spans="1:44" ht="28.2" thickTop="1" thickBot="1">
      <c r="A2438" s="104" t="s">
        <v>898</v>
      </c>
      <c r="B2438" s="104" t="s">
        <v>984</v>
      </c>
      <c r="C2438" s="187" t="s">
        <v>675</v>
      </c>
      <c r="D2438" s="188"/>
      <c r="E2438" s="225" t="s">
        <v>179</v>
      </c>
      <c r="F2438" s="424">
        <f t="shared" si="346"/>
        <v>60000</v>
      </c>
      <c r="G2438" s="425">
        <v>60000</v>
      </c>
      <c r="H2438" s="426"/>
      <c r="I2438" s="350">
        <v>60000</v>
      </c>
      <c r="J2438" s="427"/>
      <c r="K2438" s="427"/>
      <c r="L2438" s="427"/>
      <c r="M2438" s="428"/>
      <c r="N2438" s="428"/>
      <c r="O2438" s="429"/>
      <c r="P2438" s="430"/>
      <c r="Q2438" s="433"/>
      <c r="R2438" s="350">
        <v>60000</v>
      </c>
      <c r="S2438" s="350">
        <f t="shared" si="344"/>
        <v>0</v>
      </c>
      <c r="T2438" s="431"/>
      <c r="U2438" s="350"/>
      <c r="V2438" s="431"/>
      <c r="W2438" s="350"/>
      <c r="X2438" s="23">
        <f t="shared" si="341"/>
        <v>0</v>
      </c>
      <c r="Y2438" s="23">
        <f t="shared" si="342"/>
        <v>0</v>
      </c>
      <c r="Z2438" s="20">
        <v>1</v>
      </c>
      <c r="AH2438" s="20">
        <f t="shared" si="337"/>
        <v>1</v>
      </c>
      <c r="AQ2438" s="1">
        <f t="shared" si="339"/>
        <v>0</v>
      </c>
      <c r="AR2438" s="1">
        <f t="shared" si="338"/>
        <v>1</v>
      </c>
    </row>
    <row r="2439" spans="1:44" ht="28.2" thickTop="1" thickBot="1">
      <c r="A2439" s="104" t="s">
        <v>898</v>
      </c>
      <c r="B2439" s="104" t="s">
        <v>984</v>
      </c>
      <c r="C2439" s="187" t="s">
        <v>324</v>
      </c>
      <c r="D2439" s="188"/>
      <c r="E2439" s="225" t="s">
        <v>179</v>
      </c>
      <c r="F2439" s="424">
        <f t="shared" si="346"/>
        <v>40000</v>
      </c>
      <c r="G2439" s="425">
        <v>40000</v>
      </c>
      <c r="H2439" s="426"/>
      <c r="I2439" s="350">
        <v>40000</v>
      </c>
      <c r="J2439" s="427"/>
      <c r="K2439" s="427"/>
      <c r="L2439" s="427"/>
      <c r="M2439" s="428"/>
      <c r="N2439" s="428"/>
      <c r="O2439" s="429"/>
      <c r="P2439" s="430"/>
      <c r="Q2439" s="433"/>
      <c r="R2439" s="350">
        <v>40000</v>
      </c>
      <c r="S2439" s="350">
        <f t="shared" si="344"/>
        <v>0</v>
      </c>
      <c r="T2439" s="431"/>
      <c r="U2439" s="350"/>
      <c r="V2439" s="431"/>
      <c r="W2439" s="350"/>
      <c r="X2439" s="23">
        <f t="shared" si="341"/>
        <v>0</v>
      </c>
      <c r="Y2439" s="23">
        <f t="shared" si="342"/>
        <v>0</v>
      </c>
      <c r="Z2439" s="20">
        <v>1</v>
      </c>
      <c r="AH2439" s="20">
        <f t="shared" si="337"/>
        <v>1</v>
      </c>
      <c r="AQ2439" s="1">
        <f t="shared" si="339"/>
        <v>0</v>
      </c>
      <c r="AR2439" s="1">
        <f t="shared" si="338"/>
        <v>1</v>
      </c>
    </row>
    <row r="2440" spans="1:44" ht="28.2" thickTop="1" thickBot="1">
      <c r="A2440" s="104" t="s">
        <v>898</v>
      </c>
      <c r="B2440" s="104" t="s">
        <v>984</v>
      </c>
      <c r="C2440" s="187" t="s">
        <v>990</v>
      </c>
      <c r="D2440" s="188"/>
      <c r="E2440" s="225" t="s">
        <v>179</v>
      </c>
      <c r="F2440" s="424">
        <f t="shared" si="346"/>
        <v>20000</v>
      </c>
      <c r="G2440" s="425">
        <v>20000</v>
      </c>
      <c r="H2440" s="426"/>
      <c r="I2440" s="350">
        <v>20000</v>
      </c>
      <c r="J2440" s="427"/>
      <c r="K2440" s="427"/>
      <c r="L2440" s="427"/>
      <c r="M2440" s="428"/>
      <c r="N2440" s="428"/>
      <c r="O2440" s="429"/>
      <c r="P2440" s="430"/>
      <c r="Q2440" s="433"/>
      <c r="R2440" s="350">
        <v>20000</v>
      </c>
      <c r="S2440" s="350">
        <f t="shared" si="344"/>
        <v>0</v>
      </c>
      <c r="T2440" s="431"/>
      <c r="U2440" s="350"/>
      <c r="V2440" s="431"/>
      <c r="W2440" s="350"/>
      <c r="X2440" s="23">
        <f t="shared" si="341"/>
        <v>0</v>
      </c>
      <c r="Y2440" s="23">
        <f t="shared" si="342"/>
        <v>0</v>
      </c>
      <c r="Z2440" s="20">
        <v>1</v>
      </c>
      <c r="AH2440" s="20">
        <f t="shared" si="337"/>
        <v>1</v>
      </c>
      <c r="AQ2440" s="1">
        <f t="shared" si="339"/>
        <v>0</v>
      </c>
      <c r="AR2440" s="1">
        <f t="shared" si="338"/>
        <v>1</v>
      </c>
    </row>
    <row r="2441" spans="1:44" ht="28.2" thickTop="1" thickBot="1">
      <c r="A2441" s="104" t="s">
        <v>898</v>
      </c>
      <c r="B2441" s="104" t="s">
        <v>984</v>
      </c>
      <c r="C2441" s="187" t="s">
        <v>991</v>
      </c>
      <c r="D2441" s="188"/>
      <c r="E2441" s="225" t="s">
        <v>179</v>
      </c>
      <c r="F2441" s="424">
        <f t="shared" si="346"/>
        <v>30000</v>
      </c>
      <c r="G2441" s="425">
        <v>30000</v>
      </c>
      <c r="H2441" s="426"/>
      <c r="I2441" s="350">
        <v>30000</v>
      </c>
      <c r="J2441" s="427"/>
      <c r="K2441" s="427"/>
      <c r="L2441" s="427"/>
      <c r="M2441" s="428"/>
      <c r="N2441" s="428"/>
      <c r="O2441" s="429"/>
      <c r="P2441" s="430"/>
      <c r="Q2441" s="433"/>
      <c r="R2441" s="350">
        <v>30000</v>
      </c>
      <c r="S2441" s="350">
        <f t="shared" si="344"/>
        <v>0</v>
      </c>
      <c r="T2441" s="431"/>
      <c r="U2441" s="350"/>
      <c r="V2441" s="431"/>
      <c r="W2441" s="350"/>
      <c r="X2441" s="23">
        <f t="shared" si="341"/>
        <v>0</v>
      </c>
      <c r="Y2441" s="23">
        <f t="shared" si="342"/>
        <v>0</v>
      </c>
      <c r="Z2441" s="20">
        <v>1</v>
      </c>
      <c r="AH2441" s="20">
        <f t="shared" si="337"/>
        <v>1</v>
      </c>
      <c r="AQ2441" s="1">
        <f t="shared" si="339"/>
        <v>0</v>
      </c>
      <c r="AR2441" s="1">
        <f t="shared" si="338"/>
        <v>1</v>
      </c>
    </row>
    <row r="2442" spans="1:44" ht="28.2" thickTop="1" thickBot="1">
      <c r="A2442" s="104" t="s">
        <v>898</v>
      </c>
      <c r="B2442" s="104" t="s">
        <v>984</v>
      </c>
      <c r="C2442" s="187" t="s">
        <v>992</v>
      </c>
      <c r="D2442" s="188"/>
      <c r="E2442" s="225" t="s">
        <v>179</v>
      </c>
      <c r="F2442" s="424">
        <f t="shared" si="346"/>
        <v>80000</v>
      </c>
      <c r="G2442" s="425">
        <v>80000</v>
      </c>
      <c r="H2442" s="426"/>
      <c r="I2442" s="350">
        <v>80000</v>
      </c>
      <c r="J2442" s="427"/>
      <c r="K2442" s="427"/>
      <c r="L2442" s="427"/>
      <c r="M2442" s="428"/>
      <c r="N2442" s="428"/>
      <c r="O2442" s="429"/>
      <c r="P2442" s="430"/>
      <c r="Q2442" s="433"/>
      <c r="R2442" s="350">
        <v>80000</v>
      </c>
      <c r="S2442" s="350">
        <f t="shared" si="344"/>
        <v>0</v>
      </c>
      <c r="T2442" s="431"/>
      <c r="U2442" s="350"/>
      <c r="V2442" s="431"/>
      <c r="W2442" s="350"/>
      <c r="X2442" s="23">
        <f t="shared" si="341"/>
        <v>0</v>
      </c>
      <c r="Y2442" s="23">
        <f t="shared" si="342"/>
        <v>0</v>
      </c>
      <c r="Z2442" s="20">
        <v>1</v>
      </c>
      <c r="AH2442" s="20">
        <f t="shared" ref="AH2442:AH2505" si="347">SUM(Z2442:AG2442)</f>
        <v>1</v>
      </c>
      <c r="AQ2442" s="1">
        <f t="shared" si="339"/>
        <v>0</v>
      </c>
      <c r="AR2442" s="1">
        <f t="shared" ref="AR2442:AR2505" si="348">AQ2442+AH2442</f>
        <v>1</v>
      </c>
    </row>
    <row r="2443" spans="1:44" ht="28.2" thickTop="1" thickBot="1">
      <c r="A2443" s="104" t="s">
        <v>898</v>
      </c>
      <c r="B2443" s="104" t="s">
        <v>984</v>
      </c>
      <c r="C2443" s="187" t="s">
        <v>993</v>
      </c>
      <c r="D2443" s="188"/>
      <c r="E2443" s="225" t="s">
        <v>179</v>
      </c>
      <c r="F2443" s="424">
        <f t="shared" si="346"/>
        <v>10000</v>
      </c>
      <c r="G2443" s="425">
        <v>10000</v>
      </c>
      <c r="H2443" s="426"/>
      <c r="I2443" s="350">
        <v>10000</v>
      </c>
      <c r="J2443" s="427"/>
      <c r="K2443" s="427"/>
      <c r="L2443" s="427"/>
      <c r="M2443" s="428"/>
      <c r="N2443" s="428"/>
      <c r="O2443" s="429"/>
      <c r="P2443" s="430"/>
      <c r="Q2443" s="433"/>
      <c r="R2443" s="350">
        <v>10000</v>
      </c>
      <c r="S2443" s="350">
        <f t="shared" si="344"/>
        <v>0</v>
      </c>
      <c r="T2443" s="431"/>
      <c r="U2443" s="350"/>
      <c r="V2443" s="431"/>
      <c r="W2443" s="350"/>
      <c r="X2443" s="23">
        <f t="shared" si="341"/>
        <v>0</v>
      </c>
      <c r="Y2443" s="23">
        <f t="shared" si="342"/>
        <v>0</v>
      </c>
      <c r="Z2443" s="20">
        <v>1</v>
      </c>
      <c r="AH2443" s="20">
        <f t="shared" si="347"/>
        <v>1</v>
      </c>
      <c r="AQ2443" s="1">
        <f t="shared" si="339"/>
        <v>0</v>
      </c>
      <c r="AR2443" s="1">
        <f t="shared" si="348"/>
        <v>1</v>
      </c>
    </row>
    <row r="2444" spans="1:44" ht="28.2" thickTop="1" thickBot="1">
      <c r="A2444" s="104" t="s">
        <v>898</v>
      </c>
      <c r="B2444" s="104" t="s">
        <v>984</v>
      </c>
      <c r="C2444" s="187" t="s">
        <v>994</v>
      </c>
      <c r="D2444" s="188"/>
      <c r="E2444" s="225" t="s">
        <v>179</v>
      </c>
      <c r="F2444" s="424">
        <f t="shared" si="346"/>
        <v>30000</v>
      </c>
      <c r="G2444" s="425">
        <v>30000</v>
      </c>
      <c r="H2444" s="426"/>
      <c r="I2444" s="350">
        <v>30000</v>
      </c>
      <c r="J2444" s="427"/>
      <c r="K2444" s="427"/>
      <c r="L2444" s="427"/>
      <c r="M2444" s="428"/>
      <c r="N2444" s="428"/>
      <c r="O2444" s="429"/>
      <c r="P2444" s="430"/>
      <c r="Q2444" s="433"/>
      <c r="R2444" s="350">
        <v>30000</v>
      </c>
      <c r="S2444" s="350">
        <f t="shared" si="344"/>
        <v>0</v>
      </c>
      <c r="T2444" s="431"/>
      <c r="U2444" s="350"/>
      <c r="V2444" s="431"/>
      <c r="W2444" s="350"/>
      <c r="X2444" s="23">
        <f t="shared" si="341"/>
        <v>0</v>
      </c>
      <c r="Y2444" s="23">
        <f t="shared" si="342"/>
        <v>0</v>
      </c>
      <c r="Z2444" s="20">
        <v>1</v>
      </c>
      <c r="AH2444" s="20">
        <f t="shared" si="347"/>
        <v>1</v>
      </c>
      <c r="AQ2444" s="1">
        <f t="shared" si="339"/>
        <v>0</v>
      </c>
      <c r="AR2444" s="1">
        <f t="shared" si="348"/>
        <v>1</v>
      </c>
    </row>
    <row r="2445" spans="1:44" ht="28.2" thickTop="1" thickBot="1">
      <c r="A2445" s="104" t="s">
        <v>898</v>
      </c>
      <c r="B2445" s="104" t="s">
        <v>984</v>
      </c>
      <c r="C2445" s="187" t="s">
        <v>995</v>
      </c>
      <c r="D2445" s="188"/>
      <c r="E2445" s="225" t="s">
        <v>179</v>
      </c>
      <c r="F2445" s="424">
        <f t="shared" si="346"/>
        <v>30000</v>
      </c>
      <c r="G2445" s="425">
        <v>30000</v>
      </c>
      <c r="H2445" s="426"/>
      <c r="I2445" s="350">
        <v>30000</v>
      </c>
      <c r="J2445" s="427"/>
      <c r="K2445" s="427"/>
      <c r="L2445" s="427"/>
      <c r="M2445" s="428"/>
      <c r="N2445" s="428"/>
      <c r="O2445" s="429"/>
      <c r="P2445" s="430"/>
      <c r="Q2445" s="433"/>
      <c r="R2445" s="350">
        <v>30000</v>
      </c>
      <c r="S2445" s="350">
        <f t="shared" si="344"/>
        <v>0</v>
      </c>
      <c r="T2445" s="431"/>
      <c r="U2445" s="350"/>
      <c r="V2445" s="431"/>
      <c r="W2445" s="350"/>
      <c r="X2445" s="23">
        <f t="shared" si="341"/>
        <v>0</v>
      </c>
      <c r="Y2445" s="23">
        <f t="shared" si="342"/>
        <v>0</v>
      </c>
      <c r="Z2445" s="20">
        <v>1</v>
      </c>
      <c r="AH2445" s="20">
        <f t="shared" si="347"/>
        <v>1</v>
      </c>
      <c r="AQ2445" s="1">
        <f t="shared" ref="AQ2445:AQ2508" si="349">SUM(AI2445:AP2445)</f>
        <v>0</v>
      </c>
      <c r="AR2445" s="1">
        <f t="shared" si="348"/>
        <v>1</v>
      </c>
    </row>
    <row r="2446" spans="1:44" ht="28.2" thickTop="1" thickBot="1">
      <c r="A2446" s="104" t="s">
        <v>898</v>
      </c>
      <c r="B2446" s="104" t="s">
        <v>984</v>
      </c>
      <c r="C2446" s="187" t="s">
        <v>996</v>
      </c>
      <c r="D2446" s="188"/>
      <c r="E2446" s="225" t="s">
        <v>179</v>
      </c>
      <c r="F2446" s="424">
        <f t="shared" si="346"/>
        <v>60000</v>
      </c>
      <c r="G2446" s="425">
        <v>60000</v>
      </c>
      <c r="H2446" s="426"/>
      <c r="I2446" s="350">
        <v>60000</v>
      </c>
      <c r="J2446" s="427"/>
      <c r="K2446" s="427"/>
      <c r="L2446" s="427"/>
      <c r="M2446" s="428"/>
      <c r="N2446" s="428"/>
      <c r="O2446" s="429"/>
      <c r="P2446" s="430"/>
      <c r="Q2446" s="433"/>
      <c r="R2446" s="350">
        <v>60000</v>
      </c>
      <c r="S2446" s="350">
        <f t="shared" si="344"/>
        <v>0</v>
      </c>
      <c r="T2446" s="431"/>
      <c r="U2446" s="350"/>
      <c r="V2446" s="431"/>
      <c r="W2446" s="350"/>
      <c r="X2446" s="23">
        <f t="shared" si="341"/>
        <v>0</v>
      </c>
      <c r="Y2446" s="23">
        <f t="shared" si="342"/>
        <v>0</v>
      </c>
      <c r="Z2446" s="20">
        <v>1</v>
      </c>
      <c r="AH2446" s="20">
        <f t="shared" si="347"/>
        <v>1</v>
      </c>
      <c r="AQ2446" s="1">
        <f t="shared" si="349"/>
        <v>0</v>
      </c>
      <c r="AR2446" s="1">
        <f t="shared" si="348"/>
        <v>1</v>
      </c>
    </row>
    <row r="2447" spans="1:44" ht="28.2" thickTop="1" thickBot="1">
      <c r="A2447" s="104" t="s">
        <v>898</v>
      </c>
      <c r="B2447" s="104" t="s">
        <v>984</v>
      </c>
      <c r="C2447" s="432" t="s">
        <v>222</v>
      </c>
      <c r="D2447" s="188"/>
      <c r="E2447" s="225" t="s">
        <v>179</v>
      </c>
      <c r="F2447" s="424">
        <f t="shared" si="346"/>
        <v>330000</v>
      </c>
      <c r="G2447" s="425">
        <v>330000</v>
      </c>
      <c r="H2447" s="426"/>
      <c r="I2447" s="350"/>
      <c r="J2447" s="427">
        <v>330000</v>
      </c>
      <c r="K2447" s="427"/>
      <c r="L2447" s="427"/>
      <c r="M2447" s="428"/>
      <c r="N2447" s="428"/>
      <c r="O2447" s="429"/>
      <c r="P2447" s="430"/>
      <c r="Q2447" s="433"/>
      <c r="R2447" s="350">
        <v>330000</v>
      </c>
      <c r="S2447" s="350">
        <f t="shared" si="344"/>
        <v>0</v>
      </c>
      <c r="T2447" s="431"/>
      <c r="U2447" s="350"/>
      <c r="V2447" s="431"/>
      <c r="W2447" s="350"/>
      <c r="X2447" s="23">
        <f t="shared" si="341"/>
        <v>0</v>
      </c>
      <c r="Y2447" s="23">
        <f t="shared" si="342"/>
        <v>0</v>
      </c>
      <c r="Z2447" s="20">
        <v>1</v>
      </c>
      <c r="AH2447" s="20">
        <f t="shared" si="347"/>
        <v>1</v>
      </c>
      <c r="AQ2447" s="1">
        <f t="shared" si="349"/>
        <v>0</v>
      </c>
      <c r="AR2447" s="1">
        <f t="shared" si="348"/>
        <v>1</v>
      </c>
    </row>
    <row r="2448" spans="1:44" ht="28.2" thickTop="1" thickBot="1">
      <c r="A2448" s="104" t="s">
        <v>898</v>
      </c>
      <c r="B2448" s="104" t="s">
        <v>984</v>
      </c>
      <c r="C2448" s="187" t="s">
        <v>328</v>
      </c>
      <c r="D2448" s="188"/>
      <c r="E2448" s="225" t="s">
        <v>10</v>
      </c>
      <c r="F2448" s="424">
        <v>1000000</v>
      </c>
      <c r="G2448" s="425">
        <f t="shared" ref="G2448:G2464" si="350">SUM(I2448:N2448)</f>
        <v>811939</v>
      </c>
      <c r="H2448" s="426"/>
      <c r="I2448" s="350">
        <v>811939</v>
      </c>
      <c r="J2448" s="427"/>
      <c r="K2448" s="427"/>
      <c r="L2448" s="427"/>
      <c r="M2448" s="428"/>
      <c r="N2448" s="428"/>
      <c r="O2448" s="429"/>
      <c r="P2448" s="430"/>
      <c r="Q2448" s="433">
        <v>566877</v>
      </c>
      <c r="R2448" s="350">
        <v>163869</v>
      </c>
      <c r="S2448" s="350">
        <f t="shared" si="344"/>
        <v>81193</v>
      </c>
      <c r="T2448" s="431"/>
      <c r="U2448" s="350"/>
      <c r="V2448" s="431"/>
      <c r="W2448" s="350"/>
      <c r="X2448" s="23">
        <f t="shared" si="341"/>
        <v>0</v>
      </c>
      <c r="Y2448" s="23">
        <f t="shared" si="342"/>
        <v>0</v>
      </c>
      <c r="AH2448" s="20">
        <f t="shared" si="347"/>
        <v>0</v>
      </c>
      <c r="AI2448" s="20">
        <v>1</v>
      </c>
      <c r="AQ2448" s="1">
        <f t="shared" si="349"/>
        <v>1</v>
      </c>
      <c r="AR2448" s="1">
        <f t="shared" si="348"/>
        <v>1</v>
      </c>
    </row>
    <row r="2449" spans="1:44" ht="28.2" thickTop="1" thickBot="1">
      <c r="A2449" s="104" t="s">
        <v>898</v>
      </c>
      <c r="B2449" s="104" t="s">
        <v>984</v>
      </c>
      <c r="C2449" s="187" t="s">
        <v>994</v>
      </c>
      <c r="D2449" s="188"/>
      <c r="E2449" s="225" t="s">
        <v>10</v>
      </c>
      <c r="F2449" s="424">
        <v>100000</v>
      </c>
      <c r="G2449" s="425">
        <f t="shared" si="350"/>
        <v>96122</v>
      </c>
      <c r="H2449" s="426"/>
      <c r="I2449" s="350">
        <v>56122</v>
      </c>
      <c r="J2449" s="427"/>
      <c r="K2449" s="427"/>
      <c r="L2449" s="427">
        <v>40000</v>
      </c>
      <c r="M2449" s="428"/>
      <c r="N2449" s="428"/>
      <c r="O2449" s="429"/>
      <c r="P2449" s="430"/>
      <c r="Q2449" s="433">
        <v>42692</v>
      </c>
      <c r="R2449" s="350">
        <v>32058</v>
      </c>
      <c r="S2449" s="350">
        <f t="shared" si="344"/>
        <v>21372</v>
      </c>
      <c r="T2449" s="431"/>
      <c r="U2449" s="350"/>
      <c r="V2449" s="431"/>
      <c r="W2449" s="350"/>
      <c r="X2449" s="23">
        <f t="shared" si="341"/>
        <v>0</v>
      </c>
      <c r="Y2449" s="23">
        <f t="shared" si="342"/>
        <v>0</v>
      </c>
      <c r="AH2449" s="20">
        <f t="shared" si="347"/>
        <v>0</v>
      </c>
      <c r="AI2449" s="20">
        <v>1</v>
      </c>
      <c r="AQ2449" s="1">
        <f t="shared" si="349"/>
        <v>1</v>
      </c>
      <c r="AR2449" s="1">
        <f t="shared" si="348"/>
        <v>1</v>
      </c>
    </row>
    <row r="2450" spans="1:44" ht="28.2" thickTop="1" thickBot="1">
      <c r="A2450" s="104" t="s">
        <v>898</v>
      </c>
      <c r="B2450" s="104" t="s">
        <v>984</v>
      </c>
      <c r="C2450" s="187" t="s">
        <v>997</v>
      </c>
      <c r="D2450" s="188"/>
      <c r="E2450" s="225" t="s">
        <v>10</v>
      </c>
      <c r="F2450" s="424">
        <v>200000</v>
      </c>
      <c r="G2450" s="425">
        <f t="shared" si="350"/>
        <v>136629</v>
      </c>
      <c r="H2450" s="426"/>
      <c r="I2450" s="350">
        <v>61629</v>
      </c>
      <c r="J2450" s="427"/>
      <c r="K2450" s="427"/>
      <c r="L2450" s="427">
        <v>75000</v>
      </c>
      <c r="M2450" s="428"/>
      <c r="N2450" s="428"/>
      <c r="O2450" s="429"/>
      <c r="P2450" s="430"/>
      <c r="Q2450" s="433">
        <v>124837</v>
      </c>
      <c r="R2450" s="350">
        <v>11792</v>
      </c>
      <c r="S2450" s="350">
        <f t="shared" si="344"/>
        <v>0</v>
      </c>
      <c r="T2450" s="431"/>
      <c r="U2450" s="350"/>
      <c r="V2450" s="431"/>
      <c r="W2450" s="350"/>
      <c r="X2450" s="23">
        <f t="shared" si="341"/>
        <v>0</v>
      </c>
      <c r="Y2450" s="23">
        <f t="shared" si="342"/>
        <v>0</v>
      </c>
      <c r="AH2450" s="20">
        <f t="shared" si="347"/>
        <v>0</v>
      </c>
      <c r="AI2450" s="20">
        <v>1</v>
      </c>
      <c r="AQ2450" s="1">
        <f t="shared" si="349"/>
        <v>1</v>
      </c>
      <c r="AR2450" s="1">
        <f t="shared" si="348"/>
        <v>1</v>
      </c>
    </row>
    <row r="2451" spans="1:44" ht="28.2" thickTop="1" thickBot="1">
      <c r="A2451" s="104" t="s">
        <v>898</v>
      </c>
      <c r="B2451" s="104" t="s">
        <v>984</v>
      </c>
      <c r="C2451" s="187" t="s">
        <v>998</v>
      </c>
      <c r="D2451" s="188"/>
      <c r="E2451" s="225" t="s">
        <v>53</v>
      </c>
      <c r="F2451" s="424">
        <v>1430000</v>
      </c>
      <c r="G2451" s="425">
        <f t="shared" si="350"/>
        <v>1328013</v>
      </c>
      <c r="H2451" s="426"/>
      <c r="I2451" s="350">
        <v>1328013</v>
      </c>
      <c r="J2451" s="427"/>
      <c r="K2451" s="427"/>
      <c r="L2451" s="427"/>
      <c r="M2451" s="428"/>
      <c r="N2451" s="428"/>
      <c r="O2451" s="429"/>
      <c r="P2451" s="430"/>
      <c r="Q2451" s="433">
        <v>1142663</v>
      </c>
      <c r="R2451" s="350">
        <v>122294</v>
      </c>
      <c r="S2451" s="350">
        <f t="shared" si="344"/>
        <v>63056</v>
      </c>
      <c r="T2451" s="431"/>
      <c r="U2451" s="350"/>
      <c r="V2451" s="431"/>
      <c r="W2451" s="350"/>
      <c r="X2451" s="23">
        <f t="shared" si="341"/>
        <v>0</v>
      </c>
      <c r="Y2451" s="23">
        <f t="shared" si="342"/>
        <v>0</v>
      </c>
      <c r="AH2451" s="20">
        <f t="shared" si="347"/>
        <v>0</v>
      </c>
      <c r="AI2451" s="20">
        <v>1</v>
      </c>
      <c r="AQ2451" s="1">
        <f t="shared" si="349"/>
        <v>1</v>
      </c>
      <c r="AR2451" s="1">
        <f t="shared" si="348"/>
        <v>1</v>
      </c>
    </row>
    <row r="2452" spans="1:44" ht="28.2" thickTop="1" thickBot="1">
      <c r="A2452" s="104" t="s">
        <v>898</v>
      </c>
      <c r="B2452" s="104" t="s">
        <v>984</v>
      </c>
      <c r="C2452" s="187" t="s">
        <v>999</v>
      </c>
      <c r="D2452" s="188"/>
      <c r="E2452" s="225" t="s">
        <v>53</v>
      </c>
      <c r="F2452" s="424">
        <v>180000</v>
      </c>
      <c r="G2452" s="425">
        <f t="shared" si="350"/>
        <v>142286</v>
      </c>
      <c r="H2452" s="426"/>
      <c r="I2452" s="350"/>
      <c r="J2452" s="427"/>
      <c r="K2452" s="427"/>
      <c r="L2452" s="427">
        <v>142286</v>
      </c>
      <c r="M2452" s="428"/>
      <c r="N2452" s="428"/>
      <c r="O2452" s="429"/>
      <c r="P2452" s="430"/>
      <c r="Q2452" s="433">
        <v>124983</v>
      </c>
      <c r="R2452" s="350">
        <v>17303</v>
      </c>
      <c r="S2452" s="350">
        <f t="shared" si="344"/>
        <v>0</v>
      </c>
      <c r="T2452" s="431"/>
      <c r="U2452" s="350"/>
      <c r="V2452" s="431"/>
      <c r="W2452" s="350"/>
      <c r="X2452" s="23">
        <f t="shared" si="341"/>
        <v>0</v>
      </c>
      <c r="Y2452" s="23">
        <f t="shared" si="342"/>
        <v>0</v>
      </c>
      <c r="AH2452" s="20">
        <f t="shared" si="347"/>
        <v>0</v>
      </c>
      <c r="AI2452" s="20">
        <v>1</v>
      </c>
      <c r="AQ2452" s="1">
        <f t="shared" si="349"/>
        <v>1</v>
      </c>
      <c r="AR2452" s="1">
        <f t="shared" si="348"/>
        <v>1</v>
      </c>
    </row>
    <row r="2453" spans="1:44" ht="28.2" thickTop="1" thickBot="1">
      <c r="A2453" s="104" t="s">
        <v>898</v>
      </c>
      <c r="B2453" s="104" t="s">
        <v>984</v>
      </c>
      <c r="C2453" s="187" t="s">
        <v>1000</v>
      </c>
      <c r="D2453" s="188"/>
      <c r="E2453" s="225" t="s">
        <v>53</v>
      </c>
      <c r="F2453" s="424">
        <v>30000</v>
      </c>
      <c r="G2453" s="425">
        <f t="shared" si="350"/>
        <v>25268</v>
      </c>
      <c r="H2453" s="426"/>
      <c r="I2453" s="350">
        <v>25268</v>
      </c>
      <c r="J2453" s="427"/>
      <c r="K2453" s="427"/>
      <c r="L2453" s="427"/>
      <c r="M2453" s="428"/>
      <c r="N2453" s="428"/>
      <c r="O2453" s="429"/>
      <c r="P2453" s="430"/>
      <c r="Q2453" s="433">
        <v>23344</v>
      </c>
      <c r="R2453" s="350">
        <v>1924</v>
      </c>
      <c r="S2453" s="350">
        <f t="shared" si="344"/>
        <v>0</v>
      </c>
      <c r="T2453" s="431"/>
      <c r="U2453" s="350"/>
      <c r="V2453" s="431"/>
      <c r="W2453" s="350"/>
      <c r="X2453" s="23">
        <f t="shared" si="341"/>
        <v>0</v>
      </c>
      <c r="Y2453" s="23">
        <f t="shared" si="342"/>
        <v>0</v>
      </c>
      <c r="AH2453" s="20">
        <f t="shared" si="347"/>
        <v>0</v>
      </c>
      <c r="AI2453" s="20">
        <v>1</v>
      </c>
      <c r="AQ2453" s="1">
        <f t="shared" si="349"/>
        <v>1</v>
      </c>
      <c r="AR2453" s="1">
        <f t="shared" si="348"/>
        <v>1</v>
      </c>
    </row>
    <row r="2454" spans="1:44" ht="28.2" thickTop="1" thickBot="1">
      <c r="A2454" s="104" t="s">
        <v>898</v>
      </c>
      <c r="B2454" s="104" t="s">
        <v>984</v>
      </c>
      <c r="C2454" s="187" t="s">
        <v>328</v>
      </c>
      <c r="D2454" s="188"/>
      <c r="E2454" s="225" t="s">
        <v>145</v>
      </c>
      <c r="F2454" s="424">
        <v>730000</v>
      </c>
      <c r="G2454" s="425">
        <f t="shared" si="350"/>
        <v>730000</v>
      </c>
      <c r="H2454" s="426"/>
      <c r="I2454" s="350">
        <v>190000</v>
      </c>
      <c r="J2454" s="427">
        <v>400000</v>
      </c>
      <c r="K2454" s="427"/>
      <c r="L2454" s="427">
        <v>140000</v>
      </c>
      <c r="M2454" s="428"/>
      <c r="N2454" s="428"/>
      <c r="O2454" s="429"/>
      <c r="P2454" s="430"/>
      <c r="Q2454" s="433">
        <v>0</v>
      </c>
      <c r="R2454" s="350">
        <v>657000</v>
      </c>
      <c r="S2454" s="350">
        <f t="shared" si="344"/>
        <v>73000</v>
      </c>
      <c r="T2454" s="431"/>
      <c r="U2454" s="350"/>
      <c r="V2454" s="431"/>
      <c r="W2454" s="350"/>
      <c r="X2454" s="23">
        <f t="shared" si="341"/>
        <v>0</v>
      </c>
      <c r="Y2454" s="23">
        <f t="shared" si="342"/>
        <v>0</v>
      </c>
      <c r="AH2454" s="20">
        <f t="shared" si="347"/>
        <v>0</v>
      </c>
      <c r="AI2454" s="20">
        <v>1</v>
      </c>
      <c r="AQ2454" s="1">
        <f t="shared" si="349"/>
        <v>1</v>
      </c>
      <c r="AR2454" s="1">
        <f t="shared" si="348"/>
        <v>1</v>
      </c>
    </row>
    <row r="2455" spans="1:44" ht="28.2" thickTop="1" thickBot="1">
      <c r="A2455" s="104" t="s">
        <v>898</v>
      </c>
      <c r="B2455" s="104" t="s">
        <v>984</v>
      </c>
      <c r="C2455" s="187" t="s">
        <v>324</v>
      </c>
      <c r="D2455" s="188"/>
      <c r="E2455" s="225" t="s">
        <v>145</v>
      </c>
      <c r="F2455" s="424">
        <v>90000</v>
      </c>
      <c r="G2455" s="425">
        <f t="shared" si="350"/>
        <v>78000</v>
      </c>
      <c r="H2455" s="426"/>
      <c r="I2455" s="350">
        <v>78000</v>
      </c>
      <c r="J2455" s="427"/>
      <c r="K2455" s="427"/>
      <c r="L2455" s="427"/>
      <c r="M2455" s="428"/>
      <c r="N2455" s="428"/>
      <c r="O2455" s="429"/>
      <c r="P2455" s="430"/>
      <c r="Q2455" s="433">
        <v>35000</v>
      </c>
      <c r="R2455" s="350">
        <v>43000</v>
      </c>
      <c r="S2455" s="350">
        <f t="shared" si="344"/>
        <v>0</v>
      </c>
      <c r="T2455" s="431"/>
      <c r="U2455" s="350"/>
      <c r="V2455" s="431"/>
      <c r="W2455" s="350"/>
      <c r="X2455" s="23">
        <f t="shared" si="341"/>
        <v>0</v>
      </c>
      <c r="Y2455" s="23">
        <f t="shared" si="342"/>
        <v>0</v>
      </c>
      <c r="AH2455" s="20">
        <f t="shared" si="347"/>
        <v>0</v>
      </c>
      <c r="AI2455" s="20">
        <v>1</v>
      </c>
      <c r="AQ2455" s="1">
        <f t="shared" si="349"/>
        <v>1</v>
      </c>
      <c r="AR2455" s="1">
        <f t="shared" si="348"/>
        <v>1</v>
      </c>
    </row>
    <row r="2456" spans="1:44" ht="28.2" thickTop="1" thickBot="1">
      <c r="A2456" s="104" t="s">
        <v>898</v>
      </c>
      <c r="B2456" s="104" t="s">
        <v>984</v>
      </c>
      <c r="C2456" s="187" t="s">
        <v>1001</v>
      </c>
      <c r="D2456" s="188"/>
      <c r="E2456" s="225" t="s">
        <v>145</v>
      </c>
      <c r="F2456" s="424">
        <v>230000</v>
      </c>
      <c r="G2456" s="425">
        <f t="shared" si="350"/>
        <v>242000</v>
      </c>
      <c r="H2456" s="426"/>
      <c r="I2456" s="350">
        <v>12000</v>
      </c>
      <c r="J2456" s="427"/>
      <c r="K2456" s="427"/>
      <c r="L2456" s="427">
        <v>230000</v>
      </c>
      <c r="M2456" s="428"/>
      <c r="N2456" s="428"/>
      <c r="O2456" s="429"/>
      <c r="P2456" s="430"/>
      <c r="Q2456" s="433">
        <v>0</v>
      </c>
      <c r="R2456" s="350">
        <v>217800</v>
      </c>
      <c r="S2456" s="350">
        <f t="shared" si="344"/>
        <v>24200</v>
      </c>
      <c r="T2456" s="431"/>
      <c r="U2456" s="350"/>
      <c r="V2456" s="431"/>
      <c r="W2456" s="350"/>
      <c r="X2456" s="23">
        <f t="shared" si="341"/>
        <v>0</v>
      </c>
      <c r="Y2456" s="23">
        <f t="shared" si="342"/>
        <v>0</v>
      </c>
      <c r="AH2456" s="20">
        <f t="shared" si="347"/>
        <v>0</v>
      </c>
      <c r="AI2456" s="20">
        <v>1</v>
      </c>
      <c r="AQ2456" s="1">
        <f t="shared" si="349"/>
        <v>1</v>
      </c>
      <c r="AR2456" s="1">
        <f t="shared" si="348"/>
        <v>1</v>
      </c>
    </row>
    <row r="2457" spans="1:44" ht="28.2" thickTop="1" thickBot="1">
      <c r="A2457" s="104" t="s">
        <v>898</v>
      </c>
      <c r="B2457" s="104" t="s">
        <v>984</v>
      </c>
      <c r="C2457" s="187" t="s">
        <v>1002</v>
      </c>
      <c r="D2457" s="188"/>
      <c r="E2457" s="225" t="s">
        <v>145</v>
      </c>
      <c r="F2457" s="424">
        <v>40000</v>
      </c>
      <c r="G2457" s="425">
        <f t="shared" si="350"/>
        <v>40000</v>
      </c>
      <c r="H2457" s="426"/>
      <c r="I2457" s="350">
        <v>40000</v>
      </c>
      <c r="J2457" s="427"/>
      <c r="K2457" s="427"/>
      <c r="L2457" s="427"/>
      <c r="M2457" s="428"/>
      <c r="N2457" s="428"/>
      <c r="O2457" s="429"/>
      <c r="P2457" s="430"/>
      <c r="Q2457" s="433">
        <v>0</v>
      </c>
      <c r="R2457" s="350">
        <v>40000</v>
      </c>
      <c r="S2457" s="350">
        <f t="shared" si="344"/>
        <v>0</v>
      </c>
      <c r="T2457" s="431"/>
      <c r="U2457" s="350"/>
      <c r="V2457" s="431"/>
      <c r="W2457" s="350"/>
      <c r="X2457" s="23">
        <f t="shared" si="341"/>
        <v>0</v>
      </c>
      <c r="Y2457" s="23">
        <f t="shared" si="342"/>
        <v>0</v>
      </c>
      <c r="AH2457" s="20">
        <f t="shared" si="347"/>
        <v>0</v>
      </c>
      <c r="AI2457" s="20">
        <v>1</v>
      </c>
      <c r="AQ2457" s="1">
        <f t="shared" si="349"/>
        <v>1</v>
      </c>
      <c r="AR2457" s="1">
        <f t="shared" si="348"/>
        <v>1</v>
      </c>
    </row>
    <row r="2458" spans="1:44" ht="28.2" thickTop="1" thickBot="1">
      <c r="A2458" s="104" t="s">
        <v>898</v>
      </c>
      <c r="B2458" s="104" t="s">
        <v>984</v>
      </c>
      <c r="C2458" s="187" t="s">
        <v>994</v>
      </c>
      <c r="D2458" s="188"/>
      <c r="E2458" s="225" t="s">
        <v>145</v>
      </c>
      <c r="F2458" s="424">
        <v>30000</v>
      </c>
      <c r="G2458" s="425">
        <f t="shared" si="350"/>
        <v>27685</v>
      </c>
      <c r="H2458" s="426"/>
      <c r="I2458" s="350">
        <v>27685</v>
      </c>
      <c r="J2458" s="427"/>
      <c r="K2458" s="427"/>
      <c r="L2458" s="427"/>
      <c r="M2458" s="428"/>
      <c r="N2458" s="428"/>
      <c r="O2458" s="429"/>
      <c r="P2458" s="430"/>
      <c r="Q2458" s="433">
        <v>22713</v>
      </c>
      <c r="R2458" s="350">
        <v>4972</v>
      </c>
      <c r="S2458" s="350">
        <f t="shared" si="344"/>
        <v>0</v>
      </c>
      <c r="T2458" s="431"/>
      <c r="U2458" s="350"/>
      <c r="V2458" s="431"/>
      <c r="W2458" s="350"/>
      <c r="X2458" s="23">
        <f t="shared" si="341"/>
        <v>0</v>
      </c>
      <c r="Y2458" s="23">
        <f t="shared" si="342"/>
        <v>0</v>
      </c>
      <c r="AH2458" s="20">
        <f t="shared" si="347"/>
        <v>0</v>
      </c>
      <c r="AI2458" s="20">
        <v>1</v>
      </c>
      <c r="AQ2458" s="1">
        <f t="shared" si="349"/>
        <v>1</v>
      </c>
      <c r="AR2458" s="1">
        <f t="shared" si="348"/>
        <v>1</v>
      </c>
    </row>
    <row r="2459" spans="1:44" ht="28.2" thickTop="1" thickBot="1">
      <c r="A2459" s="104" t="s">
        <v>898</v>
      </c>
      <c r="B2459" s="104" t="s">
        <v>984</v>
      </c>
      <c r="C2459" s="187" t="s">
        <v>869</v>
      </c>
      <c r="D2459" s="188"/>
      <c r="E2459" s="225" t="s">
        <v>145</v>
      </c>
      <c r="F2459" s="424">
        <v>120000</v>
      </c>
      <c r="G2459" s="425">
        <f t="shared" si="350"/>
        <v>110000</v>
      </c>
      <c r="H2459" s="426"/>
      <c r="I2459" s="350">
        <v>110000</v>
      </c>
      <c r="J2459" s="427"/>
      <c r="K2459" s="427"/>
      <c r="L2459" s="427"/>
      <c r="M2459" s="428"/>
      <c r="N2459" s="428"/>
      <c r="O2459" s="429"/>
      <c r="P2459" s="430"/>
      <c r="Q2459" s="433">
        <v>0</v>
      </c>
      <c r="R2459" s="350">
        <v>99000</v>
      </c>
      <c r="S2459" s="350">
        <f t="shared" si="344"/>
        <v>11000</v>
      </c>
      <c r="T2459" s="431"/>
      <c r="U2459" s="350"/>
      <c r="V2459" s="431"/>
      <c r="W2459" s="350"/>
      <c r="X2459" s="23">
        <f t="shared" si="341"/>
        <v>0</v>
      </c>
      <c r="Y2459" s="23">
        <f t="shared" si="342"/>
        <v>0</v>
      </c>
      <c r="AH2459" s="20">
        <f t="shared" si="347"/>
        <v>0</v>
      </c>
      <c r="AI2459" s="20">
        <v>1</v>
      </c>
      <c r="AQ2459" s="1">
        <f t="shared" si="349"/>
        <v>1</v>
      </c>
      <c r="AR2459" s="1">
        <f t="shared" si="348"/>
        <v>1</v>
      </c>
    </row>
    <row r="2460" spans="1:44" ht="28.2" thickTop="1" thickBot="1">
      <c r="A2460" s="104" t="s">
        <v>898</v>
      </c>
      <c r="B2460" s="104" t="s">
        <v>984</v>
      </c>
      <c r="C2460" s="187" t="s">
        <v>1003</v>
      </c>
      <c r="D2460" s="188"/>
      <c r="E2460" s="225" t="s">
        <v>145</v>
      </c>
      <c r="F2460" s="424">
        <v>170000</v>
      </c>
      <c r="G2460" s="425">
        <f t="shared" si="350"/>
        <v>60000</v>
      </c>
      <c r="H2460" s="426"/>
      <c r="I2460" s="350">
        <v>60000</v>
      </c>
      <c r="J2460" s="427"/>
      <c r="K2460" s="427"/>
      <c r="L2460" s="427"/>
      <c r="M2460" s="428"/>
      <c r="N2460" s="428"/>
      <c r="O2460" s="429"/>
      <c r="P2460" s="430"/>
      <c r="Q2460" s="433">
        <v>0</v>
      </c>
      <c r="R2460" s="350">
        <v>60000</v>
      </c>
      <c r="S2460" s="350">
        <f t="shared" si="344"/>
        <v>0</v>
      </c>
      <c r="T2460" s="431"/>
      <c r="U2460" s="350"/>
      <c r="V2460" s="431"/>
      <c r="W2460" s="350"/>
      <c r="X2460" s="23">
        <f t="shared" si="341"/>
        <v>0</v>
      </c>
      <c r="Y2460" s="23">
        <f t="shared" si="342"/>
        <v>0</v>
      </c>
      <c r="AH2460" s="20">
        <f t="shared" si="347"/>
        <v>0</v>
      </c>
      <c r="AI2460" s="20">
        <v>1</v>
      </c>
      <c r="AQ2460" s="1">
        <f t="shared" si="349"/>
        <v>1</v>
      </c>
      <c r="AR2460" s="1">
        <f t="shared" si="348"/>
        <v>1</v>
      </c>
    </row>
    <row r="2461" spans="1:44" ht="28.2" thickTop="1" thickBot="1">
      <c r="A2461" s="104" t="s">
        <v>898</v>
      </c>
      <c r="B2461" s="104" t="s">
        <v>984</v>
      </c>
      <c r="C2461" s="187" t="s">
        <v>1004</v>
      </c>
      <c r="D2461" s="188"/>
      <c r="E2461" s="225" t="s">
        <v>145</v>
      </c>
      <c r="F2461" s="424">
        <v>30000</v>
      </c>
      <c r="G2461" s="425">
        <f t="shared" si="350"/>
        <v>30000</v>
      </c>
      <c r="H2461" s="426"/>
      <c r="I2461" s="350">
        <v>30000</v>
      </c>
      <c r="J2461" s="427"/>
      <c r="K2461" s="427"/>
      <c r="L2461" s="427"/>
      <c r="M2461" s="428"/>
      <c r="N2461" s="428"/>
      <c r="O2461" s="429"/>
      <c r="P2461" s="430"/>
      <c r="Q2461" s="433">
        <v>0</v>
      </c>
      <c r="R2461" s="350">
        <v>30000</v>
      </c>
      <c r="S2461" s="350">
        <f t="shared" si="344"/>
        <v>0</v>
      </c>
      <c r="T2461" s="431"/>
      <c r="U2461" s="350"/>
      <c r="V2461" s="431"/>
      <c r="W2461" s="350"/>
      <c r="X2461" s="23">
        <f t="shared" si="341"/>
        <v>0</v>
      </c>
      <c r="Y2461" s="23">
        <f t="shared" si="342"/>
        <v>0</v>
      </c>
      <c r="AH2461" s="20">
        <f t="shared" si="347"/>
        <v>0</v>
      </c>
      <c r="AI2461" s="20">
        <v>1</v>
      </c>
      <c r="AQ2461" s="1">
        <f t="shared" si="349"/>
        <v>1</v>
      </c>
      <c r="AR2461" s="1">
        <f t="shared" si="348"/>
        <v>1</v>
      </c>
    </row>
    <row r="2462" spans="1:44" ht="28.2" thickTop="1" thickBot="1">
      <c r="A2462" s="104" t="s">
        <v>898</v>
      </c>
      <c r="B2462" s="104" t="s">
        <v>984</v>
      </c>
      <c r="C2462" s="187" t="s">
        <v>933</v>
      </c>
      <c r="D2462" s="188"/>
      <c r="E2462" s="225" t="s">
        <v>145</v>
      </c>
      <c r="F2462" s="424">
        <v>30000</v>
      </c>
      <c r="G2462" s="425">
        <f t="shared" si="350"/>
        <v>40000</v>
      </c>
      <c r="H2462" s="426"/>
      <c r="I2462" s="350">
        <v>40000</v>
      </c>
      <c r="J2462" s="427"/>
      <c r="K2462" s="427"/>
      <c r="L2462" s="427"/>
      <c r="M2462" s="428"/>
      <c r="N2462" s="428"/>
      <c r="O2462" s="429"/>
      <c r="P2462" s="430"/>
      <c r="Q2462" s="433">
        <v>0</v>
      </c>
      <c r="R2462" s="350">
        <v>40000</v>
      </c>
      <c r="S2462" s="350">
        <f t="shared" si="344"/>
        <v>0</v>
      </c>
      <c r="T2462" s="431"/>
      <c r="U2462" s="350"/>
      <c r="V2462" s="431"/>
      <c r="W2462" s="350"/>
      <c r="X2462" s="23">
        <f t="shared" ref="X2462:X2525" si="351">G2462-I2462-J2462-K2462-L2462-M2462-N2462</f>
        <v>0</v>
      </c>
      <c r="Y2462" s="23">
        <f t="shared" ref="Y2462:Y2525" si="352">G2462-Q2462-R2462-S2462</f>
        <v>0</v>
      </c>
      <c r="AH2462" s="20">
        <f t="shared" si="347"/>
        <v>0</v>
      </c>
      <c r="AI2462" s="20">
        <v>1</v>
      </c>
      <c r="AQ2462" s="1">
        <f t="shared" si="349"/>
        <v>1</v>
      </c>
      <c r="AR2462" s="1">
        <f t="shared" si="348"/>
        <v>1</v>
      </c>
    </row>
    <row r="2463" spans="1:44" ht="28.2" thickTop="1" thickBot="1">
      <c r="A2463" s="104" t="s">
        <v>898</v>
      </c>
      <c r="B2463" s="104" t="s">
        <v>984</v>
      </c>
      <c r="C2463" s="187" t="s">
        <v>1005</v>
      </c>
      <c r="D2463" s="188"/>
      <c r="E2463" s="225" t="s">
        <v>145</v>
      </c>
      <c r="F2463" s="424">
        <v>200000</v>
      </c>
      <c r="G2463" s="425">
        <f t="shared" si="350"/>
        <v>200000</v>
      </c>
      <c r="H2463" s="426"/>
      <c r="I2463" s="350"/>
      <c r="J2463" s="427"/>
      <c r="K2463" s="427"/>
      <c r="L2463" s="427"/>
      <c r="M2463" s="428"/>
      <c r="N2463" s="428">
        <v>200000</v>
      </c>
      <c r="O2463" s="429" t="s">
        <v>1006</v>
      </c>
      <c r="P2463" s="430"/>
      <c r="Q2463" s="433">
        <v>0</v>
      </c>
      <c r="R2463" s="350">
        <v>0</v>
      </c>
      <c r="S2463" s="350">
        <f t="shared" si="344"/>
        <v>200000</v>
      </c>
      <c r="T2463" s="431"/>
      <c r="U2463" s="350"/>
      <c r="V2463" s="431"/>
      <c r="W2463" s="350"/>
      <c r="X2463" s="23">
        <f t="shared" si="351"/>
        <v>0</v>
      </c>
      <c r="Y2463" s="23">
        <f t="shared" si="352"/>
        <v>0</v>
      </c>
      <c r="AH2463" s="20">
        <f t="shared" si="347"/>
        <v>0</v>
      </c>
      <c r="AL2463" s="20">
        <v>1</v>
      </c>
      <c r="AQ2463" s="1">
        <f t="shared" si="349"/>
        <v>1</v>
      </c>
      <c r="AR2463" s="1">
        <f t="shared" si="348"/>
        <v>1</v>
      </c>
    </row>
    <row r="2464" spans="1:44" ht="28.2" thickTop="1" thickBot="1">
      <c r="A2464" s="104" t="s">
        <v>898</v>
      </c>
      <c r="B2464" s="104" t="s">
        <v>984</v>
      </c>
      <c r="C2464" s="187" t="s">
        <v>1007</v>
      </c>
      <c r="D2464" s="188"/>
      <c r="E2464" s="225" t="s">
        <v>145</v>
      </c>
      <c r="F2464" s="424">
        <v>250000</v>
      </c>
      <c r="G2464" s="425">
        <f t="shared" si="350"/>
        <v>250000</v>
      </c>
      <c r="H2464" s="426"/>
      <c r="I2464" s="350"/>
      <c r="J2464" s="427"/>
      <c r="K2464" s="427"/>
      <c r="L2464" s="427"/>
      <c r="M2464" s="428"/>
      <c r="N2464" s="428">
        <v>250000</v>
      </c>
      <c r="O2464" s="429" t="s">
        <v>1006</v>
      </c>
      <c r="P2464" s="430"/>
      <c r="Q2464" s="433">
        <v>0</v>
      </c>
      <c r="R2464" s="350">
        <v>225000</v>
      </c>
      <c r="S2464" s="350">
        <f t="shared" si="344"/>
        <v>25000</v>
      </c>
      <c r="T2464" s="431"/>
      <c r="U2464" s="350"/>
      <c r="V2464" s="431"/>
      <c r="W2464" s="350"/>
      <c r="X2464" s="23">
        <f t="shared" si="351"/>
        <v>0</v>
      </c>
      <c r="Y2464" s="23">
        <f t="shared" si="352"/>
        <v>0</v>
      </c>
      <c r="AH2464" s="20">
        <f t="shared" si="347"/>
        <v>0</v>
      </c>
      <c r="AL2464" s="20">
        <v>1</v>
      </c>
      <c r="AQ2464" s="1">
        <f t="shared" si="349"/>
        <v>1</v>
      </c>
      <c r="AR2464" s="1">
        <f t="shared" si="348"/>
        <v>1</v>
      </c>
    </row>
    <row r="2465" spans="1:44" ht="28.2" thickTop="1" thickBot="1">
      <c r="A2465" s="104" t="s">
        <v>898</v>
      </c>
      <c r="B2465" s="104" t="s">
        <v>1008</v>
      </c>
      <c r="C2465" s="187" t="s">
        <v>54</v>
      </c>
      <c r="D2465" s="188"/>
      <c r="E2465" s="225" t="s">
        <v>179</v>
      </c>
      <c r="F2465" s="424">
        <f>SUM(I2465:N2465)</f>
        <v>850000</v>
      </c>
      <c r="G2465" s="425">
        <v>850000</v>
      </c>
      <c r="H2465" s="426"/>
      <c r="I2465" s="350">
        <v>154000</v>
      </c>
      <c r="J2465" s="427">
        <v>396000</v>
      </c>
      <c r="K2465" s="427"/>
      <c r="L2465" s="427">
        <v>300000</v>
      </c>
      <c r="M2465" s="428"/>
      <c r="N2465" s="428"/>
      <c r="O2465" s="429"/>
      <c r="P2465" s="430"/>
      <c r="Q2465" s="433"/>
      <c r="R2465" s="350">
        <v>250000</v>
      </c>
      <c r="S2465" s="350">
        <f t="shared" si="344"/>
        <v>600000</v>
      </c>
      <c r="T2465" s="431"/>
      <c r="U2465" s="350"/>
      <c r="V2465" s="431"/>
      <c r="W2465" s="350"/>
      <c r="X2465" s="23">
        <f t="shared" si="351"/>
        <v>0</v>
      </c>
      <c r="Y2465" s="23">
        <f t="shared" si="352"/>
        <v>0</v>
      </c>
      <c r="Z2465" s="20">
        <v>1</v>
      </c>
      <c r="AH2465" s="20">
        <f t="shared" si="347"/>
        <v>1</v>
      </c>
      <c r="AQ2465" s="1">
        <f t="shared" si="349"/>
        <v>0</v>
      </c>
      <c r="AR2465" s="1">
        <f t="shared" si="348"/>
        <v>1</v>
      </c>
    </row>
    <row r="2466" spans="1:44" ht="28.2" thickTop="1" thickBot="1">
      <c r="A2466" s="104" t="s">
        <v>898</v>
      </c>
      <c r="B2466" s="104" t="s">
        <v>1008</v>
      </c>
      <c r="C2466" s="187" t="s">
        <v>229</v>
      </c>
      <c r="D2466" s="188"/>
      <c r="E2466" s="225" t="s">
        <v>179</v>
      </c>
      <c r="F2466" s="424">
        <f>SUM(I2466:N2466)</f>
        <v>300000</v>
      </c>
      <c r="G2466" s="425">
        <v>300000</v>
      </c>
      <c r="H2466" s="426"/>
      <c r="I2466" s="350">
        <v>42000</v>
      </c>
      <c r="J2466" s="427"/>
      <c r="K2466" s="427"/>
      <c r="L2466" s="427">
        <v>258000</v>
      </c>
      <c r="M2466" s="428"/>
      <c r="N2466" s="428"/>
      <c r="O2466" s="429"/>
      <c r="P2466" s="430"/>
      <c r="Q2466" s="433"/>
      <c r="R2466" s="350">
        <v>270000</v>
      </c>
      <c r="S2466" s="350">
        <f t="shared" si="344"/>
        <v>30000</v>
      </c>
      <c r="T2466" s="431"/>
      <c r="U2466" s="350"/>
      <c r="V2466" s="431"/>
      <c r="W2466" s="350"/>
      <c r="X2466" s="23">
        <f t="shared" si="351"/>
        <v>0</v>
      </c>
      <c r="Y2466" s="23">
        <f t="shared" si="352"/>
        <v>0</v>
      </c>
      <c r="Z2466" s="20">
        <v>1</v>
      </c>
      <c r="AH2466" s="20">
        <f t="shared" si="347"/>
        <v>1</v>
      </c>
      <c r="AQ2466" s="1">
        <f t="shared" si="349"/>
        <v>0</v>
      </c>
      <c r="AR2466" s="1">
        <f t="shared" si="348"/>
        <v>1</v>
      </c>
    </row>
    <row r="2467" spans="1:44" ht="28.2" thickTop="1" thickBot="1">
      <c r="A2467" s="104" t="s">
        <v>898</v>
      </c>
      <c r="B2467" s="104" t="s">
        <v>1008</v>
      </c>
      <c r="C2467" s="187" t="s">
        <v>1009</v>
      </c>
      <c r="D2467" s="188"/>
      <c r="E2467" s="225" t="s">
        <v>179</v>
      </c>
      <c r="F2467" s="424">
        <f>SUM(I2467:N2467)</f>
        <v>150000</v>
      </c>
      <c r="G2467" s="425">
        <v>150000</v>
      </c>
      <c r="H2467" s="426"/>
      <c r="I2467" s="350">
        <v>150000</v>
      </c>
      <c r="J2467" s="427"/>
      <c r="K2467" s="427"/>
      <c r="L2467" s="427"/>
      <c r="M2467" s="428"/>
      <c r="N2467" s="428"/>
      <c r="O2467" s="429"/>
      <c r="P2467" s="430"/>
      <c r="Q2467" s="433"/>
      <c r="R2467" s="350">
        <v>135000</v>
      </c>
      <c r="S2467" s="350">
        <f t="shared" si="344"/>
        <v>15000</v>
      </c>
      <c r="T2467" s="431"/>
      <c r="U2467" s="350"/>
      <c r="V2467" s="431"/>
      <c r="W2467" s="350"/>
      <c r="X2467" s="23">
        <f t="shared" si="351"/>
        <v>0</v>
      </c>
      <c r="Y2467" s="23">
        <f t="shared" si="352"/>
        <v>0</v>
      </c>
      <c r="Z2467" s="20">
        <v>1</v>
      </c>
      <c r="AH2467" s="20">
        <f t="shared" si="347"/>
        <v>1</v>
      </c>
      <c r="AQ2467" s="1">
        <f t="shared" si="349"/>
        <v>0</v>
      </c>
      <c r="AR2467" s="1">
        <f t="shared" si="348"/>
        <v>1</v>
      </c>
    </row>
    <row r="2468" spans="1:44" ht="28.2" thickTop="1" thickBot="1">
      <c r="A2468" s="104" t="s">
        <v>898</v>
      </c>
      <c r="B2468" s="104" t="s">
        <v>1008</v>
      </c>
      <c r="C2468" s="187" t="s">
        <v>1010</v>
      </c>
      <c r="D2468" s="188"/>
      <c r="E2468" s="225" t="s">
        <v>179</v>
      </c>
      <c r="F2468" s="424">
        <f>SUM(I2468:N2468)</f>
        <v>196000</v>
      </c>
      <c r="G2468" s="425">
        <v>196000</v>
      </c>
      <c r="H2468" s="426"/>
      <c r="I2468" s="350">
        <v>196000</v>
      </c>
      <c r="J2468" s="427"/>
      <c r="K2468" s="427"/>
      <c r="L2468" s="427"/>
      <c r="M2468" s="428"/>
      <c r="N2468" s="428"/>
      <c r="O2468" s="429"/>
      <c r="P2468" s="430"/>
      <c r="Q2468" s="433"/>
      <c r="R2468" s="350">
        <v>176400</v>
      </c>
      <c r="S2468" s="350">
        <f t="shared" si="344"/>
        <v>19600</v>
      </c>
      <c r="T2468" s="431"/>
      <c r="U2468" s="350"/>
      <c r="V2468" s="431"/>
      <c r="W2468" s="350"/>
      <c r="X2468" s="23">
        <f t="shared" si="351"/>
        <v>0</v>
      </c>
      <c r="Y2468" s="23">
        <f t="shared" si="352"/>
        <v>0</v>
      </c>
      <c r="Z2468" s="20">
        <v>1</v>
      </c>
      <c r="AH2468" s="20">
        <f t="shared" si="347"/>
        <v>1</v>
      </c>
      <c r="AQ2468" s="1">
        <f t="shared" si="349"/>
        <v>0</v>
      </c>
      <c r="AR2468" s="1">
        <f t="shared" si="348"/>
        <v>1</v>
      </c>
    </row>
    <row r="2469" spans="1:44" ht="28.2" thickTop="1" thickBot="1">
      <c r="A2469" s="104" t="s">
        <v>898</v>
      </c>
      <c r="B2469" s="104" t="s">
        <v>1008</v>
      </c>
      <c r="C2469" s="432" t="s">
        <v>222</v>
      </c>
      <c r="D2469" s="188"/>
      <c r="E2469" s="225" t="s">
        <v>179</v>
      </c>
      <c r="F2469" s="424">
        <v>155000</v>
      </c>
      <c r="G2469" s="425">
        <v>155000</v>
      </c>
      <c r="H2469" s="426"/>
      <c r="I2469" s="350"/>
      <c r="J2469" s="427">
        <v>155000</v>
      </c>
      <c r="K2469" s="427"/>
      <c r="L2469" s="427"/>
      <c r="M2469" s="428"/>
      <c r="N2469" s="428"/>
      <c r="O2469" s="429"/>
      <c r="P2469" s="430"/>
      <c r="Q2469" s="433"/>
      <c r="R2469" s="350">
        <v>155000</v>
      </c>
      <c r="S2469" s="350">
        <f t="shared" si="344"/>
        <v>0</v>
      </c>
      <c r="T2469" s="431"/>
      <c r="U2469" s="350"/>
      <c r="V2469" s="431"/>
      <c r="W2469" s="350"/>
      <c r="X2469" s="23">
        <f t="shared" si="351"/>
        <v>0</v>
      </c>
      <c r="Y2469" s="23">
        <f t="shared" si="352"/>
        <v>0</v>
      </c>
      <c r="Z2469" s="20">
        <v>1</v>
      </c>
      <c r="AH2469" s="20">
        <f t="shared" si="347"/>
        <v>1</v>
      </c>
      <c r="AQ2469" s="1">
        <f t="shared" si="349"/>
        <v>0</v>
      </c>
      <c r="AR2469" s="1">
        <f t="shared" si="348"/>
        <v>1</v>
      </c>
    </row>
    <row r="2470" spans="1:44" ht="28.2" thickTop="1" thickBot="1">
      <c r="A2470" s="104" t="s">
        <v>898</v>
      </c>
      <c r="B2470" s="104" t="s">
        <v>1008</v>
      </c>
      <c r="C2470" s="187" t="s">
        <v>54</v>
      </c>
      <c r="D2470" s="188"/>
      <c r="E2470" s="225" t="s">
        <v>53</v>
      </c>
      <c r="F2470" s="424">
        <v>900000</v>
      </c>
      <c r="G2470" s="425">
        <f>SUM(I2470:N2470)</f>
        <v>717000</v>
      </c>
      <c r="H2470" s="426"/>
      <c r="I2470" s="350">
        <v>117000</v>
      </c>
      <c r="J2470" s="427">
        <v>425000</v>
      </c>
      <c r="K2470" s="427"/>
      <c r="L2470" s="427">
        <v>175000</v>
      </c>
      <c r="M2470" s="428"/>
      <c r="N2470" s="428"/>
      <c r="O2470" s="429"/>
      <c r="P2470" s="430"/>
      <c r="Q2470" s="433">
        <v>638916</v>
      </c>
      <c r="R2470" s="350">
        <v>78084</v>
      </c>
      <c r="S2470" s="350">
        <f t="shared" si="344"/>
        <v>0</v>
      </c>
      <c r="T2470" s="431"/>
      <c r="U2470" s="350"/>
      <c r="V2470" s="431"/>
      <c r="W2470" s="350"/>
      <c r="X2470" s="23">
        <f t="shared" si="351"/>
        <v>0</v>
      </c>
      <c r="Y2470" s="23">
        <f t="shared" si="352"/>
        <v>0</v>
      </c>
      <c r="AH2470" s="20">
        <f t="shared" si="347"/>
        <v>0</v>
      </c>
      <c r="AI2470" s="20">
        <v>1</v>
      </c>
      <c r="AQ2470" s="1">
        <f t="shared" si="349"/>
        <v>1</v>
      </c>
      <c r="AR2470" s="1">
        <f t="shared" si="348"/>
        <v>1</v>
      </c>
    </row>
    <row r="2471" spans="1:44" ht="28.2" thickTop="1" thickBot="1">
      <c r="A2471" s="104" t="s">
        <v>898</v>
      </c>
      <c r="B2471" s="104" t="s">
        <v>1008</v>
      </c>
      <c r="C2471" s="187" t="s">
        <v>54</v>
      </c>
      <c r="D2471" s="188"/>
      <c r="E2471" s="225" t="s">
        <v>145</v>
      </c>
      <c r="F2471" s="424">
        <v>700000</v>
      </c>
      <c r="G2471" s="425">
        <f>SUM(I2471:N2471)</f>
        <v>693200</v>
      </c>
      <c r="H2471" s="426"/>
      <c r="I2471" s="350"/>
      <c r="J2471" s="427">
        <v>500000</v>
      </c>
      <c r="K2471" s="427"/>
      <c r="L2471" s="427">
        <v>193200</v>
      </c>
      <c r="M2471" s="428"/>
      <c r="N2471" s="428"/>
      <c r="O2471" s="429"/>
      <c r="P2471" s="430"/>
      <c r="Q2471" s="433">
        <v>189000</v>
      </c>
      <c r="R2471" s="350">
        <v>434880</v>
      </c>
      <c r="S2471" s="350">
        <f t="shared" si="344"/>
        <v>69320</v>
      </c>
      <c r="T2471" s="431"/>
      <c r="U2471" s="350"/>
      <c r="V2471" s="431"/>
      <c r="W2471" s="350"/>
      <c r="X2471" s="23">
        <f t="shared" si="351"/>
        <v>0</v>
      </c>
      <c r="Y2471" s="23">
        <f t="shared" si="352"/>
        <v>0</v>
      </c>
      <c r="AH2471" s="20">
        <f t="shared" si="347"/>
        <v>0</v>
      </c>
      <c r="AI2471" s="20">
        <v>1</v>
      </c>
      <c r="AQ2471" s="1">
        <f t="shared" si="349"/>
        <v>1</v>
      </c>
      <c r="AR2471" s="1">
        <f t="shared" si="348"/>
        <v>1</v>
      </c>
    </row>
    <row r="2472" spans="1:44" ht="28.2" thickTop="1" thickBot="1">
      <c r="A2472" s="104" t="s">
        <v>898</v>
      </c>
      <c r="B2472" s="104" t="s">
        <v>1011</v>
      </c>
      <c r="C2472" s="187" t="s">
        <v>323</v>
      </c>
      <c r="D2472" s="188"/>
      <c r="E2472" s="225" t="s">
        <v>179</v>
      </c>
      <c r="F2472" s="424">
        <f t="shared" ref="F2472:F2478" si="353">SUM(I2472:N2472)</f>
        <v>545000</v>
      </c>
      <c r="G2472" s="425">
        <v>545000</v>
      </c>
      <c r="H2472" s="426"/>
      <c r="I2472" s="350"/>
      <c r="J2472" s="427">
        <v>31000</v>
      </c>
      <c r="K2472" s="427"/>
      <c r="L2472" s="427">
        <v>514000</v>
      </c>
      <c r="M2472" s="428"/>
      <c r="N2472" s="428"/>
      <c r="O2472" s="429"/>
      <c r="P2472" s="430"/>
      <c r="Q2472" s="433"/>
      <c r="R2472" s="350">
        <v>490500</v>
      </c>
      <c r="S2472" s="350">
        <f t="shared" si="344"/>
        <v>54500</v>
      </c>
      <c r="T2472" s="431"/>
      <c r="U2472" s="350"/>
      <c r="V2472" s="431"/>
      <c r="W2472" s="350"/>
      <c r="X2472" s="23">
        <f t="shared" si="351"/>
        <v>0</v>
      </c>
      <c r="Y2472" s="23">
        <f t="shared" si="352"/>
        <v>0</v>
      </c>
      <c r="Z2472" s="20">
        <v>1</v>
      </c>
      <c r="AH2472" s="20">
        <f t="shared" si="347"/>
        <v>1</v>
      </c>
      <c r="AQ2472" s="1">
        <f t="shared" si="349"/>
        <v>0</v>
      </c>
      <c r="AR2472" s="1">
        <f t="shared" si="348"/>
        <v>1</v>
      </c>
    </row>
    <row r="2473" spans="1:44" ht="28.2" thickTop="1" thickBot="1">
      <c r="A2473" s="104" t="s">
        <v>898</v>
      </c>
      <c r="B2473" s="104" t="s">
        <v>1011</v>
      </c>
      <c r="C2473" s="187" t="s">
        <v>1012</v>
      </c>
      <c r="D2473" s="188"/>
      <c r="E2473" s="225" t="s">
        <v>179</v>
      </c>
      <c r="F2473" s="424">
        <f t="shared" si="353"/>
        <v>126000</v>
      </c>
      <c r="G2473" s="425">
        <v>126000</v>
      </c>
      <c r="H2473" s="426"/>
      <c r="I2473" s="350"/>
      <c r="J2473" s="427"/>
      <c r="K2473" s="427"/>
      <c r="L2473" s="427">
        <v>126000</v>
      </c>
      <c r="M2473" s="428"/>
      <c r="N2473" s="428"/>
      <c r="O2473" s="429"/>
      <c r="P2473" s="430"/>
      <c r="Q2473" s="433"/>
      <c r="R2473" s="350">
        <v>113400</v>
      </c>
      <c r="S2473" s="350">
        <f t="shared" si="344"/>
        <v>12600</v>
      </c>
      <c r="T2473" s="431"/>
      <c r="U2473" s="350"/>
      <c r="V2473" s="431"/>
      <c r="W2473" s="350"/>
      <c r="X2473" s="23">
        <f t="shared" si="351"/>
        <v>0</v>
      </c>
      <c r="Y2473" s="23">
        <f t="shared" si="352"/>
        <v>0</v>
      </c>
      <c r="Z2473" s="20">
        <v>1</v>
      </c>
      <c r="AH2473" s="20">
        <f t="shared" si="347"/>
        <v>1</v>
      </c>
      <c r="AQ2473" s="1">
        <f t="shared" si="349"/>
        <v>0</v>
      </c>
      <c r="AR2473" s="1">
        <f t="shared" si="348"/>
        <v>1</v>
      </c>
    </row>
    <row r="2474" spans="1:44" ht="28.2" thickTop="1" thickBot="1">
      <c r="A2474" s="104" t="s">
        <v>898</v>
      </c>
      <c r="B2474" s="104" t="s">
        <v>1011</v>
      </c>
      <c r="C2474" s="187" t="s">
        <v>1013</v>
      </c>
      <c r="D2474" s="188"/>
      <c r="E2474" s="225" t="s">
        <v>179</v>
      </c>
      <c r="F2474" s="424">
        <f t="shared" si="353"/>
        <v>285000</v>
      </c>
      <c r="G2474" s="425">
        <v>285000</v>
      </c>
      <c r="H2474" s="426"/>
      <c r="I2474" s="350"/>
      <c r="J2474" s="427"/>
      <c r="K2474" s="427"/>
      <c r="L2474" s="427">
        <v>285000</v>
      </c>
      <c r="M2474" s="428"/>
      <c r="N2474" s="428"/>
      <c r="O2474" s="429"/>
      <c r="P2474" s="430"/>
      <c r="Q2474" s="433"/>
      <c r="R2474" s="350">
        <v>256500</v>
      </c>
      <c r="S2474" s="350">
        <f t="shared" si="344"/>
        <v>28500</v>
      </c>
      <c r="T2474" s="431"/>
      <c r="U2474" s="350"/>
      <c r="V2474" s="431"/>
      <c r="W2474" s="350"/>
      <c r="X2474" s="23">
        <f t="shared" si="351"/>
        <v>0</v>
      </c>
      <c r="Y2474" s="23">
        <f t="shared" si="352"/>
        <v>0</v>
      </c>
      <c r="Z2474" s="20">
        <v>1</v>
      </c>
      <c r="AH2474" s="20">
        <f t="shared" si="347"/>
        <v>1</v>
      </c>
      <c r="AQ2474" s="1">
        <f t="shared" si="349"/>
        <v>0</v>
      </c>
      <c r="AR2474" s="1">
        <f t="shared" si="348"/>
        <v>1</v>
      </c>
    </row>
    <row r="2475" spans="1:44" ht="28.2" thickTop="1" thickBot="1">
      <c r="A2475" s="104" t="s">
        <v>898</v>
      </c>
      <c r="B2475" s="104" t="s">
        <v>1011</v>
      </c>
      <c r="C2475" s="187" t="s">
        <v>1014</v>
      </c>
      <c r="D2475" s="188"/>
      <c r="E2475" s="225" t="s">
        <v>179</v>
      </c>
      <c r="F2475" s="424">
        <f t="shared" si="353"/>
        <v>75000</v>
      </c>
      <c r="G2475" s="425">
        <v>75000</v>
      </c>
      <c r="H2475" s="426"/>
      <c r="I2475" s="350"/>
      <c r="J2475" s="427"/>
      <c r="K2475" s="427"/>
      <c r="L2475" s="427">
        <v>75000</v>
      </c>
      <c r="M2475" s="428"/>
      <c r="N2475" s="428"/>
      <c r="O2475" s="429"/>
      <c r="P2475" s="430"/>
      <c r="Q2475" s="433"/>
      <c r="R2475" s="350">
        <v>67500</v>
      </c>
      <c r="S2475" s="350">
        <f t="shared" si="344"/>
        <v>7500</v>
      </c>
      <c r="T2475" s="431"/>
      <c r="U2475" s="350"/>
      <c r="V2475" s="431"/>
      <c r="W2475" s="350"/>
      <c r="X2475" s="23">
        <f t="shared" si="351"/>
        <v>0</v>
      </c>
      <c r="Y2475" s="23">
        <f t="shared" si="352"/>
        <v>0</v>
      </c>
      <c r="Z2475" s="20">
        <v>1</v>
      </c>
      <c r="AH2475" s="20">
        <f t="shared" si="347"/>
        <v>1</v>
      </c>
      <c r="AQ2475" s="1">
        <f t="shared" si="349"/>
        <v>0</v>
      </c>
      <c r="AR2475" s="1">
        <f t="shared" si="348"/>
        <v>1</v>
      </c>
    </row>
    <row r="2476" spans="1:44" ht="28.2" thickTop="1" thickBot="1">
      <c r="A2476" s="104" t="s">
        <v>898</v>
      </c>
      <c r="B2476" s="104" t="s">
        <v>1011</v>
      </c>
      <c r="C2476" s="187" t="s">
        <v>1015</v>
      </c>
      <c r="D2476" s="188"/>
      <c r="E2476" s="225" t="s">
        <v>179</v>
      </c>
      <c r="F2476" s="424">
        <f t="shared" si="353"/>
        <v>150000</v>
      </c>
      <c r="G2476" s="425">
        <v>150000</v>
      </c>
      <c r="H2476" s="426"/>
      <c r="I2476" s="350"/>
      <c r="J2476" s="427"/>
      <c r="K2476" s="427"/>
      <c r="L2476" s="427">
        <v>150000</v>
      </c>
      <c r="M2476" s="428"/>
      <c r="N2476" s="428"/>
      <c r="O2476" s="429"/>
      <c r="P2476" s="430"/>
      <c r="Q2476" s="433"/>
      <c r="R2476" s="350">
        <v>135000</v>
      </c>
      <c r="S2476" s="350">
        <f t="shared" si="344"/>
        <v>15000</v>
      </c>
      <c r="T2476" s="431"/>
      <c r="U2476" s="350"/>
      <c r="V2476" s="431"/>
      <c r="W2476" s="350"/>
      <c r="X2476" s="23">
        <f t="shared" si="351"/>
        <v>0</v>
      </c>
      <c r="Y2476" s="23">
        <f t="shared" si="352"/>
        <v>0</v>
      </c>
      <c r="Z2476" s="20">
        <v>1</v>
      </c>
      <c r="AH2476" s="20">
        <f t="shared" si="347"/>
        <v>1</v>
      </c>
      <c r="AQ2476" s="1">
        <f t="shared" si="349"/>
        <v>0</v>
      </c>
      <c r="AR2476" s="1">
        <f t="shared" si="348"/>
        <v>1</v>
      </c>
    </row>
    <row r="2477" spans="1:44" ht="28.2" thickTop="1" thickBot="1">
      <c r="A2477" s="104" t="s">
        <v>898</v>
      </c>
      <c r="B2477" s="104" t="s">
        <v>1011</v>
      </c>
      <c r="C2477" s="187" t="s">
        <v>1016</v>
      </c>
      <c r="D2477" s="188"/>
      <c r="E2477" s="225" t="s">
        <v>179</v>
      </c>
      <c r="F2477" s="424">
        <f t="shared" si="353"/>
        <v>150000</v>
      </c>
      <c r="G2477" s="425">
        <v>150000</v>
      </c>
      <c r="H2477" s="426"/>
      <c r="I2477" s="350"/>
      <c r="J2477" s="427"/>
      <c r="K2477" s="427"/>
      <c r="L2477" s="427">
        <v>150000</v>
      </c>
      <c r="M2477" s="428"/>
      <c r="N2477" s="428"/>
      <c r="O2477" s="429"/>
      <c r="P2477" s="430"/>
      <c r="Q2477" s="433"/>
      <c r="R2477" s="350">
        <v>135000</v>
      </c>
      <c r="S2477" s="350">
        <f t="shared" si="344"/>
        <v>15000</v>
      </c>
      <c r="T2477" s="431"/>
      <c r="U2477" s="350"/>
      <c r="V2477" s="431"/>
      <c r="W2477" s="350"/>
      <c r="X2477" s="23">
        <f t="shared" si="351"/>
        <v>0</v>
      </c>
      <c r="Y2477" s="23">
        <f t="shared" si="352"/>
        <v>0</v>
      </c>
      <c r="Z2477" s="20">
        <v>1</v>
      </c>
      <c r="AH2477" s="20">
        <f t="shared" si="347"/>
        <v>1</v>
      </c>
      <c r="AQ2477" s="1">
        <f t="shared" si="349"/>
        <v>0</v>
      </c>
      <c r="AR2477" s="1">
        <f t="shared" si="348"/>
        <v>1</v>
      </c>
    </row>
    <row r="2478" spans="1:44" ht="28.2" thickTop="1" thickBot="1">
      <c r="A2478" s="104" t="s">
        <v>898</v>
      </c>
      <c r="B2478" s="104" t="s">
        <v>1011</v>
      </c>
      <c r="C2478" s="187" t="s">
        <v>1017</v>
      </c>
      <c r="D2478" s="188"/>
      <c r="E2478" s="225" t="s">
        <v>179</v>
      </c>
      <c r="F2478" s="424">
        <f t="shared" si="353"/>
        <v>50000</v>
      </c>
      <c r="G2478" s="425">
        <v>50000</v>
      </c>
      <c r="H2478" s="426"/>
      <c r="I2478" s="350"/>
      <c r="J2478" s="427"/>
      <c r="K2478" s="427"/>
      <c r="L2478" s="427">
        <v>50000</v>
      </c>
      <c r="M2478" s="428"/>
      <c r="N2478" s="428"/>
      <c r="O2478" s="429"/>
      <c r="P2478" s="430"/>
      <c r="Q2478" s="433"/>
      <c r="R2478" s="350">
        <v>50000</v>
      </c>
      <c r="S2478" s="350">
        <f t="shared" si="344"/>
        <v>0</v>
      </c>
      <c r="T2478" s="431"/>
      <c r="U2478" s="350"/>
      <c r="V2478" s="431"/>
      <c r="W2478" s="350"/>
      <c r="X2478" s="23">
        <f t="shared" si="351"/>
        <v>0</v>
      </c>
      <c r="Y2478" s="23">
        <f t="shared" si="352"/>
        <v>0</v>
      </c>
      <c r="Z2478" s="20">
        <v>1</v>
      </c>
      <c r="AH2478" s="20">
        <f t="shared" si="347"/>
        <v>1</v>
      </c>
      <c r="AQ2478" s="1">
        <f t="shared" si="349"/>
        <v>0</v>
      </c>
      <c r="AR2478" s="1">
        <f t="shared" si="348"/>
        <v>1</v>
      </c>
    </row>
    <row r="2479" spans="1:44" ht="28.2" thickTop="1" thickBot="1">
      <c r="A2479" s="104" t="s">
        <v>898</v>
      </c>
      <c r="B2479" s="104" t="s">
        <v>1011</v>
      </c>
      <c r="C2479" s="432" t="s">
        <v>222</v>
      </c>
      <c r="D2479" s="188"/>
      <c r="E2479" s="225" t="s">
        <v>179</v>
      </c>
      <c r="F2479" s="424">
        <v>185000</v>
      </c>
      <c r="G2479" s="425">
        <v>185000</v>
      </c>
      <c r="H2479" s="426"/>
      <c r="I2479" s="350"/>
      <c r="J2479" s="427"/>
      <c r="K2479" s="427">
        <v>185000</v>
      </c>
      <c r="L2479" s="427"/>
      <c r="M2479" s="428"/>
      <c r="N2479" s="428"/>
      <c r="O2479" s="429"/>
      <c r="P2479" s="430"/>
      <c r="Q2479" s="433"/>
      <c r="R2479" s="350">
        <v>185000</v>
      </c>
      <c r="S2479" s="350">
        <f t="shared" si="344"/>
        <v>0</v>
      </c>
      <c r="T2479" s="431"/>
      <c r="U2479" s="350"/>
      <c r="V2479" s="431"/>
      <c r="W2479" s="350"/>
      <c r="X2479" s="23">
        <f t="shared" si="351"/>
        <v>0</v>
      </c>
      <c r="Y2479" s="23">
        <f t="shared" si="352"/>
        <v>0</v>
      </c>
      <c r="Z2479" s="20">
        <v>1</v>
      </c>
      <c r="AH2479" s="20">
        <f t="shared" si="347"/>
        <v>1</v>
      </c>
      <c r="AQ2479" s="1">
        <f t="shared" si="349"/>
        <v>0</v>
      </c>
      <c r="AR2479" s="1">
        <f t="shared" si="348"/>
        <v>1</v>
      </c>
    </row>
    <row r="2480" spans="1:44" ht="28.2" thickTop="1" thickBot="1">
      <c r="A2480" s="104" t="s">
        <v>898</v>
      </c>
      <c r="B2480" s="104" t="s">
        <v>1011</v>
      </c>
      <c r="C2480" s="432" t="s">
        <v>222</v>
      </c>
      <c r="D2480" s="188"/>
      <c r="E2480" s="225" t="s">
        <v>179</v>
      </c>
      <c r="F2480" s="424">
        <v>305000</v>
      </c>
      <c r="G2480" s="425">
        <v>305000</v>
      </c>
      <c r="H2480" s="426"/>
      <c r="I2480" s="350"/>
      <c r="J2480" s="427">
        <v>305000</v>
      </c>
      <c r="K2480" s="427"/>
      <c r="L2480" s="427"/>
      <c r="M2480" s="428"/>
      <c r="N2480" s="428"/>
      <c r="O2480" s="429"/>
      <c r="P2480" s="430"/>
      <c r="Q2480" s="433"/>
      <c r="R2480" s="350">
        <v>305000</v>
      </c>
      <c r="S2480" s="350">
        <f t="shared" si="344"/>
        <v>0</v>
      </c>
      <c r="T2480" s="431"/>
      <c r="U2480" s="350"/>
      <c r="V2480" s="431"/>
      <c r="W2480" s="350"/>
      <c r="X2480" s="23">
        <f t="shared" si="351"/>
        <v>0</v>
      </c>
      <c r="Y2480" s="23">
        <f t="shared" si="352"/>
        <v>0</v>
      </c>
      <c r="Z2480" s="20">
        <v>1</v>
      </c>
      <c r="AH2480" s="20">
        <f t="shared" si="347"/>
        <v>1</v>
      </c>
      <c r="AQ2480" s="1">
        <f t="shared" si="349"/>
        <v>0</v>
      </c>
      <c r="AR2480" s="1">
        <f t="shared" si="348"/>
        <v>1</v>
      </c>
    </row>
    <row r="2481" spans="1:44" ht="28.2" thickTop="1" thickBot="1">
      <c r="A2481" s="104" t="s">
        <v>898</v>
      </c>
      <c r="B2481" s="104" t="s">
        <v>1011</v>
      </c>
      <c r="C2481" s="187" t="s">
        <v>58</v>
      </c>
      <c r="D2481" s="188"/>
      <c r="E2481" s="225" t="s">
        <v>964</v>
      </c>
      <c r="F2481" s="424">
        <v>715670</v>
      </c>
      <c r="G2481" s="425">
        <f t="shared" ref="G2481:G2490" si="354">SUM(I2481:N2481)</f>
        <v>715670</v>
      </c>
      <c r="H2481" s="426"/>
      <c r="I2481" s="350"/>
      <c r="J2481" s="427">
        <v>67670</v>
      </c>
      <c r="K2481" s="427"/>
      <c r="L2481" s="427">
        <v>648000</v>
      </c>
      <c r="M2481" s="428"/>
      <c r="N2481" s="428"/>
      <c r="O2481" s="429"/>
      <c r="P2481" s="430"/>
      <c r="Q2481" s="433">
        <v>645786</v>
      </c>
      <c r="R2481" s="350">
        <v>69884</v>
      </c>
      <c r="S2481" s="350">
        <f t="shared" si="344"/>
        <v>0</v>
      </c>
      <c r="T2481" s="431"/>
      <c r="U2481" s="350"/>
      <c r="V2481" s="431"/>
      <c r="W2481" s="350"/>
      <c r="X2481" s="23">
        <f t="shared" si="351"/>
        <v>0</v>
      </c>
      <c r="Y2481" s="23">
        <f t="shared" si="352"/>
        <v>0</v>
      </c>
      <c r="AH2481" s="20">
        <f t="shared" si="347"/>
        <v>0</v>
      </c>
      <c r="AI2481" s="20">
        <v>1</v>
      </c>
      <c r="AQ2481" s="1">
        <f t="shared" si="349"/>
        <v>1</v>
      </c>
      <c r="AR2481" s="1">
        <f t="shared" si="348"/>
        <v>1</v>
      </c>
    </row>
    <row r="2482" spans="1:44" ht="28.2" thickTop="1" thickBot="1">
      <c r="A2482" s="104" t="s">
        <v>898</v>
      </c>
      <c r="B2482" s="104" t="s">
        <v>1011</v>
      </c>
      <c r="C2482" s="187" t="s">
        <v>377</v>
      </c>
      <c r="D2482" s="188"/>
      <c r="E2482" s="225" t="s">
        <v>145</v>
      </c>
      <c r="F2482" s="424">
        <v>300000</v>
      </c>
      <c r="G2482" s="425">
        <f t="shared" si="354"/>
        <v>333840</v>
      </c>
      <c r="H2482" s="426"/>
      <c r="I2482" s="350">
        <v>53840</v>
      </c>
      <c r="J2482" s="427">
        <v>180000</v>
      </c>
      <c r="K2482" s="427"/>
      <c r="L2482" s="427">
        <v>100000</v>
      </c>
      <c r="M2482" s="428"/>
      <c r="N2482" s="428"/>
      <c r="O2482" s="429"/>
      <c r="P2482" s="430"/>
      <c r="Q2482" s="433">
        <v>0</v>
      </c>
      <c r="R2482" s="350">
        <v>300456</v>
      </c>
      <c r="S2482" s="350">
        <f t="shared" si="344"/>
        <v>33384</v>
      </c>
      <c r="T2482" s="431"/>
      <c r="U2482" s="350"/>
      <c r="V2482" s="431"/>
      <c r="W2482" s="350"/>
      <c r="X2482" s="23">
        <f t="shared" si="351"/>
        <v>0</v>
      </c>
      <c r="Y2482" s="23">
        <f t="shared" si="352"/>
        <v>0</v>
      </c>
      <c r="AH2482" s="20">
        <f t="shared" si="347"/>
        <v>0</v>
      </c>
      <c r="AI2482" s="20">
        <v>1</v>
      </c>
      <c r="AQ2482" s="1">
        <f t="shared" si="349"/>
        <v>1</v>
      </c>
      <c r="AR2482" s="1">
        <f t="shared" si="348"/>
        <v>1</v>
      </c>
    </row>
    <row r="2483" spans="1:44" ht="28.2" thickTop="1" thickBot="1">
      <c r="A2483" s="104" t="s">
        <v>898</v>
      </c>
      <c r="B2483" s="104" t="s">
        <v>1011</v>
      </c>
      <c r="C2483" s="187" t="s">
        <v>1018</v>
      </c>
      <c r="D2483" s="188"/>
      <c r="E2483" s="225" t="s">
        <v>145</v>
      </c>
      <c r="F2483" s="424">
        <v>200000</v>
      </c>
      <c r="G2483" s="425">
        <f t="shared" si="354"/>
        <v>300000</v>
      </c>
      <c r="H2483" s="426"/>
      <c r="I2483" s="350">
        <v>100000</v>
      </c>
      <c r="J2483" s="427"/>
      <c r="K2483" s="427"/>
      <c r="L2483" s="427">
        <v>200000</v>
      </c>
      <c r="M2483" s="428"/>
      <c r="N2483" s="428"/>
      <c r="O2483" s="429"/>
      <c r="P2483" s="430"/>
      <c r="Q2483" s="433">
        <v>0</v>
      </c>
      <c r="R2483" s="350">
        <v>80000</v>
      </c>
      <c r="S2483" s="350">
        <f t="shared" si="344"/>
        <v>220000</v>
      </c>
      <c r="T2483" s="431"/>
      <c r="U2483" s="350"/>
      <c r="V2483" s="431"/>
      <c r="W2483" s="350"/>
      <c r="X2483" s="23">
        <f t="shared" si="351"/>
        <v>0</v>
      </c>
      <c r="Y2483" s="23">
        <f t="shared" si="352"/>
        <v>0</v>
      </c>
      <c r="AH2483" s="20">
        <f t="shared" si="347"/>
        <v>0</v>
      </c>
      <c r="AI2483" s="20">
        <v>1</v>
      </c>
      <c r="AQ2483" s="1">
        <f t="shared" si="349"/>
        <v>1</v>
      </c>
      <c r="AR2483" s="1">
        <f t="shared" si="348"/>
        <v>1</v>
      </c>
    </row>
    <row r="2484" spans="1:44" ht="28.2" thickTop="1" thickBot="1">
      <c r="A2484" s="104" t="s">
        <v>898</v>
      </c>
      <c r="B2484" s="104" t="s">
        <v>1011</v>
      </c>
      <c r="C2484" s="187" t="s">
        <v>140</v>
      </c>
      <c r="D2484" s="188"/>
      <c r="E2484" s="225" t="s">
        <v>145</v>
      </c>
      <c r="F2484" s="424">
        <v>24000</v>
      </c>
      <c r="G2484" s="425">
        <f t="shared" si="354"/>
        <v>24000</v>
      </c>
      <c r="H2484" s="426"/>
      <c r="I2484" s="350"/>
      <c r="J2484" s="427"/>
      <c r="K2484" s="427"/>
      <c r="L2484" s="427">
        <v>24000</v>
      </c>
      <c r="M2484" s="428"/>
      <c r="N2484" s="428"/>
      <c r="O2484" s="429"/>
      <c r="P2484" s="430"/>
      <c r="Q2484" s="433">
        <v>0</v>
      </c>
      <c r="R2484" s="350">
        <v>24000</v>
      </c>
      <c r="S2484" s="350">
        <f t="shared" si="344"/>
        <v>0</v>
      </c>
      <c r="T2484" s="431"/>
      <c r="U2484" s="350"/>
      <c r="V2484" s="431"/>
      <c r="W2484" s="350"/>
      <c r="X2484" s="23">
        <f t="shared" si="351"/>
        <v>0</v>
      </c>
      <c r="Y2484" s="23">
        <f t="shared" si="352"/>
        <v>0</v>
      </c>
      <c r="AH2484" s="20">
        <f t="shared" si="347"/>
        <v>0</v>
      </c>
      <c r="AI2484" s="20">
        <v>1</v>
      </c>
      <c r="AQ2484" s="1">
        <f t="shared" si="349"/>
        <v>1</v>
      </c>
      <c r="AR2484" s="1">
        <f t="shared" si="348"/>
        <v>1</v>
      </c>
    </row>
    <row r="2485" spans="1:44" ht="28.2" thickTop="1" thickBot="1">
      <c r="A2485" s="104" t="s">
        <v>898</v>
      </c>
      <c r="B2485" s="104" t="s">
        <v>1011</v>
      </c>
      <c r="C2485" s="187" t="s">
        <v>1019</v>
      </c>
      <c r="D2485" s="188"/>
      <c r="E2485" s="225" t="s">
        <v>145</v>
      </c>
      <c r="F2485" s="424">
        <v>140000</v>
      </c>
      <c r="G2485" s="425">
        <f t="shared" si="354"/>
        <v>140000</v>
      </c>
      <c r="H2485" s="426"/>
      <c r="I2485" s="350"/>
      <c r="J2485" s="427"/>
      <c r="K2485" s="427"/>
      <c r="L2485" s="427"/>
      <c r="M2485" s="428"/>
      <c r="N2485" s="428">
        <v>140000</v>
      </c>
      <c r="O2485" s="429" t="s">
        <v>974</v>
      </c>
      <c r="P2485" s="430"/>
      <c r="Q2485" s="433">
        <v>0</v>
      </c>
      <c r="R2485" s="350">
        <v>140000</v>
      </c>
      <c r="S2485" s="350">
        <f t="shared" si="344"/>
        <v>0</v>
      </c>
      <c r="T2485" s="431"/>
      <c r="U2485" s="350"/>
      <c r="V2485" s="431"/>
      <c r="W2485" s="350"/>
      <c r="X2485" s="23">
        <f t="shared" si="351"/>
        <v>0</v>
      </c>
      <c r="Y2485" s="23">
        <f t="shared" si="352"/>
        <v>0</v>
      </c>
      <c r="AH2485" s="20">
        <f t="shared" si="347"/>
        <v>0</v>
      </c>
      <c r="AL2485" s="20">
        <v>1</v>
      </c>
      <c r="AQ2485" s="1">
        <f t="shared" si="349"/>
        <v>1</v>
      </c>
      <c r="AR2485" s="1">
        <f t="shared" si="348"/>
        <v>1</v>
      </c>
    </row>
    <row r="2486" spans="1:44" ht="28.2" thickTop="1" thickBot="1">
      <c r="A2486" s="104" t="s">
        <v>898</v>
      </c>
      <c r="B2486" s="104" t="s">
        <v>1011</v>
      </c>
      <c r="C2486" s="187" t="s">
        <v>1020</v>
      </c>
      <c r="D2486" s="188"/>
      <c r="E2486" s="225" t="s">
        <v>10</v>
      </c>
      <c r="F2486" s="424">
        <v>150000</v>
      </c>
      <c r="G2486" s="425">
        <f t="shared" si="354"/>
        <v>190000</v>
      </c>
      <c r="H2486" s="426"/>
      <c r="I2486" s="350"/>
      <c r="J2486" s="427"/>
      <c r="K2486" s="427"/>
      <c r="L2486" s="427"/>
      <c r="M2486" s="428"/>
      <c r="N2486" s="428">
        <v>190000</v>
      </c>
      <c r="O2486" s="429" t="s">
        <v>974</v>
      </c>
      <c r="P2486" s="430"/>
      <c r="Q2486" s="433">
        <v>0</v>
      </c>
      <c r="R2486" s="350">
        <v>171000</v>
      </c>
      <c r="S2486" s="350">
        <f t="shared" si="344"/>
        <v>19000</v>
      </c>
      <c r="T2486" s="431"/>
      <c r="U2486" s="350"/>
      <c r="V2486" s="431"/>
      <c r="W2486" s="350"/>
      <c r="X2486" s="23">
        <f t="shared" si="351"/>
        <v>0</v>
      </c>
      <c r="Y2486" s="23">
        <f t="shared" si="352"/>
        <v>0</v>
      </c>
      <c r="AH2486" s="20">
        <f t="shared" si="347"/>
        <v>0</v>
      </c>
      <c r="AL2486" s="20">
        <v>1</v>
      </c>
      <c r="AQ2486" s="1">
        <f t="shared" si="349"/>
        <v>1</v>
      </c>
      <c r="AR2486" s="1">
        <f t="shared" si="348"/>
        <v>1</v>
      </c>
    </row>
    <row r="2487" spans="1:44" ht="28.2" thickTop="1" thickBot="1">
      <c r="A2487" s="104" t="s">
        <v>898</v>
      </c>
      <c r="B2487" s="104" t="s">
        <v>1011</v>
      </c>
      <c r="C2487" s="187" t="s">
        <v>1021</v>
      </c>
      <c r="D2487" s="188"/>
      <c r="E2487" s="225" t="s">
        <v>10</v>
      </c>
      <c r="F2487" s="424">
        <v>350000</v>
      </c>
      <c r="G2487" s="425">
        <f t="shared" si="354"/>
        <v>350000</v>
      </c>
      <c r="H2487" s="426"/>
      <c r="I2487" s="350"/>
      <c r="J2487" s="427"/>
      <c r="K2487" s="427"/>
      <c r="L2487" s="427"/>
      <c r="M2487" s="428"/>
      <c r="N2487" s="428">
        <v>350000</v>
      </c>
      <c r="O2487" s="429" t="s">
        <v>1022</v>
      </c>
      <c r="P2487" s="430"/>
      <c r="Q2487" s="433">
        <v>0</v>
      </c>
      <c r="R2487" s="350">
        <v>35000</v>
      </c>
      <c r="S2487" s="350">
        <f t="shared" si="344"/>
        <v>315000</v>
      </c>
      <c r="T2487" s="431"/>
      <c r="U2487" s="350"/>
      <c r="V2487" s="431"/>
      <c r="W2487" s="350"/>
      <c r="X2487" s="23">
        <f t="shared" si="351"/>
        <v>0</v>
      </c>
      <c r="Y2487" s="23">
        <f t="shared" si="352"/>
        <v>0</v>
      </c>
      <c r="AH2487" s="20">
        <f t="shared" si="347"/>
        <v>0</v>
      </c>
      <c r="AL2487" s="20">
        <v>1</v>
      </c>
      <c r="AQ2487" s="1">
        <f t="shared" si="349"/>
        <v>1</v>
      </c>
      <c r="AR2487" s="1">
        <f t="shared" si="348"/>
        <v>1</v>
      </c>
    </row>
    <row r="2488" spans="1:44" ht="28.2" thickTop="1" thickBot="1">
      <c r="A2488" s="104" t="s">
        <v>898</v>
      </c>
      <c r="B2488" s="104" t="s">
        <v>1011</v>
      </c>
      <c r="C2488" s="187" t="s">
        <v>1023</v>
      </c>
      <c r="D2488" s="188"/>
      <c r="E2488" s="225" t="s">
        <v>12</v>
      </c>
      <c r="F2488" s="424">
        <v>200000</v>
      </c>
      <c r="G2488" s="425">
        <f t="shared" si="354"/>
        <v>200000</v>
      </c>
      <c r="H2488" s="426"/>
      <c r="I2488" s="350"/>
      <c r="J2488" s="427"/>
      <c r="K2488" s="427"/>
      <c r="L2488" s="427"/>
      <c r="M2488" s="428"/>
      <c r="N2488" s="428">
        <v>200000</v>
      </c>
      <c r="O2488" s="429" t="s">
        <v>974</v>
      </c>
      <c r="P2488" s="430"/>
      <c r="Q2488" s="433">
        <v>108372</v>
      </c>
      <c r="R2488" s="350">
        <v>60000</v>
      </c>
      <c r="S2488" s="350">
        <f t="shared" si="344"/>
        <v>31628</v>
      </c>
      <c r="T2488" s="431"/>
      <c r="U2488" s="350"/>
      <c r="V2488" s="431"/>
      <c r="W2488" s="350"/>
      <c r="X2488" s="23">
        <f t="shared" si="351"/>
        <v>0</v>
      </c>
      <c r="Y2488" s="23">
        <f t="shared" si="352"/>
        <v>0</v>
      </c>
      <c r="AH2488" s="20">
        <f t="shared" si="347"/>
        <v>0</v>
      </c>
      <c r="AL2488" s="20">
        <v>1</v>
      </c>
      <c r="AQ2488" s="1">
        <f t="shared" si="349"/>
        <v>1</v>
      </c>
      <c r="AR2488" s="1">
        <f t="shared" si="348"/>
        <v>1</v>
      </c>
    </row>
    <row r="2489" spans="1:44" ht="28.2" thickTop="1" thickBot="1">
      <c r="A2489" s="104" t="s">
        <v>898</v>
      </c>
      <c r="B2489" s="104" t="s">
        <v>1011</v>
      </c>
      <c r="C2489" s="187" t="s">
        <v>1024</v>
      </c>
      <c r="D2489" s="188"/>
      <c r="E2489" s="225" t="s">
        <v>10</v>
      </c>
      <c r="F2489" s="424">
        <v>2515000</v>
      </c>
      <c r="G2489" s="425">
        <f t="shared" si="354"/>
        <v>2515000</v>
      </c>
      <c r="H2489" s="426"/>
      <c r="I2489" s="350"/>
      <c r="J2489" s="427"/>
      <c r="K2489" s="427"/>
      <c r="L2489" s="427"/>
      <c r="M2489" s="428"/>
      <c r="N2489" s="428">
        <v>2515000</v>
      </c>
      <c r="O2489" s="429" t="s">
        <v>974</v>
      </c>
      <c r="P2489" s="430"/>
      <c r="Q2489" s="433">
        <v>650000</v>
      </c>
      <c r="R2489" s="350">
        <v>600000</v>
      </c>
      <c r="S2489" s="350">
        <f t="shared" si="344"/>
        <v>1265000</v>
      </c>
      <c r="T2489" s="431"/>
      <c r="U2489" s="350"/>
      <c r="V2489" s="431"/>
      <c r="W2489" s="350"/>
      <c r="X2489" s="23">
        <f t="shared" si="351"/>
        <v>0</v>
      </c>
      <c r="Y2489" s="23">
        <f t="shared" si="352"/>
        <v>0</v>
      </c>
      <c r="AH2489" s="20">
        <f t="shared" si="347"/>
        <v>0</v>
      </c>
      <c r="AL2489" s="20">
        <v>1</v>
      </c>
      <c r="AQ2489" s="1">
        <f t="shared" si="349"/>
        <v>1</v>
      </c>
      <c r="AR2489" s="1">
        <f t="shared" si="348"/>
        <v>1</v>
      </c>
    </row>
    <row r="2490" spans="1:44" ht="28.2" thickTop="1" thickBot="1">
      <c r="A2490" s="104" t="s">
        <v>898</v>
      </c>
      <c r="B2490" s="104" t="s">
        <v>1011</v>
      </c>
      <c r="C2490" s="187" t="s">
        <v>1025</v>
      </c>
      <c r="D2490" s="188"/>
      <c r="E2490" s="225" t="s">
        <v>145</v>
      </c>
      <c r="F2490" s="424">
        <v>800000</v>
      </c>
      <c r="G2490" s="425">
        <f t="shared" si="354"/>
        <v>800000</v>
      </c>
      <c r="H2490" s="426"/>
      <c r="I2490" s="350"/>
      <c r="J2490" s="427"/>
      <c r="K2490" s="427"/>
      <c r="L2490" s="427"/>
      <c r="M2490" s="428">
        <v>800000</v>
      </c>
      <c r="N2490" s="428"/>
      <c r="O2490" s="429"/>
      <c r="P2490" s="430"/>
      <c r="Q2490" s="955">
        <v>6214.2020000000002</v>
      </c>
      <c r="R2490" s="350">
        <v>720000</v>
      </c>
      <c r="S2490" s="936">
        <f t="shared" si="344"/>
        <v>73785.797999999952</v>
      </c>
      <c r="T2490" s="431"/>
      <c r="U2490" s="350"/>
      <c r="V2490" s="431"/>
      <c r="W2490" s="350"/>
      <c r="X2490" s="23">
        <f t="shared" si="351"/>
        <v>0</v>
      </c>
      <c r="Y2490" s="23">
        <f t="shared" si="352"/>
        <v>0</v>
      </c>
      <c r="AH2490" s="20">
        <f t="shared" si="347"/>
        <v>0</v>
      </c>
      <c r="AO2490" s="20">
        <v>1</v>
      </c>
      <c r="AQ2490" s="1">
        <f t="shared" si="349"/>
        <v>1</v>
      </c>
      <c r="AR2490" s="1">
        <f t="shared" si="348"/>
        <v>1</v>
      </c>
    </row>
    <row r="2491" spans="1:44" ht="28.2" thickTop="1" thickBot="1">
      <c r="A2491" s="104" t="s">
        <v>898</v>
      </c>
      <c r="B2491" s="104" t="s">
        <v>1026</v>
      </c>
      <c r="C2491" s="187" t="s">
        <v>1027</v>
      </c>
      <c r="D2491" s="188"/>
      <c r="E2491" s="225" t="s">
        <v>179</v>
      </c>
      <c r="F2491" s="424">
        <f t="shared" ref="F2491:F2496" si="355">SUM(I2491:N2491)</f>
        <v>430000</v>
      </c>
      <c r="G2491" s="425">
        <v>430000</v>
      </c>
      <c r="H2491" s="426"/>
      <c r="I2491" s="350">
        <v>430000</v>
      </c>
      <c r="J2491" s="427"/>
      <c r="K2491" s="427"/>
      <c r="L2491" s="427"/>
      <c r="M2491" s="428"/>
      <c r="N2491" s="428"/>
      <c r="O2491" s="429"/>
      <c r="P2491" s="430"/>
      <c r="Q2491" s="433"/>
      <c r="R2491" s="350">
        <v>387000</v>
      </c>
      <c r="S2491" s="350">
        <f t="shared" si="344"/>
        <v>43000</v>
      </c>
      <c r="T2491" s="431"/>
      <c r="U2491" s="350"/>
      <c r="V2491" s="431"/>
      <c r="W2491" s="350"/>
      <c r="X2491" s="23">
        <f t="shared" si="351"/>
        <v>0</v>
      </c>
      <c r="Y2491" s="23">
        <f t="shared" si="352"/>
        <v>0</v>
      </c>
      <c r="Z2491" s="20">
        <v>1</v>
      </c>
      <c r="AH2491" s="20">
        <f t="shared" si="347"/>
        <v>1</v>
      </c>
      <c r="AQ2491" s="1">
        <f t="shared" si="349"/>
        <v>0</v>
      </c>
      <c r="AR2491" s="1">
        <f t="shared" si="348"/>
        <v>1</v>
      </c>
    </row>
    <row r="2492" spans="1:44" ht="28.2" thickTop="1" thickBot="1">
      <c r="A2492" s="104" t="s">
        <v>898</v>
      </c>
      <c r="B2492" s="104" t="s">
        <v>1026</v>
      </c>
      <c r="C2492" s="187" t="s">
        <v>586</v>
      </c>
      <c r="D2492" s="188"/>
      <c r="E2492" s="225" t="s">
        <v>179</v>
      </c>
      <c r="F2492" s="424">
        <f t="shared" si="355"/>
        <v>170000</v>
      </c>
      <c r="G2492" s="425">
        <v>170000</v>
      </c>
      <c r="H2492" s="426"/>
      <c r="I2492" s="350">
        <v>72000</v>
      </c>
      <c r="J2492" s="427"/>
      <c r="K2492" s="427"/>
      <c r="L2492" s="427">
        <v>98000</v>
      </c>
      <c r="M2492" s="428"/>
      <c r="N2492" s="428"/>
      <c r="O2492" s="429"/>
      <c r="P2492" s="430"/>
      <c r="Q2492" s="433"/>
      <c r="R2492" s="350">
        <v>153000</v>
      </c>
      <c r="S2492" s="350">
        <f t="shared" si="344"/>
        <v>17000</v>
      </c>
      <c r="T2492" s="431"/>
      <c r="U2492" s="350"/>
      <c r="V2492" s="431"/>
      <c r="W2492" s="350"/>
      <c r="X2492" s="23">
        <f t="shared" si="351"/>
        <v>0</v>
      </c>
      <c r="Y2492" s="23">
        <f t="shared" si="352"/>
        <v>0</v>
      </c>
      <c r="Z2492" s="20">
        <v>1</v>
      </c>
      <c r="AH2492" s="20">
        <f t="shared" si="347"/>
        <v>1</v>
      </c>
      <c r="AQ2492" s="1">
        <f t="shared" si="349"/>
        <v>0</v>
      </c>
      <c r="AR2492" s="1">
        <f t="shared" si="348"/>
        <v>1</v>
      </c>
    </row>
    <row r="2493" spans="1:44" ht="28.2" thickTop="1" thickBot="1">
      <c r="A2493" s="104" t="s">
        <v>898</v>
      </c>
      <c r="B2493" s="104" t="s">
        <v>1026</v>
      </c>
      <c r="C2493" s="187" t="s">
        <v>454</v>
      </c>
      <c r="D2493" s="188"/>
      <c r="E2493" s="225" t="s">
        <v>179</v>
      </c>
      <c r="F2493" s="424">
        <f t="shared" si="355"/>
        <v>200000</v>
      </c>
      <c r="G2493" s="425">
        <v>200000</v>
      </c>
      <c r="H2493" s="426"/>
      <c r="I2493" s="350"/>
      <c r="J2493" s="427">
        <v>110000</v>
      </c>
      <c r="K2493" s="427"/>
      <c r="L2493" s="427">
        <v>90000</v>
      </c>
      <c r="M2493" s="428"/>
      <c r="N2493" s="428"/>
      <c r="O2493" s="429"/>
      <c r="P2493" s="430"/>
      <c r="Q2493" s="433"/>
      <c r="R2493" s="350">
        <v>0</v>
      </c>
      <c r="S2493" s="350">
        <f t="shared" si="344"/>
        <v>200000</v>
      </c>
      <c r="T2493" s="431"/>
      <c r="U2493" s="350"/>
      <c r="V2493" s="431"/>
      <c r="W2493" s="350"/>
      <c r="X2493" s="23">
        <f t="shared" si="351"/>
        <v>0</v>
      </c>
      <c r="Y2493" s="23">
        <f t="shared" si="352"/>
        <v>0</v>
      </c>
      <c r="Z2493" s="20">
        <v>1</v>
      </c>
      <c r="AH2493" s="20">
        <f t="shared" si="347"/>
        <v>1</v>
      </c>
      <c r="AQ2493" s="1">
        <f t="shared" si="349"/>
        <v>0</v>
      </c>
      <c r="AR2493" s="1">
        <f t="shared" si="348"/>
        <v>1</v>
      </c>
    </row>
    <row r="2494" spans="1:44" ht="28.2" thickTop="1" thickBot="1">
      <c r="A2494" s="104" t="s">
        <v>898</v>
      </c>
      <c r="B2494" s="104" t="s">
        <v>1026</v>
      </c>
      <c r="C2494" s="187" t="s">
        <v>329</v>
      </c>
      <c r="D2494" s="188"/>
      <c r="E2494" s="225" t="s">
        <v>179</v>
      </c>
      <c r="F2494" s="424">
        <f t="shared" si="355"/>
        <v>30000</v>
      </c>
      <c r="G2494" s="425">
        <v>30000</v>
      </c>
      <c r="H2494" s="426"/>
      <c r="I2494" s="350"/>
      <c r="J2494" s="427"/>
      <c r="K2494" s="427"/>
      <c r="L2494" s="427">
        <v>30000</v>
      </c>
      <c r="M2494" s="428"/>
      <c r="N2494" s="428"/>
      <c r="O2494" s="429"/>
      <c r="P2494" s="430"/>
      <c r="Q2494" s="433"/>
      <c r="R2494" s="350">
        <v>30000</v>
      </c>
      <c r="S2494" s="350">
        <f t="shared" si="344"/>
        <v>0</v>
      </c>
      <c r="T2494" s="431"/>
      <c r="U2494" s="350"/>
      <c r="V2494" s="431"/>
      <c r="W2494" s="350"/>
      <c r="X2494" s="23">
        <f t="shared" si="351"/>
        <v>0</v>
      </c>
      <c r="Y2494" s="23">
        <f t="shared" si="352"/>
        <v>0</v>
      </c>
      <c r="Z2494" s="20">
        <v>1</v>
      </c>
      <c r="AH2494" s="20">
        <f t="shared" si="347"/>
        <v>1</v>
      </c>
      <c r="AQ2494" s="1">
        <f t="shared" si="349"/>
        <v>0</v>
      </c>
      <c r="AR2494" s="1">
        <f t="shared" si="348"/>
        <v>1</v>
      </c>
    </row>
    <row r="2495" spans="1:44" ht="28.2" thickTop="1" thickBot="1">
      <c r="A2495" s="104" t="s">
        <v>898</v>
      </c>
      <c r="B2495" s="104" t="s">
        <v>1026</v>
      </c>
      <c r="C2495" s="187" t="s">
        <v>576</v>
      </c>
      <c r="D2495" s="188"/>
      <c r="E2495" s="225" t="s">
        <v>179</v>
      </c>
      <c r="F2495" s="424">
        <f t="shared" si="355"/>
        <v>30000</v>
      </c>
      <c r="G2495" s="425">
        <v>30000</v>
      </c>
      <c r="H2495" s="426"/>
      <c r="I2495" s="350"/>
      <c r="J2495" s="427"/>
      <c r="K2495" s="427"/>
      <c r="L2495" s="427">
        <v>30000</v>
      </c>
      <c r="M2495" s="428"/>
      <c r="N2495" s="428"/>
      <c r="O2495" s="429"/>
      <c r="P2495" s="430"/>
      <c r="Q2495" s="433"/>
      <c r="R2495" s="350">
        <v>30000</v>
      </c>
      <c r="S2495" s="350">
        <f t="shared" ref="S2495:S2558" si="356">G2495-Q2495-R2495</f>
        <v>0</v>
      </c>
      <c r="T2495" s="431"/>
      <c r="U2495" s="350"/>
      <c r="V2495" s="431"/>
      <c r="W2495" s="350"/>
      <c r="X2495" s="23">
        <f t="shared" si="351"/>
        <v>0</v>
      </c>
      <c r="Y2495" s="23">
        <f t="shared" si="352"/>
        <v>0</v>
      </c>
      <c r="Z2495" s="20">
        <v>1</v>
      </c>
      <c r="AH2495" s="20">
        <f t="shared" si="347"/>
        <v>1</v>
      </c>
      <c r="AQ2495" s="1">
        <f t="shared" si="349"/>
        <v>0</v>
      </c>
      <c r="AR2495" s="1">
        <f t="shared" si="348"/>
        <v>1</v>
      </c>
    </row>
    <row r="2496" spans="1:44" ht="28.2" thickTop="1" thickBot="1">
      <c r="A2496" s="104" t="s">
        <v>898</v>
      </c>
      <c r="B2496" s="104" t="s">
        <v>1026</v>
      </c>
      <c r="C2496" s="187" t="s">
        <v>50</v>
      </c>
      <c r="D2496" s="188"/>
      <c r="E2496" s="225" t="s">
        <v>179</v>
      </c>
      <c r="F2496" s="424">
        <f t="shared" si="355"/>
        <v>20000</v>
      </c>
      <c r="G2496" s="425">
        <v>20000</v>
      </c>
      <c r="H2496" s="426"/>
      <c r="I2496" s="350"/>
      <c r="J2496" s="427"/>
      <c r="K2496" s="427"/>
      <c r="L2496" s="427">
        <v>20000</v>
      </c>
      <c r="M2496" s="428"/>
      <c r="N2496" s="428"/>
      <c r="O2496" s="429"/>
      <c r="P2496" s="430"/>
      <c r="Q2496" s="433"/>
      <c r="R2496" s="350">
        <v>20000</v>
      </c>
      <c r="S2496" s="350">
        <f t="shared" si="356"/>
        <v>0</v>
      </c>
      <c r="T2496" s="431"/>
      <c r="U2496" s="350"/>
      <c r="V2496" s="431"/>
      <c r="W2496" s="350"/>
      <c r="X2496" s="23">
        <f t="shared" si="351"/>
        <v>0</v>
      </c>
      <c r="Y2496" s="23">
        <f t="shared" si="352"/>
        <v>0</v>
      </c>
      <c r="Z2496" s="20">
        <v>1</v>
      </c>
      <c r="AH2496" s="20">
        <f t="shared" si="347"/>
        <v>1</v>
      </c>
      <c r="AQ2496" s="1">
        <f t="shared" si="349"/>
        <v>0</v>
      </c>
      <c r="AR2496" s="1">
        <f t="shared" si="348"/>
        <v>1</v>
      </c>
    </row>
    <row r="2497" spans="1:44" ht="28.2" thickTop="1" thickBot="1">
      <c r="A2497" s="104" t="s">
        <v>898</v>
      </c>
      <c r="B2497" s="104" t="s">
        <v>1026</v>
      </c>
      <c r="C2497" s="432" t="s">
        <v>222</v>
      </c>
      <c r="D2497" s="188"/>
      <c r="E2497" s="225" t="s">
        <v>179</v>
      </c>
      <c r="F2497" s="424">
        <v>185000</v>
      </c>
      <c r="G2497" s="425">
        <v>185000</v>
      </c>
      <c r="H2497" s="426"/>
      <c r="I2497" s="350"/>
      <c r="J2497" s="427">
        <v>85000</v>
      </c>
      <c r="K2497" s="427">
        <v>100000</v>
      </c>
      <c r="L2497" s="427"/>
      <c r="M2497" s="428"/>
      <c r="N2497" s="428"/>
      <c r="O2497" s="429"/>
      <c r="P2497" s="430"/>
      <c r="Q2497" s="433"/>
      <c r="R2497" s="350">
        <v>185000</v>
      </c>
      <c r="S2497" s="350">
        <f t="shared" si="356"/>
        <v>0</v>
      </c>
      <c r="T2497" s="431"/>
      <c r="U2497" s="350"/>
      <c r="V2497" s="431"/>
      <c r="W2497" s="350"/>
      <c r="X2497" s="23">
        <f t="shared" si="351"/>
        <v>0</v>
      </c>
      <c r="Y2497" s="23">
        <f t="shared" si="352"/>
        <v>0</v>
      </c>
      <c r="Z2497" s="20">
        <v>1</v>
      </c>
      <c r="AH2497" s="20">
        <f t="shared" si="347"/>
        <v>1</v>
      </c>
      <c r="AQ2497" s="1">
        <f t="shared" si="349"/>
        <v>0</v>
      </c>
      <c r="AR2497" s="1">
        <f t="shared" si="348"/>
        <v>1</v>
      </c>
    </row>
    <row r="2498" spans="1:44" ht="28.2" thickTop="1" thickBot="1">
      <c r="A2498" s="104" t="s">
        <v>898</v>
      </c>
      <c r="B2498" s="104" t="s">
        <v>1026</v>
      </c>
      <c r="C2498" s="187" t="s">
        <v>41</v>
      </c>
      <c r="D2498" s="188"/>
      <c r="E2498" s="225" t="s">
        <v>145</v>
      </c>
      <c r="F2498" s="424">
        <v>200000</v>
      </c>
      <c r="G2498" s="425">
        <f>SUM(I2498:N2498)</f>
        <v>200000</v>
      </c>
      <c r="H2498" s="426"/>
      <c r="I2498" s="350">
        <v>32000</v>
      </c>
      <c r="J2498" s="427"/>
      <c r="K2498" s="427"/>
      <c r="L2498" s="427">
        <v>168000</v>
      </c>
      <c r="M2498" s="428"/>
      <c r="N2498" s="428"/>
      <c r="O2498" s="429"/>
      <c r="P2498" s="430"/>
      <c r="Q2498" s="433">
        <v>180000</v>
      </c>
      <c r="R2498" s="350">
        <v>20000</v>
      </c>
      <c r="S2498" s="350">
        <f t="shared" si="356"/>
        <v>0</v>
      </c>
      <c r="T2498" s="431"/>
      <c r="U2498" s="350"/>
      <c r="V2498" s="431"/>
      <c r="W2498" s="350"/>
      <c r="X2498" s="23">
        <f t="shared" si="351"/>
        <v>0</v>
      </c>
      <c r="Y2498" s="23">
        <f t="shared" si="352"/>
        <v>0</v>
      </c>
      <c r="AH2498" s="20">
        <f t="shared" si="347"/>
        <v>0</v>
      </c>
      <c r="AI2498" s="20">
        <v>1</v>
      </c>
      <c r="AQ2498" s="1">
        <f t="shared" si="349"/>
        <v>1</v>
      </c>
      <c r="AR2498" s="1">
        <f t="shared" si="348"/>
        <v>1</v>
      </c>
    </row>
    <row r="2499" spans="1:44" ht="28.2" thickTop="1" thickBot="1">
      <c r="A2499" s="104" t="s">
        <v>898</v>
      </c>
      <c r="B2499" s="104" t="s">
        <v>1026</v>
      </c>
      <c r="C2499" s="187" t="s">
        <v>1028</v>
      </c>
      <c r="D2499" s="188"/>
      <c r="E2499" s="225" t="s">
        <v>12</v>
      </c>
      <c r="F2499" s="424">
        <v>900000</v>
      </c>
      <c r="G2499" s="425">
        <f>SUM(I2499:N2499)</f>
        <v>900000</v>
      </c>
      <c r="H2499" s="426"/>
      <c r="I2499" s="350"/>
      <c r="J2499" s="427"/>
      <c r="K2499" s="427"/>
      <c r="L2499" s="427"/>
      <c r="M2499" s="428">
        <v>900000</v>
      </c>
      <c r="N2499" s="428"/>
      <c r="O2499" s="429"/>
      <c r="P2499" s="430"/>
      <c r="Q2499" s="433">
        <v>810000</v>
      </c>
      <c r="R2499" s="350">
        <v>90000</v>
      </c>
      <c r="S2499" s="350">
        <f t="shared" si="356"/>
        <v>0</v>
      </c>
      <c r="T2499" s="431"/>
      <c r="U2499" s="350"/>
      <c r="V2499" s="431"/>
      <c r="W2499" s="350"/>
      <c r="X2499" s="23">
        <f t="shared" si="351"/>
        <v>0</v>
      </c>
      <c r="Y2499" s="23">
        <f t="shared" si="352"/>
        <v>0</v>
      </c>
      <c r="AH2499" s="20">
        <f t="shared" si="347"/>
        <v>0</v>
      </c>
      <c r="AO2499" s="20">
        <v>1</v>
      </c>
      <c r="AQ2499" s="1">
        <f t="shared" si="349"/>
        <v>1</v>
      </c>
      <c r="AR2499" s="1">
        <f t="shared" si="348"/>
        <v>1</v>
      </c>
    </row>
    <row r="2500" spans="1:44" ht="28.2" thickTop="1" thickBot="1">
      <c r="A2500" s="104" t="s">
        <v>898</v>
      </c>
      <c r="B2500" s="104" t="s">
        <v>1026</v>
      </c>
      <c r="C2500" s="187" t="s">
        <v>1029</v>
      </c>
      <c r="D2500" s="188"/>
      <c r="E2500" s="225" t="s">
        <v>145</v>
      </c>
      <c r="F2500" s="424">
        <v>900000</v>
      </c>
      <c r="G2500" s="425">
        <f>SUM(I2500:N2500)</f>
        <v>900000</v>
      </c>
      <c r="H2500" s="426"/>
      <c r="I2500" s="350"/>
      <c r="J2500" s="427"/>
      <c r="K2500" s="427"/>
      <c r="L2500" s="427"/>
      <c r="M2500" s="428">
        <v>900000</v>
      </c>
      <c r="N2500" s="428"/>
      <c r="O2500" s="429"/>
      <c r="P2500" s="430"/>
      <c r="Q2500" s="433">
        <v>14000</v>
      </c>
      <c r="R2500" s="350">
        <v>796000</v>
      </c>
      <c r="S2500" s="350">
        <f t="shared" si="356"/>
        <v>90000</v>
      </c>
      <c r="T2500" s="431"/>
      <c r="U2500" s="350"/>
      <c r="V2500" s="431"/>
      <c r="W2500" s="350"/>
      <c r="X2500" s="23">
        <f t="shared" si="351"/>
        <v>0</v>
      </c>
      <c r="Y2500" s="23">
        <f t="shared" si="352"/>
        <v>0</v>
      </c>
      <c r="AH2500" s="20">
        <f t="shared" si="347"/>
        <v>0</v>
      </c>
      <c r="AO2500" s="20">
        <v>1</v>
      </c>
      <c r="AQ2500" s="1">
        <f t="shared" si="349"/>
        <v>1</v>
      </c>
      <c r="AR2500" s="1">
        <f t="shared" si="348"/>
        <v>1</v>
      </c>
    </row>
    <row r="2501" spans="1:44" ht="28.2" thickTop="1" thickBot="1">
      <c r="A2501" s="104" t="s">
        <v>898</v>
      </c>
      <c r="B2501" s="104" t="s">
        <v>1030</v>
      </c>
      <c r="C2501" s="187" t="s">
        <v>1031</v>
      </c>
      <c r="D2501" s="188"/>
      <c r="E2501" s="225" t="s">
        <v>179</v>
      </c>
      <c r="F2501" s="424">
        <f t="shared" ref="F2501:F2506" si="357">SUM(I2501:N2501)</f>
        <v>110000</v>
      </c>
      <c r="G2501" s="425">
        <v>110000</v>
      </c>
      <c r="H2501" s="426"/>
      <c r="I2501" s="350"/>
      <c r="J2501" s="427"/>
      <c r="K2501" s="427"/>
      <c r="L2501" s="427">
        <v>110000</v>
      </c>
      <c r="M2501" s="428"/>
      <c r="N2501" s="428"/>
      <c r="O2501" s="429"/>
      <c r="P2501" s="430"/>
      <c r="Q2501" s="433"/>
      <c r="R2501" s="350">
        <v>99000</v>
      </c>
      <c r="S2501" s="350">
        <f t="shared" si="356"/>
        <v>11000</v>
      </c>
      <c r="T2501" s="431"/>
      <c r="U2501" s="350"/>
      <c r="V2501" s="431"/>
      <c r="W2501" s="350"/>
      <c r="X2501" s="23">
        <f t="shared" si="351"/>
        <v>0</v>
      </c>
      <c r="Y2501" s="23">
        <f t="shared" si="352"/>
        <v>0</v>
      </c>
      <c r="Z2501" s="20">
        <v>1</v>
      </c>
      <c r="AH2501" s="20">
        <f t="shared" si="347"/>
        <v>1</v>
      </c>
      <c r="AQ2501" s="1">
        <f t="shared" si="349"/>
        <v>0</v>
      </c>
      <c r="AR2501" s="1">
        <f t="shared" si="348"/>
        <v>1</v>
      </c>
    </row>
    <row r="2502" spans="1:44" ht="28.2" thickTop="1" thickBot="1">
      <c r="A2502" s="104" t="s">
        <v>898</v>
      </c>
      <c r="B2502" s="104" t="s">
        <v>1030</v>
      </c>
      <c r="C2502" s="187" t="s">
        <v>1032</v>
      </c>
      <c r="D2502" s="188"/>
      <c r="E2502" s="225" t="s">
        <v>179</v>
      </c>
      <c r="F2502" s="424">
        <f t="shared" si="357"/>
        <v>50000</v>
      </c>
      <c r="G2502" s="425">
        <v>50000</v>
      </c>
      <c r="H2502" s="426"/>
      <c r="I2502" s="350"/>
      <c r="J2502" s="427"/>
      <c r="K2502" s="427"/>
      <c r="L2502" s="427">
        <v>50000</v>
      </c>
      <c r="M2502" s="428"/>
      <c r="N2502" s="428"/>
      <c r="O2502" s="429"/>
      <c r="P2502" s="430"/>
      <c r="Q2502" s="433"/>
      <c r="R2502" s="350">
        <v>45000</v>
      </c>
      <c r="S2502" s="350">
        <f t="shared" si="356"/>
        <v>5000</v>
      </c>
      <c r="T2502" s="431"/>
      <c r="U2502" s="350"/>
      <c r="V2502" s="431"/>
      <c r="W2502" s="350"/>
      <c r="X2502" s="23">
        <f t="shared" si="351"/>
        <v>0</v>
      </c>
      <c r="Y2502" s="23">
        <f t="shared" si="352"/>
        <v>0</v>
      </c>
      <c r="Z2502" s="20">
        <v>1</v>
      </c>
      <c r="AH2502" s="20">
        <f t="shared" si="347"/>
        <v>1</v>
      </c>
      <c r="AQ2502" s="1">
        <f t="shared" si="349"/>
        <v>0</v>
      </c>
      <c r="AR2502" s="1">
        <f t="shared" si="348"/>
        <v>1</v>
      </c>
    </row>
    <row r="2503" spans="1:44" ht="28.2" thickTop="1" thickBot="1">
      <c r="A2503" s="104" t="s">
        <v>898</v>
      </c>
      <c r="B2503" s="104" t="s">
        <v>1030</v>
      </c>
      <c r="C2503" s="187" t="s">
        <v>377</v>
      </c>
      <c r="D2503" s="188"/>
      <c r="E2503" s="225" t="s">
        <v>179</v>
      </c>
      <c r="F2503" s="424">
        <f t="shared" si="357"/>
        <v>105000</v>
      </c>
      <c r="G2503" s="425">
        <v>105000</v>
      </c>
      <c r="H2503" s="426"/>
      <c r="I2503" s="350"/>
      <c r="J2503" s="427"/>
      <c r="K2503" s="427"/>
      <c r="L2503" s="427">
        <v>105000</v>
      </c>
      <c r="M2503" s="428"/>
      <c r="N2503" s="428"/>
      <c r="O2503" s="429"/>
      <c r="P2503" s="430"/>
      <c r="Q2503" s="433"/>
      <c r="R2503" s="350">
        <v>99000</v>
      </c>
      <c r="S2503" s="350">
        <f t="shared" si="356"/>
        <v>6000</v>
      </c>
      <c r="T2503" s="431"/>
      <c r="U2503" s="350"/>
      <c r="V2503" s="431"/>
      <c r="W2503" s="350"/>
      <c r="X2503" s="23">
        <f t="shared" si="351"/>
        <v>0</v>
      </c>
      <c r="Y2503" s="23">
        <f t="shared" si="352"/>
        <v>0</v>
      </c>
      <c r="Z2503" s="20">
        <v>1</v>
      </c>
      <c r="AH2503" s="20">
        <f t="shared" si="347"/>
        <v>1</v>
      </c>
      <c r="AQ2503" s="1">
        <f t="shared" si="349"/>
        <v>0</v>
      </c>
      <c r="AR2503" s="1">
        <f t="shared" si="348"/>
        <v>1</v>
      </c>
    </row>
    <row r="2504" spans="1:44" ht="28.2" thickTop="1" thickBot="1">
      <c r="A2504" s="104" t="s">
        <v>898</v>
      </c>
      <c r="B2504" s="104" t="s">
        <v>1030</v>
      </c>
      <c r="C2504" s="187" t="s">
        <v>1033</v>
      </c>
      <c r="D2504" s="188"/>
      <c r="E2504" s="225" t="s">
        <v>179</v>
      </c>
      <c r="F2504" s="424">
        <f t="shared" si="357"/>
        <v>298000</v>
      </c>
      <c r="G2504" s="425">
        <v>298000</v>
      </c>
      <c r="H2504" s="426"/>
      <c r="I2504" s="350"/>
      <c r="J2504" s="427"/>
      <c r="K2504" s="427"/>
      <c r="L2504" s="427">
        <v>298000</v>
      </c>
      <c r="M2504" s="428"/>
      <c r="N2504" s="428"/>
      <c r="O2504" s="429"/>
      <c r="P2504" s="430"/>
      <c r="Q2504" s="433"/>
      <c r="R2504" s="350">
        <v>0</v>
      </c>
      <c r="S2504" s="350">
        <f t="shared" si="356"/>
        <v>298000</v>
      </c>
      <c r="T2504" s="431"/>
      <c r="U2504" s="350"/>
      <c r="V2504" s="431"/>
      <c r="W2504" s="350"/>
      <c r="X2504" s="23">
        <f t="shared" si="351"/>
        <v>0</v>
      </c>
      <c r="Y2504" s="23">
        <f t="shared" si="352"/>
        <v>0</v>
      </c>
      <c r="Z2504" s="20">
        <v>1</v>
      </c>
      <c r="AH2504" s="20">
        <f t="shared" si="347"/>
        <v>1</v>
      </c>
      <c r="AQ2504" s="1">
        <f t="shared" si="349"/>
        <v>0</v>
      </c>
      <c r="AR2504" s="1">
        <f t="shared" si="348"/>
        <v>1</v>
      </c>
    </row>
    <row r="2505" spans="1:44" ht="28.2" thickTop="1" thickBot="1">
      <c r="A2505" s="104" t="s">
        <v>898</v>
      </c>
      <c r="B2505" s="104" t="s">
        <v>1030</v>
      </c>
      <c r="C2505" s="187" t="s">
        <v>1034</v>
      </c>
      <c r="D2505" s="188"/>
      <c r="E2505" s="225" t="s">
        <v>179</v>
      </c>
      <c r="F2505" s="424">
        <f t="shared" si="357"/>
        <v>42000</v>
      </c>
      <c r="G2505" s="425">
        <v>42000</v>
      </c>
      <c r="H2505" s="426"/>
      <c r="I2505" s="350"/>
      <c r="J2505" s="427"/>
      <c r="K2505" s="427"/>
      <c r="L2505" s="427">
        <v>42000</v>
      </c>
      <c r="M2505" s="428"/>
      <c r="N2505" s="428"/>
      <c r="O2505" s="429"/>
      <c r="P2505" s="430"/>
      <c r="Q2505" s="433"/>
      <c r="R2505" s="350">
        <v>0</v>
      </c>
      <c r="S2505" s="350">
        <f t="shared" si="356"/>
        <v>42000</v>
      </c>
      <c r="T2505" s="431"/>
      <c r="U2505" s="350"/>
      <c r="V2505" s="431"/>
      <c r="W2505" s="350"/>
      <c r="X2505" s="23">
        <f t="shared" si="351"/>
        <v>0</v>
      </c>
      <c r="Y2505" s="23">
        <f t="shared" si="352"/>
        <v>0</v>
      </c>
      <c r="Z2505" s="20">
        <v>1</v>
      </c>
      <c r="AH2505" s="20">
        <f t="shared" si="347"/>
        <v>1</v>
      </c>
      <c r="AQ2505" s="1">
        <f t="shared" si="349"/>
        <v>0</v>
      </c>
      <c r="AR2505" s="1">
        <f t="shared" si="348"/>
        <v>1</v>
      </c>
    </row>
    <row r="2506" spans="1:44" ht="28.2" thickTop="1" thickBot="1">
      <c r="A2506" s="104" t="s">
        <v>898</v>
      </c>
      <c r="B2506" s="104" t="s">
        <v>1030</v>
      </c>
      <c r="C2506" s="187" t="s">
        <v>36</v>
      </c>
      <c r="D2506" s="188"/>
      <c r="E2506" s="225" t="s">
        <v>179</v>
      </c>
      <c r="F2506" s="424">
        <f t="shared" si="357"/>
        <v>20000</v>
      </c>
      <c r="G2506" s="425">
        <v>20000</v>
      </c>
      <c r="H2506" s="426"/>
      <c r="I2506" s="350"/>
      <c r="J2506" s="427"/>
      <c r="K2506" s="427"/>
      <c r="L2506" s="427">
        <v>20000</v>
      </c>
      <c r="M2506" s="428"/>
      <c r="N2506" s="428"/>
      <c r="O2506" s="429"/>
      <c r="P2506" s="430"/>
      <c r="Q2506" s="433"/>
      <c r="R2506" s="350">
        <v>12000</v>
      </c>
      <c r="S2506" s="350">
        <f t="shared" si="356"/>
        <v>8000</v>
      </c>
      <c r="T2506" s="431"/>
      <c r="U2506" s="350"/>
      <c r="V2506" s="431"/>
      <c r="W2506" s="350"/>
      <c r="X2506" s="23">
        <f t="shared" si="351"/>
        <v>0</v>
      </c>
      <c r="Y2506" s="23">
        <f t="shared" si="352"/>
        <v>0</v>
      </c>
      <c r="Z2506" s="20">
        <v>1</v>
      </c>
      <c r="AH2506" s="20">
        <f t="shared" ref="AH2506:AH2569" si="358">SUM(Z2506:AG2506)</f>
        <v>1</v>
      </c>
      <c r="AQ2506" s="1">
        <f t="shared" si="349"/>
        <v>0</v>
      </c>
      <c r="AR2506" s="1">
        <f t="shared" ref="AR2506:AR2569" si="359">AQ2506+AH2506</f>
        <v>1</v>
      </c>
    </row>
    <row r="2507" spans="1:44" ht="28.2" thickTop="1" thickBot="1">
      <c r="A2507" s="104" t="s">
        <v>898</v>
      </c>
      <c r="B2507" s="104" t="s">
        <v>1030</v>
      </c>
      <c r="C2507" s="187" t="s">
        <v>172</v>
      </c>
      <c r="D2507" s="188"/>
      <c r="E2507" s="225" t="s">
        <v>145</v>
      </c>
      <c r="F2507" s="424">
        <v>90000</v>
      </c>
      <c r="G2507" s="425">
        <f>SUM(I2507:N2507)</f>
        <v>90000</v>
      </c>
      <c r="H2507" s="426"/>
      <c r="I2507" s="350"/>
      <c r="J2507" s="427"/>
      <c r="K2507" s="427"/>
      <c r="L2507" s="427">
        <v>90000</v>
      </c>
      <c r="M2507" s="428"/>
      <c r="N2507" s="428"/>
      <c r="O2507" s="429"/>
      <c r="P2507" s="430"/>
      <c r="Q2507" s="433">
        <v>83000</v>
      </c>
      <c r="R2507" s="350">
        <v>7000</v>
      </c>
      <c r="S2507" s="350">
        <f t="shared" si="356"/>
        <v>0</v>
      </c>
      <c r="T2507" s="431"/>
      <c r="U2507" s="350"/>
      <c r="V2507" s="431"/>
      <c r="W2507" s="350"/>
      <c r="X2507" s="23">
        <f t="shared" si="351"/>
        <v>0</v>
      </c>
      <c r="Y2507" s="23">
        <f t="shared" si="352"/>
        <v>0</v>
      </c>
      <c r="AH2507" s="20">
        <f t="shared" si="358"/>
        <v>0</v>
      </c>
      <c r="AI2507" s="20">
        <v>1</v>
      </c>
      <c r="AQ2507" s="1">
        <f t="shared" si="349"/>
        <v>1</v>
      </c>
      <c r="AR2507" s="1">
        <f t="shared" si="359"/>
        <v>1</v>
      </c>
    </row>
    <row r="2508" spans="1:44" ht="28.2" thickTop="1" thickBot="1">
      <c r="A2508" s="104" t="s">
        <v>898</v>
      </c>
      <c r="B2508" s="104" t="s">
        <v>1030</v>
      </c>
      <c r="C2508" s="187" t="s">
        <v>1032</v>
      </c>
      <c r="D2508" s="188"/>
      <c r="E2508" s="225" t="s">
        <v>145</v>
      </c>
      <c r="F2508" s="424">
        <v>51000</v>
      </c>
      <c r="G2508" s="425">
        <f>SUM(I2508:N2508)</f>
        <v>59000</v>
      </c>
      <c r="H2508" s="426"/>
      <c r="I2508" s="350"/>
      <c r="J2508" s="427"/>
      <c r="K2508" s="427"/>
      <c r="L2508" s="427">
        <v>59000</v>
      </c>
      <c r="M2508" s="428"/>
      <c r="N2508" s="428"/>
      <c r="O2508" s="429"/>
      <c r="P2508" s="430"/>
      <c r="Q2508" s="433">
        <v>46000</v>
      </c>
      <c r="R2508" s="350">
        <v>13000</v>
      </c>
      <c r="S2508" s="350">
        <f t="shared" si="356"/>
        <v>0</v>
      </c>
      <c r="T2508" s="431"/>
      <c r="U2508" s="350"/>
      <c r="V2508" s="431"/>
      <c r="W2508" s="350"/>
      <c r="X2508" s="23">
        <f t="shared" si="351"/>
        <v>0</v>
      </c>
      <c r="Y2508" s="23">
        <f t="shared" si="352"/>
        <v>0</v>
      </c>
      <c r="AH2508" s="20">
        <f t="shared" si="358"/>
        <v>0</v>
      </c>
      <c r="AI2508" s="20">
        <v>1</v>
      </c>
      <c r="AQ2508" s="1">
        <f t="shared" si="349"/>
        <v>1</v>
      </c>
      <c r="AR2508" s="1">
        <f t="shared" si="359"/>
        <v>1</v>
      </c>
    </row>
    <row r="2509" spans="1:44" ht="28.2" thickTop="1" thickBot="1">
      <c r="A2509" s="104" t="s">
        <v>898</v>
      </c>
      <c r="B2509" s="104" t="s">
        <v>1035</v>
      </c>
      <c r="C2509" s="187" t="s">
        <v>41</v>
      </c>
      <c r="D2509" s="188"/>
      <c r="E2509" s="225" t="s">
        <v>179</v>
      </c>
      <c r="F2509" s="424">
        <f t="shared" ref="F2509:F2515" si="360">SUM(I2509:N2509)</f>
        <v>960000</v>
      </c>
      <c r="G2509" s="425">
        <v>960000</v>
      </c>
      <c r="H2509" s="426"/>
      <c r="I2509" s="350">
        <v>91000</v>
      </c>
      <c r="J2509" s="427">
        <v>424000</v>
      </c>
      <c r="K2509" s="427"/>
      <c r="L2509" s="427">
        <v>445000</v>
      </c>
      <c r="M2509" s="428"/>
      <c r="N2509" s="428"/>
      <c r="O2509" s="429"/>
      <c r="P2509" s="430"/>
      <c r="Q2509" s="433"/>
      <c r="R2509" s="350">
        <v>300000</v>
      </c>
      <c r="S2509" s="350">
        <f t="shared" si="356"/>
        <v>660000</v>
      </c>
      <c r="T2509" s="431"/>
      <c r="U2509" s="350"/>
      <c r="V2509" s="431"/>
      <c r="W2509" s="350"/>
      <c r="X2509" s="23">
        <f t="shared" si="351"/>
        <v>0</v>
      </c>
      <c r="Y2509" s="23">
        <f t="shared" si="352"/>
        <v>0</v>
      </c>
      <c r="Z2509" s="20">
        <v>1</v>
      </c>
      <c r="AH2509" s="20">
        <f t="shared" si="358"/>
        <v>1</v>
      </c>
      <c r="AQ2509" s="1">
        <f t="shared" ref="AQ2509:AQ2572" si="361">SUM(AI2509:AP2509)</f>
        <v>0</v>
      </c>
      <c r="AR2509" s="1">
        <f t="shared" si="359"/>
        <v>1</v>
      </c>
    </row>
    <row r="2510" spans="1:44" ht="28.2" thickTop="1" thickBot="1">
      <c r="A2510" s="104" t="s">
        <v>898</v>
      </c>
      <c r="B2510" s="104" t="s">
        <v>1035</v>
      </c>
      <c r="C2510" s="187" t="s">
        <v>360</v>
      </c>
      <c r="D2510" s="188"/>
      <c r="E2510" s="225" t="s">
        <v>179</v>
      </c>
      <c r="F2510" s="424">
        <f t="shared" si="360"/>
        <v>20000</v>
      </c>
      <c r="G2510" s="425">
        <v>20000</v>
      </c>
      <c r="H2510" s="426"/>
      <c r="I2510" s="350">
        <v>20000</v>
      </c>
      <c r="J2510" s="427"/>
      <c r="K2510" s="427"/>
      <c r="L2510" s="427"/>
      <c r="M2510" s="428"/>
      <c r="N2510" s="428"/>
      <c r="O2510" s="429"/>
      <c r="P2510" s="430"/>
      <c r="Q2510" s="433"/>
      <c r="R2510" s="350">
        <v>20000</v>
      </c>
      <c r="S2510" s="350">
        <f t="shared" si="356"/>
        <v>0</v>
      </c>
      <c r="T2510" s="431"/>
      <c r="U2510" s="350"/>
      <c r="V2510" s="431"/>
      <c r="W2510" s="350"/>
      <c r="X2510" s="23">
        <f t="shared" si="351"/>
        <v>0</v>
      </c>
      <c r="Y2510" s="23">
        <f t="shared" si="352"/>
        <v>0</v>
      </c>
      <c r="Z2510" s="20">
        <v>1</v>
      </c>
      <c r="AH2510" s="20">
        <f t="shared" si="358"/>
        <v>1</v>
      </c>
      <c r="AQ2510" s="1">
        <f t="shared" si="361"/>
        <v>0</v>
      </c>
      <c r="AR2510" s="1">
        <f t="shared" si="359"/>
        <v>1</v>
      </c>
    </row>
    <row r="2511" spans="1:44" ht="28.2" thickTop="1" thickBot="1">
      <c r="A2511" s="104" t="s">
        <v>898</v>
      </c>
      <c r="B2511" s="104" t="s">
        <v>1035</v>
      </c>
      <c r="C2511" s="187" t="s">
        <v>58</v>
      </c>
      <c r="D2511" s="188"/>
      <c r="E2511" s="225" t="s">
        <v>179</v>
      </c>
      <c r="F2511" s="424">
        <f t="shared" si="360"/>
        <v>198300</v>
      </c>
      <c r="G2511" s="425">
        <v>198300</v>
      </c>
      <c r="H2511" s="426"/>
      <c r="I2511" s="350">
        <v>198300</v>
      </c>
      <c r="J2511" s="427"/>
      <c r="K2511" s="427"/>
      <c r="L2511" s="427"/>
      <c r="M2511" s="428"/>
      <c r="N2511" s="428"/>
      <c r="O2511" s="429"/>
      <c r="P2511" s="430"/>
      <c r="Q2511" s="433"/>
      <c r="R2511" s="350">
        <v>150000</v>
      </c>
      <c r="S2511" s="350">
        <f t="shared" si="356"/>
        <v>48300</v>
      </c>
      <c r="T2511" s="431"/>
      <c r="U2511" s="350"/>
      <c r="V2511" s="431"/>
      <c r="W2511" s="350"/>
      <c r="X2511" s="23">
        <f t="shared" si="351"/>
        <v>0</v>
      </c>
      <c r="Y2511" s="23">
        <f t="shared" si="352"/>
        <v>0</v>
      </c>
      <c r="Z2511" s="20">
        <v>1</v>
      </c>
      <c r="AH2511" s="20">
        <f t="shared" si="358"/>
        <v>1</v>
      </c>
      <c r="AQ2511" s="1">
        <f t="shared" si="361"/>
        <v>0</v>
      </c>
      <c r="AR2511" s="1">
        <f t="shared" si="359"/>
        <v>1</v>
      </c>
    </row>
    <row r="2512" spans="1:44" ht="28.2" thickTop="1" thickBot="1">
      <c r="A2512" s="104" t="s">
        <v>898</v>
      </c>
      <c r="B2512" s="104" t="s">
        <v>1035</v>
      </c>
      <c r="C2512" s="187" t="s">
        <v>37</v>
      </c>
      <c r="D2512" s="188"/>
      <c r="E2512" s="225" t="s">
        <v>179</v>
      </c>
      <c r="F2512" s="424">
        <f t="shared" si="360"/>
        <v>100000</v>
      </c>
      <c r="G2512" s="425">
        <v>100000</v>
      </c>
      <c r="H2512" s="426"/>
      <c r="I2512" s="350">
        <v>100000</v>
      </c>
      <c r="J2512" s="427"/>
      <c r="K2512" s="427"/>
      <c r="L2512" s="427"/>
      <c r="M2512" s="428"/>
      <c r="N2512" s="428"/>
      <c r="O2512" s="429"/>
      <c r="P2512" s="430"/>
      <c r="Q2512" s="433"/>
      <c r="R2512" s="350">
        <v>90000</v>
      </c>
      <c r="S2512" s="350">
        <f t="shared" si="356"/>
        <v>10000</v>
      </c>
      <c r="T2512" s="431"/>
      <c r="U2512" s="350"/>
      <c r="V2512" s="431"/>
      <c r="W2512" s="350"/>
      <c r="X2512" s="23">
        <f t="shared" si="351"/>
        <v>0</v>
      </c>
      <c r="Y2512" s="23">
        <f t="shared" si="352"/>
        <v>0</v>
      </c>
      <c r="Z2512" s="20">
        <v>1</v>
      </c>
      <c r="AH2512" s="20">
        <f t="shared" si="358"/>
        <v>1</v>
      </c>
      <c r="AQ2512" s="1">
        <f t="shared" si="361"/>
        <v>0</v>
      </c>
      <c r="AR2512" s="1">
        <f t="shared" si="359"/>
        <v>1</v>
      </c>
    </row>
    <row r="2513" spans="1:44" ht="28.2" thickTop="1" thickBot="1">
      <c r="A2513" s="104" t="s">
        <v>898</v>
      </c>
      <c r="B2513" s="104" t="s">
        <v>1035</v>
      </c>
      <c r="C2513" s="187" t="s">
        <v>1036</v>
      </c>
      <c r="D2513" s="188"/>
      <c r="E2513" s="225" t="s">
        <v>179</v>
      </c>
      <c r="F2513" s="424">
        <f t="shared" si="360"/>
        <v>150000</v>
      </c>
      <c r="G2513" s="425">
        <v>150000</v>
      </c>
      <c r="H2513" s="426"/>
      <c r="I2513" s="350">
        <v>150000</v>
      </c>
      <c r="J2513" s="427"/>
      <c r="K2513" s="427"/>
      <c r="L2513" s="427"/>
      <c r="M2513" s="428"/>
      <c r="N2513" s="428"/>
      <c r="O2513" s="429"/>
      <c r="P2513" s="430"/>
      <c r="Q2513" s="433"/>
      <c r="R2513" s="350">
        <v>100000</v>
      </c>
      <c r="S2513" s="350">
        <f t="shared" si="356"/>
        <v>50000</v>
      </c>
      <c r="T2513" s="431"/>
      <c r="U2513" s="350"/>
      <c r="V2513" s="431"/>
      <c r="W2513" s="350"/>
      <c r="X2513" s="23">
        <f t="shared" si="351"/>
        <v>0</v>
      </c>
      <c r="Y2513" s="23">
        <f t="shared" si="352"/>
        <v>0</v>
      </c>
      <c r="Z2513" s="20">
        <v>1</v>
      </c>
      <c r="AH2513" s="20">
        <f t="shared" si="358"/>
        <v>1</v>
      </c>
      <c r="AQ2513" s="1">
        <f t="shared" si="361"/>
        <v>0</v>
      </c>
      <c r="AR2513" s="1">
        <f t="shared" si="359"/>
        <v>1</v>
      </c>
    </row>
    <row r="2514" spans="1:44" ht="28.2" thickTop="1" thickBot="1">
      <c r="A2514" s="104" t="s">
        <v>898</v>
      </c>
      <c r="B2514" s="104" t="s">
        <v>1035</v>
      </c>
      <c r="C2514" s="187" t="s">
        <v>141</v>
      </c>
      <c r="D2514" s="188"/>
      <c r="E2514" s="225" t="s">
        <v>179</v>
      </c>
      <c r="F2514" s="424">
        <f t="shared" si="360"/>
        <v>300000</v>
      </c>
      <c r="G2514" s="425">
        <v>300000</v>
      </c>
      <c r="H2514" s="426"/>
      <c r="I2514" s="350">
        <v>300000</v>
      </c>
      <c r="J2514" s="427"/>
      <c r="K2514" s="427"/>
      <c r="L2514" s="427"/>
      <c r="M2514" s="428"/>
      <c r="N2514" s="428"/>
      <c r="O2514" s="429"/>
      <c r="P2514" s="430"/>
      <c r="Q2514" s="433"/>
      <c r="R2514" s="350">
        <v>300000</v>
      </c>
      <c r="S2514" s="350">
        <f t="shared" si="356"/>
        <v>0</v>
      </c>
      <c r="T2514" s="431"/>
      <c r="U2514" s="350"/>
      <c r="V2514" s="431"/>
      <c r="W2514" s="350"/>
      <c r="X2514" s="23">
        <f t="shared" si="351"/>
        <v>0</v>
      </c>
      <c r="Y2514" s="23">
        <f t="shared" si="352"/>
        <v>0</v>
      </c>
      <c r="Z2514" s="20">
        <v>1</v>
      </c>
      <c r="AH2514" s="20">
        <f t="shared" si="358"/>
        <v>1</v>
      </c>
      <c r="AQ2514" s="1">
        <f t="shared" si="361"/>
        <v>0</v>
      </c>
      <c r="AR2514" s="1">
        <f t="shared" si="359"/>
        <v>1</v>
      </c>
    </row>
    <row r="2515" spans="1:44" ht="28.2" thickTop="1" thickBot="1">
      <c r="A2515" s="104" t="s">
        <v>898</v>
      </c>
      <c r="B2515" s="104" t="s">
        <v>1035</v>
      </c>
      <c r="C2515" s="187" t="s">
        <v>1037</v>
      </c>
      <c r="D2515" s="188"/>
      <c r="E2515" s="225" t="s">
        <v>179</v>
      </c>
      <c r="F2515" s="424">
        <f t="shared" si="360"/>
        <v>45000</v>
      </c>
      <c r="G2515" s="425">
        <v>45000</v>
      </c>
      <c r="H2515" s="426"/>
      <c r="I2515" s="350">
        <v>45000</v>
      </c>
      <c r="J2515" s="427"/>
      <c r="K2515" s="427"/>
      <c r="L2515" s="427"/>
      <c r="M2515" s="428"/>
      <c r="N2515" s="428"/>
      <c r="O2515" s="429"/>
      <c r="P2515" s="430"/>
      <c r="Q2515" s="433"/>
      <c r="R2515" s="350">
        <v>45000</v>
      </c>
      <c r="S2515" s="350">
        <f t="shared" si="356"/>
        <v>0</v>
      </c>
      <c r="T2515" s="431"/>
      <c r="U2515" s="350"/>
      <c r="V2515" s="431"/>
      <c r="W2515" s="350"/>
      <c r="X2515" s="23">
        <f t="shared" si="351"/>
        <v>0</v>
      </c>
      <c r="Y2515" s="23">
        <f t="shared" si="352"/>
        <v>0</v>
      </c>
      <c r="Z2515" s="20">
        <v>1</v>
      </c>
      <c r="AH2515" s="20">
        <f t="shared" si="358"/>
        <v>1</v>
      </c>
      <c r="AQ2515" s="1">
        <f t="shared" si="361"/>
        <v>0</v>
      </c>
      <c r="AR2515" s="1">
        <f t="shared" si="359"/>
        <v>1</v>
      </c>
    </row>
    <row r="2516" spans="1:44" ht="28.2" thickTop="1" thickBot="1">
      <c r="A2516" s="104" t="s">
        <v>898</v>
      </c>
      <c r="B2516" s="104" t="s">
        <v>1035</v>
      </c>
      <c r="C2516" s="432" t="s">
        <v>222</v>
      </c>
      <c r="D2516" s="188"/>
      <c r="E2516" s="225" t="s">
        <v>179</v>
      </c>
      <c r="F2516" s="424">
        <v>230000</v>
      </c>
      <c r="G2516" s="425">
        <v>230000</v>
      </c>
      <c r="H2516" s="426"/>
      <c r="I2516" s="350"/>
      <c r="J2516" s="427">
        <v>230000</v>
      </c>
      <c r="K2516" s="427"/>
      <c r="L2516" s="427"/>
      <c r="M2516" s="428"/>
      <c r="N2516" s="428"/>
      <c r="O2516" s="429"/>
      <c r="P2516" s="430"/>
      <c r="Q2516" s="433"/>
      <c r="R2516" s="350">
        <v>230000</v>
      </c>
      <c r="S2516" s="350">
        <f t="shared" si="356"/>
        <v>0</v>
      </c>
      <c r="T2516" s="431"/>
      <c r="U2516" s="350"/>
      <c r="V2516" s="431"/>
      <c r="W2516" s="350"/>
      <c r="X2516" s="23">
        <f t="shared" si="351"/>
        <v>0</v>
      </c>
      <c r="Y2516" s="23">
        <f t="shared" si="352"/>
        <v>0</v>
      </c>
      <c r="Z2516" s="20">
        <v>1</v>
      </c>
      <c r="AH2516" s="20">
        <f t="shared" si="358"/>
        <v>1</v>
      </c>
      <c r="AQ2516" s="1">
        <f t="shared" si="361"/>
        <v>0</v>
      </c>
      <c r="AR2516" s="1">
        <f t="shared" si="359"/>
        <v>1</v>
      </c>
    </row>
    <row r="2517" spans="1:44" ht="28.2" thickTop="1" thickBot="1">
      <c r="A2517" s="104" t="s">
        <v>898</v>
      </c>
      <c r="B2517" s="104" t="s">
        <v>1035</v>
      </c>
      <c r="C2517" s="187" t="s">
        <v>41</v>
      </c>
      <c r="D2517" s="188"/>
      <c r="E2517" s="225" t="s">
        <v>10</v>
      </c>
      <c r="F2517" s="424">
        <v>2600000</v>
      </c>
      <c r="G2517" s="425">
        <f t="shared" ref="G2517:G2522" si="362">SUM(I2517:N2517)</f>
        <v>2450000</v>
      </c>
      <c r="H2517" s="426"/>
      <c r="I2517" s="350">
        <v>1950000</v>
      </c>
      <c r="J2517" s="427">
        <v>360000</v>
      </c>
      <c r="K2517" s="427"/>
      <c r="L2517" s="427">
        <v>140000</v>
      </c>
      <c r="M2517" s="428"/>
      <c r="N2517" s="428"/>
      <c r="O2517" s="429"/>
      <c r="P2517" s="430"/>
      <c r="Q2517" s="433">
        <v>2205000</v>
      </c>
      <c r="R2517" s="350">
        <v>245000</v>
      </c>
      <c r="S2517" s="350">
        <f t="shared" si="356"/>
        <v>0</v>
      </c>
      <c r="T2517" s="431"/>
      <c r="U2517" s="350"/>
      <c r="V2517" s="431"/>
      <c r="W2517" s="350"/>
      <c r="X2517" s="23">
        <f t="shared" si="351"/>
        <v>0</v>
      </c>
      <c r="Y2517" s="23">
        <f t="shared" si="352"/>
        <v>0</v>
      </c>
      <c r="AH2517" s="20">
        <f t="shared" si="358"/>
        <v>0</v>
      </c>
      <c r="AI2517" s="20">
        <v>1</v>
      </c>
      <c r="AQ2517" s="1">
        <f t="shared" si="361"/>
        <v>1</v>
      </c>
      <c r="AR2517" s="1">
        <f t="shared" si="359"/>
        <v>1</v>
      </c>
    </row>
    <row r="2518" spans="1:44" ht="28.2" thickTop="1" thickBot="1">
      <c r="A2518" s="104" t="s">
        <v>898</v>
      </c>
      <c r="B2518" s="104" t="s">
        <v>1035</v>
      </c>
      <c r="C2518" s="187" t="s">
        <v>41</v>
      </c>
      <c r="D2518" s="188"/>
      <c r="E2518" s="225" t="s">
        <v>53</v>
      </c>
      <c r="F2518" s="424">
        <v>646000</v>
      </c>
      <c r="G2518" s="425">
        <f t="shared" si="362"/>
        <v>536000</v>
      </c>
      <c r="H2518" s="426"/>
      <c r="I2518" s="350"/>
      <c r="J2518" s="427">
        <v>396000</v>
      </c>
      <c r="K2518" s="427"/>
      <c r="L2518" s="427">
        <v>140000</v>
      </c>
      <c r="M2518" s="428"/>
      <c r="N2518" s="428"/>
      <c r="O2518" s="429"/>
      <c r="P2518" s="430"/>
      <c r="Q2518" s="433">
        <v>482400</v>
      </c>
      <c r="R2518" s="350">
        <v>53600</v>
      </c>
      <c r="S2518" s="350">
        <f t="shared" si="356"/>
        <v>0</v>
      </c>
      <c r="T2518" s="431"/>
      <c r="U2518" s="350"/>
      <c r="V2518" s="431"/>
      <c r="W2518" s="350"/>
      <c r="X2518" s="23">
        <f t="shared" si="351"/>
        <v>0</v>
      </c>
      <c r="Y2518" s="23">
        <f t="shared" si="352"/>
        <v>0</v>
      </c>
      <c r="AH2518" s="20">
        <f t="shared" si="358"/>
        <v>0</v>
      </c>
      <c r="AI2518" s="20">
        <v>1</v>
      </c>
      <c r="AQ2518" s="1">
        <f t="shared" si="361"/>
        <v>1</v>
      </c>
      <c r="AR2518" s="1">
        <f t="shared" si="359"/>
        <v>1</v>
      </c>
    </row>
    <row r="2519" spans="1:44" ht="28.2" thickTop="1" thickBot="1">
      <c r="A2519" s="104" t="s">
        <v>898</v>
      </c>
      <c r="B2519" s="104" t="s">
        <v>1035</v>
      </c>
      <c r="C2519" s="187" t="s">
        <v>41</v>
      </c>
      <c r="D2519" s="188"/>
      <c r="E2519" s="225" t="s">
        <v>145</v>
      </c>
      <c r="F2519" s="424">
        <v>730000</v>
      </c>
      <c r="G2519" s="425">
        <f t="shared" si="362"/>
        <v>730000</v>
      </c>
      <c r="H2519" s="426"/>
      <c r="I2519" s="350">
        <v>10000</v>
      </c>
      <c r="J2519" s="427">
        <v>440000</v>
      </c>
      <c r="K2519" s="427"/>
      <c r="L2519" s="427">
        <v>280000</v>
      </c>
      <c r="M2519" s="428"/>
      <c r="N2519" s="428"/>
      <c r="O2519" s="429"/>
      <c r="P2519" s="430"/>
      <c r="Q2519" s="433">
        <v>0</v>
      </c>
      <c r="R2519" s="350">
        <v>657000</v>
      </c>
      <c r="S2519" s="350">
        <f t="shared" si="356"/>
        <v>73000</v>
      </c>
      <c r="T2519" s="431"/>
      <c r="U2519" s="350"/>
      <c r="V2519" s="431"/>
      <c r="W2519" s="350"/>
      <c r="X2519" s="23">
        <f t="shared" si="351"/>
        <v>0</v>
      </c>
      <c r="Y2519" s="23">
        <f t="shared" si="352"/>
        <v>0</v>
      </c>
      <c r="AH2519" s="20">
        <f t="shared" si="358"/>
        <v>0</v>
      </c>
      <c r="AI2519" s="20">
        <v>1</v>
      </c>
      <c r="AQ2519" s="1">
        <f t="shared" si="361"/>
        <v>1</v>
      </c>
      <c r="AR2519" s="1">
        <f t="shared" si="359"/>
        <v>1</v>
      </c>
    </row>
    <row r="2520" spans="1:44" ht="28.2" thickTop="1" thickBot="1">
      <c r="A2520" s="104" t="s">
        <v>898</v>
      </c>
      <c r="B2520" s="104" t="s">
        <v>1035</v>
      </c>
      <c r="C2520" s="187" t="s">
        <v>58</v>
      </c>
      <c r="D2520" s="188"/>
      <c r="E2520" s="225" t="s">
        <v>145</v>
      </c>
      <c r="F2520" s="424">
        <v>105000</v>
      </c>
      <c r="G2520" s="425">
        <f t="shared" si="362"/>
        <v>101000</v>
      </c>
      <c r="H2520" s="426"/>
      <c r="I2520" s="350">
        <v>101000</v>
      </c>
      <c r="J2520" s="427"/>
      <c r="K2520" s="427"/>
      <c r="L2520" s="427"/>
      <c r="M2520" s="428"/>
      <c r="N2520" s="428"/>
      <c r="O2520" s="429"/>
      <c r="P2520" s="430"/>
      <c r="Q2520" s="433">
        <v>0</v>
      </c>
      <c r="R2520" s="350">
        <v>90900</v>
      </c>
      <c r="S2520" s="350">
        <f t="shared" si="356"/>
        <v>10100</v>
      </c>
      <c r="T2520" s="431"/>
      <c r="U2520" s="350"/>
      <c r="V2520" s="431"/>
      <c r="W2520" s="350"/>
      <c r="X2520" s="23">
        <f t="shared" si="351"/>
        <v>0</v>
      </c>
      <c r="Y2520" s="23">
        <f t="shared" si="352"/>
        <v>0</v>
      </c>
      <c r="AH2520" s="20">
        <f t="shared" si="358"/>
        <v>0</v>
      </c>
      <c r="AI2520" s="20">
        <v>1</v>
      </c>
      <c r="AQ2520" s="1">
        <f t="shared" si="361"/>
        <v>1</v>
      </c>
      <c r="AR2520" s="1">
        <f t="shared" si="359"/>
        <v>1</v>
      </c>
    </row>
    <row r="2521" spans="1:44" ht="28.2" thickTop="1" thickBot="1">
      <c r="A2521" s="104" t="s">
        <v>898</v>
      </c>
      <c r="B2521" s="104" t="s">
        <v>1035</v>
      </c>
      <c r="C2521" s="187" t="s">
        <v>37</v>
      </c>
      <c r="D2521" s="188"/>
      <c r="E2521" s="225" t="s">
        <v>145</v>
      </c>
      <c r="F2521" s="424">
        <v>60000</v>
      </c>
      <c r="G2521" s="425">
        <f t="shared" si="362"/>
        <v>60000</v>
      </c>
      <c r="H2521" s="426"/>
      <c r="I2521" s="350">
        <v>60000</v>
      </c>
      <c r="J2521" s="427"/>
      <c r="K2521" s="427"/>
      <c r="L2521" s="427"/>
      <c r="M2521" s="428"/>
      <c r="N2521" s="428"/>
      <c r="O2521" s="429"/>
      <c r="P2521" s="430"/>
      <c r="Q2521" s="433">
        <v>0</v>
      </c>
      <c r="R2521" s="350">
        <v>60000</v>
      </c>
      <c r="S2521" s="350">
        <f t="shared" si="356"/>
        <v>0</v>
      </c>
      <c r="T2521" s="431"/>
      <c r="U2521" s="350"/>
      <c r="V2521" s="431"/>
      <c r="W2521" s="350"/>
      <c r="X2521" s="23">
        <f t="shared" si="351"/>
        <v>0</v>
      </c>
      <c r="Y2521" s="23">
        <f t="shared" si="352"/>
        <v>0</v>
      </c>
      <c r="AH2521" s="20">
        <f t="shared" si="358"/>
        <v>0</v>
      </c>
      <c r="AI2521" s="20">
        <v>1</v>
      </c>
      <c r="AQ2521" s="1">
        <f t="shared" si="361"/>
        <v>1</v>
      </c>
      <c r="AR2521" s="1">
        <f t="shared" si="359"/>
        <v>1</v>
      </c>
    </row>
    <row r="2522" spans="1:44" ht="28.2" thickTop="1" thickBot="1">
      <c r="A2522" s="104" t="s">
        <v>898</v>
      </c>
      <c r="B2522" s="104" t="s">
        <v>1035</v>
      </c>
      <c r="C2522" s="187" t="s">
        <v>45</v>
      </c>
      <c r="D2522" s="188"/>
      <c r="E2522" s="225" t="s">
        <v>145</v>
      </c>
      <c r="F2522" s="424">
        <v>100000</v>
      </c>
      <c r="G2522" s="425">
        <f t="shared" si="362"/>
        <v>240000</v>
      </c>
      <c r="H2522" s="426"/>
      <c r="I2522" s="350">
        <v>240000</v>
      </c>
      <c r="J2522" s="427"/>
      <c r="K2522" s="427"/>
      <c r="L2522" s="427"/>
      <c r="M2522" s="428"/>
      <c r="N2522" s="428"/>
      <c r="O2522" s="429"/>
      <c r="P2522" s="430"/>
      <c r="Q2522" s="433">
        <v>0</v>
      </c>
      <c r="R2522" s="350">
        <v>120000</v>
      </c>
      <c r="S2522" s="350">
        <f t="shared" si="356"/>
        <v>120000</v>
      </c>
      <c r="T2522" s="431"/>
      <c r="U2522" s="350"/>
      <c r="V2522" s="431"/>
      <c r="W2522" s="350"/>
      <c r="X2522" s="23">
        <f t="shared" si="351"/>
        <v>0</v>
      </c>
      <c r="Y2522" s="23">
        <f t="shared" si="352"/>
        <v>0</v>
      </c>
      <c r="AH2522" s="20">
        <f t="shared" si="358"/>
        <v>0</v>
      </c>
      <c r="AI2522" s="20">
        <v>1</v>
      </c>
      <c r="AQ2522" s="1">
        <f t="shared" si="361"/>
        <v>1</v>
      </c>
      <c r="AR2522" s="1">
        <f t="shared" si="359"/>
        <v>1</v>
      </c>
    </row>
    <row r="2523" spans="1:44" ht="28.2" thickTop="1" thickBot="1">
      <c r="A2523" s="104" t="s">
        <v>898</v>
      </c>
      <c r="B2523" s="104" t="s">
        <v>1038</v>
      </c>
      <c r="C2523" s="187" t="s">
        <v>36</v>
      </c>
      <c r="D2523" s="188"/>
      <c r="E2523" s="225" t="s">
        <v>179</v>
      </c>
      <c r="F2523" s="424">
        <f t="shared" ref="F2523:F2537" si="363">SUM(I2523:N2523)</f>
        <v>20000</v>
      </c>
      <c r="G2523" s="425">
        <v>20000</v>
      </c>
      <c r="H2523" s="426"/>
      <c r="I2523" s="350">
        <v>20000</v>
      </c>
      <c r="J2523" s="427"/>
      <c r="K2523" s="427"/>
      <c r="L2523" s="427"/>
      <c r="M2523" s="428"/>
      <c r="N2523" s="428"/>
      <c r="O2523" s="429"/>
      <c r="P2523" s="430"/>
      <c r="Q2523" s="433"/>
      <c r="R2523" s="350">
        <v>20000</v>
      </c>
      <c r="S2523" s="350">
        <f t="shared" si="356"/>
        <v>0</v>
      </c>
      <c r="T2523" s="431"/>
      <c r="U2523" s="350"/>
      <c r="V2523" s="431"/>
      <c r="W2523" s="350"/>
      <c r="X2523" s="23">
        <f t="shared" si="351"/>
        <v>0</v>
      </c>
      <c r="Y2523" s="23">
        <f t="shared" si="352"/>
        <v>0</v>
      </c>
      <c r="Z2523" s="20">
        <v>1</v>
      </c>
      <c r="AH2523" s="20">
        <f t="shared" si="358"/>
        <v>1</v>
      </c>
      <c r="AQ2523" s="1">
        <f t="shared" si="361"/>
        <v>0</v>
      </c>
      <c r="AR2523" s="1">
        <f t="shared" si="359"/>
        <v>1</v>
      </c>
    </row>
    <row r="2524" spans="1:44" ht="28.2" thickTop="1" thickBot="1">
      <c r="A2524" s="104" t="s">
        <v>898</v>
      </c>
      <c r="B2524" s="104" t="s">
        <v>1038</v>
      </c>
      <c r="C2524" s="187" t="s">
        <v>1039</v>
      </c>
      <c r="D2524" s="188"/>
      <c r="E2524" s="225" t="s">
        <v>179</v>
      </c>
      <c r="F2524" s="424">
        <f t="shared" si="363"/>
        <v>66000</v>
      </c>
      <c r="G2524" s="425">
        <v>66000</v>
      </c>
      <c r="H2524" s="426"/>
      <c r="I2524" s="350">
        <v>66000</v>
      </c>
      <c r="J2524" s="427"/>
      <c r="K2524" s="427"/>
      <c r="L2524" s="427"/>
      <c r="M2524" s="428"/>
      <c r="N2524" s="428"/>
      <c r="O2524" s="429"/>
      <c r="P2524" s="430"/>
      <c r="Q2524" s="433"/>
      <c r="R2524" s="350">
        <v>59400</v>
      </c>
      <c r="S2524" s="350">
        <f t="shared" si="356"/>
        <v>6600</v>
      </c>
      <c r="T2524" s="431"/>
      <c r="U2524" s="350"/>
      <c r="V2524" s="431"/>
      <c r="W2524" s="350"/>
      <c r="X2524" s="23">
        <f t="shared" si="351"/>
        <v>0</v>
      </c>
      <c r="Y2524" s="23">
        <f t="shared" si="352"/>
        <v>0</v>
      </c>
      <c r="Z2524" s="20">
        <v>1</v>
      </c>
      <c r="AH2524" s="20">
        <f t="shared" si="358"/>
        <v>1</v>
      </c>
      <c r="AQ2524" s="1">
        <f t="shared" si="361"/>
        <v>0</v>
      </c>
      <c r="AR2524" s="1">
        <f t="shared" si="359"/>
        <v>1</v>
      </c>
    </row>
    <row r="2525" spans="1:44" ht="28.2" thickTop="1" thickBot="1">
      <c r="A2525" s="104" t="s">
        <v>898</v>
      </c>
      <c r="B2525" s="104" t="s">
        <v>1038</v>
      </c>
      <c r="C2525" s="187" t="s">
        <v>45</v>
      </c>
      <c r="D2525" s="188"/>
      <c r="E2525" s="225" t="s">
        <v>179</v>
      </c>
      <c r="F2525" s="424">
        <f t="shared" si="363"/>
        <v>10000</v>
      </c>
      <c r="G2525" s="425">
        <v>10000</v>
      </c>
      <c r="H2525" s="426"/>
      <c r="I2525" s="350">
        <v>10000</v>
      </c>
      <c r="J2525" s="427"/>
      <c r="K2525" s="427"/>
      <c r="L2525" s="427"/>
      <c r="M2525" s="428"/>
      <c r="N2525" s="428"/>
      <c r="O2525" s="429"/>
      <c r="P2525" s="430"/>
      <c r="Q2525" s="433"/>
      <c r="R2525" s="350">
        <v>9000</v>
      </c>
      <c r="S2525" s="350">
        <f t="shared" si="356"/>
        <v>1000</v>
      </c>
      <c r="T2525" s="431"/>
      <c r="U2525" s="350"/>
      <c r="V2525" s="431"/>
      <c r="W2525" s="350"/>
      <c r="X2525" s="23">
        <f t="shared" si="351"/>
        <v>0</v>
      </c>
      <c r="Y2525" s="23">
        <f t="shared" si="352"/>
        <v>0</v>
      </c>
      <c r="Z2525" s="20">
        <v>1</v>
      </c>
      <c r="AH2525" s="20">
        <f t="shared" si="358"/>
        <v>1</v>
      </c>
      <c r="AQ2525" s="1">
        <f t="shared" si="361"/>
        <v>0</v>
      </c>
      <c r="AR2525" s="1">
        <f t="shared" si="359"/>
        <v>1</v>
      </c>
    </row>
    <row r="2526" spans="1:44" ht="28.2" thickTop="1" thickBot="1">
      <c r="A2526" s="104" t="s">
        <v>898</v>
      </c>
      <c r="B2526" s="104" t="s">
        <v>1038</v>
      </c>
      <c r="C2526" s="187" t="s">
        <v>1040</v>
      </c>
      <c r="D2526" s="188"/>
      <c r="E2526" s="225" t="s">
        <v>179</v>
      </c>
      <c r="F2526" s="424">
        <f t="shared" si="363"/>
        <v>20000</v>
      </c>
      <c r="G2526" s="425">
        <v>20000</v>
      </c>
      <c r="H2526" s="426"/>
      <c r="I2526" s="350">
        <v>20000</v>
      </c>
      <c r="J2526" s="427"/>
      <c r="K2526" s="427"/>
      <c r="L2526" s="427"/>
      <c r="M2526" s="428"/>
      <c r="N2526" s="428"/>
      <c r="O2526" s="429"/>
      <c r="P2526" s="430"/>
      <c r="Q2526" s="433"/>
      <c r="R2526" s="350">
        <v>18000</v>
      </c>
      <c r="S2526" s="350">
        <f t="shared" si="356"/>
        <v>2000</v>
      </c>
      <c r="T2526" s="431"/>
      <c r="U2526" s="350"/>
      <c r="V2526" s="431"/>
      <c r="W2526" s="350"/>
      <c r="X2526" s="23">
        <f t="shared" ref="X2526:X2589" si="364">G2526-I2526-J2526-K2526-L2526-M2526-N2526</f>
        <v>0</v>
      </c>
      <c r="Y2526" s="23">
        <f t="shared" ref="Y2526:Y2589" si="365">G2526-Q2526-R2526-S2526</f>
        <v>0</v>
      </c>
      <c r="Z2526" s="20">
        <v>1</v>
      </c>
      <c r="AH2526" s="20">
        <f t="shared" si="358"/>
        <v>1</v>
      </c>
      <c r="AQ2526" s="1">
        <f t="shared" si="361"/>
        <v>0</v>
      </c>
      <c r="AR2526" s="1">
        <f t="shared" si="359"/>
        <v>1</v>
      </c>
    </row>
    <row r="2527" spans="1:44" ht="28.2" thickTop="1" thickBot="1">
      <c r="A2527" s="104" t="s">
        <v>898</v>
      </c>
      <c r="B2527" s="104" t="s">
        <v>1038</v>
      </c>
      <c r="C2527" s="187" t="s">
        <v>1041</v>
      </c>
      <c r="D2527" s="188"/>
      <c r="E2527" s="225" t="s">
        <v>179</v>
      </c>
      <c r="F2527" s="424">
        <f t="shared" si="363"/>
        <v>10000</v>
      </c>
      <c r="G2527" s="425">
        <v>10000</v>
      </c>
      <c r="H2527" s="426"/>
      <c r="I2527" s="350">
        <v>10000</v>
      </c>
      <c r="J2527" s="427"/>
      <c r="K2527" s="427"/>
      <c r="L2527" s="427"/>
      <c r="M2527" s="428"/>
      <c r="N2527" s="428"/>
      <c r="O2527" s="429"/>
      <c r="P2527" s="430"/>
      <c r="Q2527" s="433"/>
      <c r="R2527" s="350">
        <v>10000</v>
      </c>
      <c r="S2527" s="350">
        <f t="shared" si="356"/>
        <v>0</v>
      </c>
      <c r="T2527" s="431"/>
      <c r="U2527" s="350"/>
      <c r="V2527" s="431"/>
      <c r="W2527" s="350"/>
      <c r="X2527" s="23">
        <f t="shared" si="364"/>
        <v>0</v>
      </c>
      <c r="Y2527" s="23">
        <f t="shared" si="365"/>
        <v>0</v>
      </c>
      <c r="Z2527" s="20">
        <v>1</v>
      </c>
      <c r="AH2527" s="20">
        <f t="shared" si="358"/>
        <v>1</v>
      </c>
      <c r="AQ2527" s="1">
        <f t="shared" si="361"/>
        <v>0</v>
      </c>
      <c r="AR2527" s="1">
        <f t="shared" si="359"/>
        <v>1</v>
      </c>
    </row>
    <row r="2528" spans="1:44" ht="28.2" thickTop="1" thickBot="1">
      <c r="A2528" s="104" t="s">
        <v>898</v>
      </c>
      <c r="B2528" s="104" t="s">
        <v>1038</v>
      </c>
      <c r="C2528" s="432" t="s">
        <v>222</v>
      </c>
      <c r="D2528" s="188"/>
      <c r="E2528" s="225" t="s">
        <v>179</v>
      </c>
      <c r="F2528" s="424">
        <v>255000</v>
      </c>
      <c r="G2528" s="425">
        <v>255000</v>
      </c>
      <c r="H2528" s="426"/>
      <c r="I2528" s="350"/>
      <c r="J2528" s="427">
        <v>255000</v>
      </c>
      <c r="K2528" s="427"/>
      <c r="L2528" s="427"/>
      <c r="M2528" s="428"/>
      <c r="N2528" s="428"/>
      <c r="O2528" s="429"/>
      <c r="P2528" s="430"/>
      <c r="Q2528" s="433"/>
      <c r="R2528" s="350">
        <v>255000</v>
      </c>
      <c r="S2528" s="350">
        <f t="shared" si="356"/>
        <v>0</v>
      </c>
      <c r="T2528" s="431"/>
      <c r="U2528" s="350"/>
      <c r="V2528" s="431"/>
      <c r="W2528" s="350"/>
      <c r="X2528" s="23">
        <f t="shared" si="364"/>
        <v>0</v>
      </c>
      <c r="Y2528" s="23">
        <f t="shared" si="365"/>
        <v>0</v>
      </c>
      <c r="Z2528" s="20">
        <v>1</v>
      </c>
      <c r="AH2528" s="20">
        <f t="shared" si="358"/>
        <v>1</v>
      </c>
      <c r="AQ2528" s="1">
        <f t="shared" si="361"/>
        <v>0</v>
      </c>
      <c r="AR2528" s="1">
        <f t="shared" si="359"/>
        <v>1</v>
      </c>
    </row>
    <row r="2529" spans="1:44" ht="28.2" thickTop="1" thickBot="1">
      <c r="A2529" s="104" t="s">
        <v>898</v>
      </c>
      <c r="B2529" s="104" t="s">
        <v>1038</v>
      </c>
      <c r="C2529" s="187" t="s">
        <v>1042</v>
      </c>
      <c r="D2529" s="188"/>
      <c r="E2529" s="225" t="s">
        <v>179</v>
      </c>
      <c r="F2529" s="424">
        <f t="shared" si="363"/>
        <v>8000</v>
      </c>
      <c r="G2529" s="425">
        <v>8000</v>
      </c>
      <c r="H2529" s="426"/>
      <c r="I2529" s="350">
        <v>8000</v>
      </c>
      <c r="J2529" s="427"/>
      <c r="K2529" s="427"/>
      <c r="L2529" s="427"/>
      <c r="M2529" s="428"/>
      <c r="N2529" s="428"/>
      <c r="O2529" s="429"/>
      <c r="P2529" s="430"/>
      <c r="Q2529" s="433"/>
      <c r="R2529" s="350">
        <v>8000</v>
      </c>
      <c r="S2529" s="350">
        <f t="shared" si="356"/>
        <v>0</v>
      </c>
      <c r="T2529" s="431"/>
      <c r="U2529" s="350"/>
      <c r="V2529" s="431"/>
      <c r="W2529" s="350"/>
      <c r="X2529" s="23">
        <f t="shared" si="364"/>
        <v>0</v>
      </c>
      <c r="Y2529" s="23">
        <f t="shared" si="365"/>
        <v>0</v>
      </c>
      <c r="Z2529" s="20">
        <v>1</v>
      </c>
      <c r="AH2529" s="20">
        <f t="shared" si="358"/>
        <v>1</v>
      </c>
      <c r="AQ2529" s="1">
        <f t="shared" si="361"/>
        <v>0</v>
      </c>
      <c r="AR2529" s="1">
        <f t="shared" si="359"/>
        <v>1</v>
      </c>
    </row>
    <row r="2530" spans="1:44" ht="28.2" thickTop="1" thickBot="1">
      <c r="A2530" s="104" t="s">
        <v>898</v>
      </c>
      <c r="B2530" s="104" t="s">
        <v>1038</v>
      </c>
      <c r="C2530" s="187" t="s">
        <v>58</v>
      </c>
      <c r="D2530" s="188"/>
      <c r="E2530" s="225" t="s">
        <v>179</v>
      </c>
      <c r="F2530" s="424">
        <f t="shared" si="363"/>
        <v>130000</v>
      </c>
      <c r="G2530" s="425">
        <v>130000</v>
      </c>
      <c r="H2530" s="426"/>
      <c r="I2530" s="350">
        <v>130000</v>
      </c>
      <c r="J2530" s="427"/>
      <c r="K2530" s="427"/>
      <c r="L2530" s="427"/>
      <c r="M2530" s="428"/>
      <c r="N2530" s="428"/>
      <c r="O2530" s="429"/>
      <c r="P2530" s="430"/>
      <c r="Q2530" s="433"/>
      <c r="R2530" s="350">
        <v>117000</v>
      </c>
      <c r="S2530" s="350">
        <f t="shared" si="356"/>
        <v>13000</v>
      </c>
      <c r="T2530" s="431"/>
      <c r="U2530" s="350"/>
      <c r="V2530" s="431"/>
      <c r="W2530" s="350"/>
      <c r="X2530" s="23">
        <f t="shared" si="364"/>
        <v>0</v>
      </c>
      <c r="Y2530" s="23">
        <f t="shared" si="365"/>
        <v>0</v>
      </c>
      <c r="Z2530" s="20">
        <v>1</v>
      </c>
      <c r="AH2530" s="20">
        <f t="shared" si="358"/>
        <v>1</v>
      </c>
      <c r="AQ2530" s="1">
        <f t="shared" si="361"/>
        <v>0</v>
      </c>
      <c r="AR2530" s="1">
        <f t="shared" si="359"/>
        <v>1</v>
      </c>
    </row>
    <row r="2531" spans="1:44" ht="28.2" thickTop="1" thickBot="1">
      <c r="A2531" s="104" t="s">
        <v>898</v>
      </c>
      <c r="B2531" s="104" t="s">
        <v>1038</v>
      </c>
      <c r="C2531" s="187" t="s">
        <v>360</v>
      </c>
      <c r="D2531" s="188"/>
      <c r="E2531" s="225" t="s">
        <v>179</v>
      </c>
      <c r="F2531" s="424">
        <f t="shared" si="363"/>
        <v>117000</v>
      </c>
      <c r="G2531" s="425">
        <v>117000</v>
      </c>
      <c r="H2531" s="426"/>
      <c r="I2531" s="350">
        <v>117000</v>
      </c>
      <c r="J2531" s="427"/>
      <c r="K2531" s="427"/>
      <c r="L2531" s="427"/>
      <c r="M2531" s="428"/>
      <c r="N2531" s="428"/>
      <c r="O2531" s="429"/>
      <c r="P2531" s="430"/>
      <c r="Q2531" s="433"/>
      <c r="R2531" s="350">
        <v>90000</v>
      </c>
      <c r="S2531" s="350">
        <f t="shared" si="356"/>
        <v>27000</v>
      </c>
      <c r="T2531" s="431"/>
      <c r="U2531" s="350"/>
      <c r="V2531" s="431"/>
      <c r="W2531" s="350"/>
      <c r="X2531" s="23">
        <f t="shared" si="364"/>
        <v>0</v>
      </c>
      <c r="Y2531" s="23">
        <f t="shared" si="365"/>
        <v>0</v>
      </c>
      <c r="Z2531" s="20">
        <v>1</v>
      </c>
      <c r="AH2531" s="20">
        <f t="shared" si="358"/>
        <v>1</v>
      </c>
      <c r="AQ2531" s="1">
        <f t="shared" si="361"/>
        <v>0</v>
      </c>
      <c r="AR2531" s="1">
        <f t="shared" si="359"/>
        <v>1</v>
      </c>
    </row>
    <row r="2532" spans="1:44" ht="28.2" thickTop="1" thickBot="1">
      <c r="A2532" s="104" t="s">
        <v>898</v>
      </c>
      <c r="B2532" s="104" t="s">
        <v>1038</v>
      </c>
      <c r="C2532" s="187" t="s">
        <v>41</v>
      </c>
      <c r="D2532" s="188"/>
      <c r="E2532" s="225" t="s">
        <v>179</v>
      </c>
      <c r="F2532" s="424">
        <f t="shared" si="363"/>
        <v>726000</v>
      </c>
      <c r="G2532" s="425">
        <v>726000</v>
      </c>
      <c r="H2532" s="426"/>
      <c r="I2532" s="350"/>
      <c r="J2532" s="427">
        <v>313000</v>
      </c>
      <c r="K2532" s="427"/>
      <c r="L2532" s="427">
        <v>413000</v>
      </c>
      <c r="M2532" s="428"/>
      <c r="N2532" s="428"/>
      <c r="O2532" s="429"/>
      <c r="P2532" s="430"/>
      <c r="Q2532" s="433"/>
      <c r="R2532" s="350">
        <v>500000</v>
      </c>
      <c r="S2532" s="350">
        <f t="shared" si="356"/>
        <v>226000</v>
      </c>
      <c r="T2532" s="431"/>
      <c r="U2532" s="350"/>
      <c r="V2532" s="431"/>
      <c r="W2532" s="350"/>
      <c r="X2532" s="23">
        <f t="shared" si="364"/>
        <v>0</v>
      </c>
      <c r="Y2532" s="23">
        <f t="shared" si="365"/>
        <v>0</v>
      </c>
      <c r="Z2532" s="20">
        <v>1</v>
      </c>
      <c r="AH2532" s="20">
        <f t="shared" si="358"/>
        <v>1</v>
      </c>
      <c r="AQ2532" s="1">
        <f t="shared" si="361"/>
        <v>0</v>
      </c>
      <c r="AR2532" s="1">
        <f t="shared" si="359"/>
        <v>1</v>
      </c>
    </row>
    <row r="2533" spans="1:44" ht="28.2" thickTop="1" thickBot="1">
      <c r="A2533" s="104" t="s">
        <v>898</v>
      </c>
      <c r="B2533" s="104" t="s">
        <v>1038</v>
      </c>
      <c r="C2533" s="187" t="s">
        <v>873</v>
      </c>
      <c r="D2533" s="188"/>
      <c r="E2533" s="225" t="s">
        <v>179</v>
      </c>
      <c r="F2533" s="424">
        <f t="shared" si="363"/>
        <v>187000</v>
      </c>
      <c r="G2533" s="425">
        <v>187000</v>
      </c>
      <c r="H2533" s="426"/>
      <c r="I2533" s="350">
        <v>187000</v>
      </c>
      <c r="J2533" s="427"/>
      <c r="K2533" s="427"/>
      <c r="L2533" s="427"/>
      <c r="M2533" s="428"/>
      <c r="N2533" s="428"/>
      <c r="O2533" s="429"/>
      <c r="P2533" s="430"/>
      <c r="Q2533" s="433"/>
      <c r="R2533" s="350">
        <v>168300</v>
      </c>
      <c r="S2533" s="350">
        <f t="shared" si="356"/>
        <v>18700</v>
      </c>
      <c r="T2533" s="431"/>
      <c r="U2533" s="350"/>
      <c r="V2533" s="431"/>
      <c r="W2533" s="350"/>
      <c r="X2533" s="23">
        <f t="shared" si="364"/>
        <v>0</v>
      </c>
      <c r="Y2533" s="23">
        <f t="shared" si="365"/>
        <v>0</v>
      </c>
      <c r="Z2533" s="20">
        <v>1</v>
      </c>
      <c r="AH2533" s="20">
        <f t="shared" si="358"/>
        <v>1</v>
      </c>
      <c r="AQ2533" s="1">
        <f t="shared" si="361"/>
        <v>0</v>
      </c>
      <c r="AR2533" s="1">
        <f t="shared" si="359"/>
        <v>1</v>
      </c>
    </row>
    <row r="2534" spans="1:44" ht="28.2" thickTop="1" thickBot="1">
      <c r="A2534" s="104" t="s">
        <v>898</v>
      </c>
      <c r="B2534" s="104" t="s">
        <v>1038</v>
      </c>
      <c r="C2534" s="187" t="s">
        <v>333</v>
      </c>
      <c r="D2534" s="188"/>
      <c r="E2534" s="225" t="s">
        <v>179</v>
      </c>
      <c r="F2534" s="424">
        <f t="shared" si="363"/>
        <v>20000</v>
      </c>
      <c r="G2534" s="425">
        <v>20000</v>
      </c>
      <c r="H2534" s="426"/>
      <c r="I2534" s="350">
        <v>20000</v>
      </c>
      <c r="J2534" s="427"/>
      <c r="K2534" s="427"/>
      <c r="L2534" s="427"/>
      <c r="M2534" s="428"/>
      <c r="N2534" s="428"/>
      <c r="O2534" s="429"/>
      <c r="P2534" s="430"/>
      <c r="Q2534" s="433"/>
      <c r="R2534" s="350">
        <v>18000</v>
      </c>
      <c r="S2534" s="350">
        <f t="shared" si="356"/>
        <v>2000</v>
      </c>
      <c r="T2534" s="431"/>
      <c r="U2534" s="350"/>
      <c r="V2534" s="431"/>
      <c r="W2534" s="350"/>
      <c r="X2534" s="23">
        <f t="shared" si="364"/>
        <v>0</v>
      </c>
      <c r="Y2534" s="23">
        <f t="shared" si="365"/>
        <v>0</v>
      </c>
      <c r="Z2534" s="20">
        <v>1</v>
      </c>
      <c r="AH2534" s="20">
        <f t="shared" si="358"/>
        <v>1</v>
      </c>
      <c r="AQ2534" s="1">
        <f t="shared" si="361"/>
        <v>0</v>
      </c>
      <c r="AR2534" s="1">
        <f t="shared" si="359"/>
        <v>1</v>
      </c>
    </row>
    <row r="2535" spans="1:44" ht="28.2" thickTop="1" thickBot="1">
      <c r="A2535" s="104" t="s">
        <v>898</v>
      </c>
      <c r="B2535" s="104" t="s">
        <v>1038</v>
      </c>
      <c r="C2535" s="187" t="s">
        <v>1043</v>
      </c>
      <c r="D2535" s="188"/>
      <c r="E2535" s="225" t="s">
        <v>179</v>
      </c>
      <c r="F2535" s="424">
        <f t="shared" si="363"/>
        <v>10000</v>
      </c>
      <c r="G2535" s="425">
        <v>10000</v>
      </c>
      <c r="H2535" s="426"/>
      <c r="I2535" s="350">
        <v>10000</v>
      </c>
      <c r="J2535" s="427"/>
      <c r="K2535" s="427"/>
      <c r="L2535" s="427"/>
      <c r="M2535" s="428"/>
      <c r="N2535" s="428"/>
      <c r="O2535" s="429"/>
      <c r="P2535" s="430"/>
      <c r="Q2535" s="433"/>
      <c r="R2535" s="350">
        <v>10000</v>
      </c>
      <c r="S2535" s="350">
        <f t="shared" si="356"/>
        <v>0</v>
      </c>
      <c r="T2535" s="431"/>
      <c r="U2535" s="350"/>
      <c r="V2535" s="431"/>
      <c r="W2535" s="350"/>
      <c r="X2535" s="23">
        <f t="shared" si="364"/>
        <v>0</v>
      </c>
      <c r="Y2535" s="23">
        <f t="shared" si="365"/>
        <v>0</v>
      </c>
      <c r="Z2535" s="20">
        <v>1</v>
      </c>
      <c r="AH2535" s="20">
        <f t="shared" si="358"/>
        <v>1</v>
      </c>
      <c r="AQ2535" s="1">
        <f t="shared" si="361"/>
        <v>0</v>
      </c>
      <c r="AR2535" s="1">
        <f t="shared" si="359"/>
        <v>1</v>
      </c>
    </row>
    <row r="2536" spans="1:44" ht="28.2" thickTop="1" thickBot="1">
      <c r="A2536" s="104" t="s">
        <v>898</v>
      </c>
      <c r="B2536" s="104" t="s">
        <v>1038</v>
      </c>
      <c r="C2536" s="187" t="s">
        <v>1044</v>
      </c>
      <c r="D2536" s="188"/>
      <c r="E2536" s="225" t="s">
        <v>179</v>
      </c>
      <c r="F2536" s="424">
        <f t="shared" si="363"/>
        <v>30000</v>
      </c>
      <c r="G2536" s="425">
        <v>30000</v>
      </c>
      <c r="H2536" s="426"/>
      <c r="I2536" s="350">
        <v>30000</v>
      </c>
      <c r="J2536" s="427"/>
      <c r="K2536" s="427"/>
      <c r="L2536" s="427"/>
      <c r="M2536" s="428"/>
      <c r="N2536" s="428"/>
      <c r="O2536" s="429"/>
      <c r="P2536" s="430"/>
      <c r="Q2536" s="433"/>
      <c r="R2536" s="350">
        <v>27000</v>
      </c>
      <c r="S2536" s="350">
        <f t="shared" si="356"/>
        <v>3000</v>
      </c>
      <c r="T2536" s="431"/>
      <c r="U2536" s="350"/>
      <c r="V2536" s="431"/>
      <c r="W2536" s="350"/>
      <c r="X2536" s="23">
        <f t="shared" si="364"/>
        <v>0</v>
      </c>
      <c r="Y2536" s="23">
        <f t="shared" si="365"/>
        <v>0</v>
      </c>
      <c r="Z2536" s="20">
        <v>1</v>
      </c>
      <c r="AH2536" s="20">
        <f t="shared" si="358"/>
        <v>1</v>
      </c>
      <c r="AQ2536" s="1">
        <f t="shared" si="361"/>
        <v>0</v>
      </c>
      <c r="AR2536" s="1">
        <f t="shared" si="359"/>
        <v>1</v>
      </c>
    </row>
    <row r="2537" spans="1:44" ht="28.2" thickTop="1" thickBot="1">
      <c r="A2537" s="104" t="s">
        <v>898</v>
      </c>
      <c r="B2537" s="104" t="s">
        <v>1038</v>
      </c>
      <c r="C2537" s="187" t="s">
        <v>763</v>
      </c>
      <c r="D2537" s="188"/>
      <c r="E2537" s="225" t="s">
        <v>179</v>
      </c>
      <c r="F2537" s="424">
        <f t="shared" si="363"/>
        <v>40000</v>
      </c>
      <c r="G2537" s="425">
        <v>40000</v>
      </c>
      <c r="H2537" s="426"/>
      <c r="I2537" s="350">
        <v>40000</v>
      </c>
      <c r="J2537" s="427"/>
      <c r="K2537" s="427"/>
      <c r="L2537" s="427"/>
      <c r="M2537" s="428"/>
      <c r="N2537" s="428"/>
      <c r="O2537" s="429"/>
      <c r="P2537" s="430"/>
      <c r="Q2537" s="433"/>
      <c r="R2537" s="350">
        <v>36000</v>
      </c>
      <c r="S2537" s="350">
        <f t="shared" si="356"/>
        <v>4000</v>
      </c>
      <c r="T2537" s="431"/>
      <c r="U2537" s="350"/>
      <c r="V2537" s="431"/>
      <c r="W2537" s="350"/>
      <c r="X2537" s="23">
        <f t="shared" si="364"/>
        <v>0</v>
      </c>
      <c r="Y2537" s="23">
        <f t="shared" si="365"/>
        <v>0</v>
      </c>
      <c r="Z2537" s="20">
        <v>1</v>
      </c>
      <c r="AH2537" s="20">
        <f t="shared" si="358"/>
        <v>1</v>
      </c>
      <c r="AQ2537" s="1">
        <f t="shared" si="361"/>
        <v>0</v>
      </c>
      <c r="AR2537" s="1">
        <f t="shared" si="359"/>
        <v>1</v>
      </c>
    </row>
    <row r="2538" spans="1:44" ht="28.2" thickTop="1" thickBot="1">
      <c r="A2538" s="104" t="s">
        <v>898</v>
      </c>
      <c r="B2538" s="104" t="s">
        <v>1038</v>
      </c>
      <c r="C2538" s="187" t="s">
        <v>58</v>
      </c>
      <c r="D2538" s="188"/>
      <c r="E2538" s="225" t="s">
        <v>53</v>
      </c>
      <c r="F2538" s="424">
        <v>132600</v>
      </c>
      <c r="G2538" s="425">
        <f t="shared" ref="G2538:G2545" si="366">SUM(I2538:N2538)</f>
        <v>124372</v>
      </c>
      <c r="H2538" s="426"/>
      <c r="I2538" s="350">
        <v>124372</v>
      </c>
      <c r="J2538" s="427"/>
      <c r="K2538" s="427"/>
      <c r="L2538" s="427"/>
      <c r="M2538" s="428"/>
      <c r="N2538" s="428"/>
      <c r="O2538" s="429"/>
      <c r="P2538" s="430"/>
      <c r="Q2538" s="433">
        <v>111072</v>
      </c>
      <c r="R2538" s="350">
        <v>13300</v>
      </c>
      <c r="S2538" s="350">
        <f t="shared" si="356"/>
        <v>0</v>
      </c>
      <c r="T2538" s="431"/>
      <c r="U2538" s="350"/>
      <c r="V2538" s="431"/>
      <c r="W2538" s="350"/>
      <c r="X2538" s="23">
        <f t="shared" si="364"/>
        <v>0</v>
      </c>
      <c r="Y2538" s="23">
        <f t="shared" si="365"/>
        <v>0</v>
      </c>
      <c r="AH2538" s="20">
        <f t="shared" si="358"/>
        <v>0</v>
      </c>
      <c r="AI2538" s="20">
        <v>1</v>
      </c>
      <c r="AQ2538" s="1">
        <f t="shared" si="361"/>
        <v>1</v>
      </c>
      <c r="AR2538" s="1">
        <f t="shared" si="359"/>
        <v>1</v>
      </c>
    </row>
    <row r="2539" spans="1:44" ht="28.2" thickTop="1" thickBot="1">
      <c r="A2539" s="104" t="s">
        <v>898</v>
      </c>
      <c r="B2539" s="104" t="s">
        <v>1038</v>
      </c>
      <c r="C2539" s="187" t="s">
        <v>41</v>
      </c>
      <c r="D2539" s="188"/>
      <c r="E2539" s="225" t="s">
        <v>53</v>
      </c>
      <c r="F2539" s="424">
        <v>793000</v>
      </c>
      <c r="G2539" s="425">
        <f t="shared" si="366"/>
        <v>742000</v>
      </c>
      <c r="H2539" s="426"/>
      <c r="I2539" s="350">
        <v>311000</v>
      </c>
      <c r="J2539" s="427">
        <v>300000</v>
      </c>
      <c r="K2539" s="427"/>
      <c r="L2539" s="427">
        <v>131000</v>
      </c>
      <c r="M2539" s="428"/>
      <c r="N2539" s="428"/>
      <c r="O2539" s="429"/>
      <c r="P2539" s="430"/>
      <c r="Q2539" s="433">
        <v>667800</v>
      </c>
      <c r="R2539" s="350">
        <v>74200</v>
      </c>
      <c r="S2539" s="350">
        <f t="shared" si="356"/>
        <v>0</v>
      </c>
      <c r="T2539" s="431"/>
      <c r="U2539" s="350"/>
      <c r="V2539" s="431"/>
      <c r="W2539" s="350"/>
      <c r="X2539" s="23">
        <f t="shared" si="364"/>
        <v>0</v>
      </c>
      <c r="Y2539" s="23">
        <f t="shared" si="365"/>
        <v>0</v>
      </c>
      <c r="AH2539" s="20">
        <f t="shared" si="358"/>
        <v>0</v>
      </c>
      <c r="AI2539" s="20">
        <v>1</v>
      </c>
      <c r="AQ2539" s="1">
        <f t="shared" si="361"/>
        <v>1</v>
      </c>
      <c r="AR2539" s="1">
        <f t="shared" si="359"/>
        <v>1</v>
      </c>
    </row>
    <row r="2540" spans="1:44" ht="28.2" thickTop="1" thickBot="1">
      <c r="A2540" s="104" t="s">
        <v>898</v>
      </c>
      <c r="B2540" s="104" t="s">
        <v>1038</v>
      </c>
      <c r="C2540" s="187" t="s">
        <v>1045</v>
      </c>
      <c r="D2540" s="188"/>
      <c r="E2540" s="225" t="s">
        <v>145</v>
      </c>
      <c r="F2540" s="424">
        <v>120000</v>
      </c>
      <c r="G2540" s="425">
        <f t="shared" si="366"/>
        <v>91163</v>
      </c>
      <c r="H2540" s="426"/>
      <c r="I2540" s="350">
        <v>91163</v>
      </c>
      <c r="J2540" s="427"/>
      <c r="K2540" s="427"/>
      <c r="L2540" s="427"/>
      <c r="M2540" s="428"/>
      <c r="N2540" s="428"/>
      <c r="O2540" s="429"/>
      <c r="P2540" s="430"/>
      <c r="Q2540" s="433">
        <v>72000</v>
      </c>
      <c r="R2540" s="350">
        <v>19163</v>
      </c>
      <c r="S2540" s="350">
        <f t="shared" si="356"/>
        <v>0</v>
      </c>
      <c r="T2540" s="431"/>
      <c r="U2540" s="350"/>
      <c r="V2540" s="431"/>
      <c r="W2540" s="350"/>
      <c r="X2540" s="23">
        <f t="shared" si="364"/>
        <v>0</v>
      </c>
      <c r="Y2540" s="23">
        <f t="shared" si="365"/>
        <v>0</v>
      </c>
      <c r="AH2540" s="20">
        <f t="shared" si="358"/>
        <v>0</v>
      </c>
      <c r="AI2540" s="20">
        <v>1</v>
      </c>
      <c r="AQ2540" s="1">
        <f t="shared" si="361"/>
        <v>1</v>
      </c>
      <c r="AR2540" s="1">
        <f t="shared" si="359"/>
        <v>1</v>
      </c>
    </row>
    <row r="2541" spans="1:44" ht="28.2" thickTop="1" thickBot="1">
      <c r="A2541" s="104" t="s">
        <v>898</v>
      </c>
      <c r="B2541" s="104" t="s">
        <v>1038</v>
      </c>
      <c r="C2541" s="187" t="s">
        <v>58</v>
      </c>
      <c r="D2541" s="188"/>
      <c r="E2541" s="225" t="s">
        <v>145</v>
      </c>
      <c r="F2541" s="424">
        <v>130000</v>
      </c>
      <c r="G2541" s="425">
        <f t="shared" si="366"/>
        <v>116913</v>
      </c>
      <c r="H2541" s="426"/>
      <c r="I2541" s="350">
        <v>116913</v>
      </c>
      <c r="J2541" s="427"/>
      <c r="K2541" s="427"/>
      <c r="L2541" s="427"/>
      <c r="M2541" s="428"/>
      <c r="N2541" s="428"/>
      <c r="O2541" s="429"/>
      <c r="P2541" s="430"/>
      <c r="Q2541" s="433">
        <v>105220</v>
      </c>
      <c r="R2541" s="350">
        <v>11693</v>
      </c>
      <c r="S2541" s="350">
        <f t="shared" si="356"/>
        <v>0</v>
      </c>
      <c r="T2541" s="431"/>
      <c r="U2541" s="350"/>
      <c r="V2541" s="431"/>
      <c r="W2541" s="350"/>
      <c r="X2541" s="23">
        <f t="shared" si="364"/>
        <v>0</v>
      </c>
      <c r="Y2541" s="23">
        <f t="shared" si="365"/>
        <v>0</v>
      </c>
      <c r="AH2541" s="20">
        <f t="shared" si="358"/>
        <v>0</v>
      </c>
      <c r="AI2541" s="20">
        <v>1</v>
      </c>
      <c r="AQ2541" s="1">
        <f t="shared" si="361"/>
        <v>1</v>
      </c>
      <c r="AR2541" s="1">
        <f t="shared" si="359"/>
        <v>1</v>
      </c>
    </row>
    <row r="2542" spans="1:44" ht="28.2" thickTop="1" thickBot="1">
      <c r="A2542" s="104" t="s">
        <v>898</v>
      </c>
      <c r="B2542" s="104" t="s">
        <v>1038</v>
      </c>
      <c r="C2542" s="187" t="s">
        <v>360</v>
      </c>
      <c r="D2542" s="188"/>
      <c r="E2542" s="225" t="s">
        <v>145</v>
      </c>
      <c r="F2542" s="424">
        <v>60000</v>
      </c>
      <c r="G2542" s="425">
        <f t="shared" si="366"/>
        <v>53000</v>
      </c>
      <c r="H2542" s="426"/>
      <c r="I2542" s="350">
        <v>53000</v>
      </c>
      <c r="J2542" s="427"/>
      <c r="K2542" s="427"/>
      <c r="L2542" s="427"/>
      <c r="M2542" s="428"/>
      <c r="N2542" s="428"/>
      <c r="O2542" s="429"/>
      <c r="P2542" s="430"/>
      <c r="Q2542" s="433">
        <v>49800</v>
      </c>
      <c r="R2542" s="350">
        <v>3200</v>
      </c>
      <c r="S2542" s="350">
        <f t="shared" si="356"/>
        <v>0</v>
      </c>
      <c r="T2542" s="431"/>
      <c r="U2542" s="350"/>
      <c r="V2542" s="431"/>
      <c r="W2542" s="350"/>
      <c r="X2542" s="23">
        <f t="shared" si="364"/>
        <v>0</v>
      </c>
      <c r="Y2542" s="23">
        <f t="shared" si="365"/>
        <v>0</v>
      </c>
      <c r="AH2542" s="20">
        <f t="shared" si="358"/>
        <v>0</v>
      </c>
      <c r="AI2542" s="20">
        <v>1</v>
      </c>
      <c r="AQ2542" s="1">
        <f t="shared" si="361"/>
        <v>1</v>
      </c>
      <c r="AR2542" s="1">
        <f t="shared" si="359"/>
        <v>1</v>
      </c>
    </row>
    <row r="2543" spans="1:44" ht="28.2" thickTop="1" thickBot="1">
      <c r="A2543" s="104" t="s">
        <v>898</v>
      </c>
      <c r="B2543" s="104" t="s">
        <v>1038</v>
      </c>
      <c r="C2543" s="187" t="s">
        <v>41</v>
      </c>
      <c r="D2543" s="188"/>
      <c r="E2543" s="225" t="s">
        <v>145</v>
      </c>
      <c r="F2543" s="424">
        <v>735000</v>
      </c>
      <c r="G2543" s="425">
        <f t="shared" si="366"/>
        <v>662000</v>
      </c>
      <c r="H2543" s="426"/>
      <c r="I2543" s="350">
        <v>0</v>
      </c>
      <c r="J2543" s="427">
        <v>400000</v>
      </c>
      <c r="K2543" s="427"/>
      <c r="L2543" s="427">
        <v>262000</v>
      </c>
      <c r="M2543" s="428"/>
      <c r="N2543" s="428"/>
      <c r="O2543" s="429"/>
      <c r="P2543" s="430"/>
      <c r="Q2543" s="433">
        <v>406000</v>
      </c>
      <c r="R2543" s="350">
        <v>256000</v>
      </c>
      <c r="S2543" s="350">
        <f t="shared" si="356"/>
        <v>0</v>
      </c>
      <c r="T2543" s="431"/>
      <c r="U2543" s="350"/>
      <c r="V2543" s="431"/>
      <c r="W2543" s="350"/>
      <c r="X2543" s="23">
        <f t="shared" si="364"/>
        <v>0</v>
      </c>
      <c r="Y2543" s="23">
        <f t="shared" si="365"/>
        <v>0</v>
      </c>
      <c r="AH2543" s="20">
        <f t="shared" si="358"/>
        <v>0</v>
      </c>
      <c r="AI2543" s="20">
        <v>1</v>
      </c>
      <c r="AQ2543" s="1">
        <f t="shared" si="361"/>
        <v>1</v>
      </c>
      <c r="AR2543" s="1">
        <f t="shared" si="359"/>
        <v>1</v>
      </c>
    </row>
    <row r="2544" spans="1:44" ht="28.2" thickTop="1" thickBot="1">
      <c r="A2544" s="104" t="s">
        <v>898</v>
      </c>
      <c r="B2544" s="104" t="s">
        <v>1038</v>
      </c>
      <c r="C2544" s="187" t="s">
        <v>1046</v>
      </c>
      <c r="D2544" s="188"/>
      <c r="E2544" s="225" t="s">
        <v>145</v>
      </c>
      <c r="F2544" s="424">
        <v>135000</v>
      </c>
      <c r="G2544" s="425">
        <f t="shared" si="366"/>
        <v>135000</v>
      </c>
      <c r="H2544" s="426"/>
      <c r="I2544" s="350"/>
      <c r="J2544" s="427"/>
      <c r="K2544" s="427"/>
      <c r="L2544" s="427"/>
      <c r="M2544" s="428"/>
      <c r="N2544" s="428">
        <v>135000</v>
      </c>
      <c r="O2544" s="429" t="s">
        <v>1047</v>
      </c>
      <c r="P2544" s="430"/>
      <c r="Q2544" s="433">
        <v>0</v>
      </c>
      <c r="R2544" s="350">
        <v>135000</v>
      </c>
      <c r="S2544" s="350">
        <f t="shared" si="356"/>
        <v>0</v>
      </c>
      <c r="T2544" s="431"/>
      <c r="U2544" s="350"/>
      <c r="V2544" s="431"/>
      <c r="W2544" s="350"/>
      <c r="X2544" s="23">
        <f t="shared" si="364"/>
        <v>0</v>
      </c>
      <c r="Y2544" s="23">
        <f t="shared" si="365"/>
        <v>0</v>
      </c>
      <c r="AH2544" s="20">
        <f t="shared" si="358"/>
        <v>0</v>
      </c>
      <c r="AL2544" s="20">
        <v>1</v>
      </c>
      <c r="AQ2544" s="1">
        <f t="shared" si="361"/>
        <v>1</v>
      </c>
      <c r="AR2544" s="1">
        <f t="shared" si="359"/>
        <v>1</v>
      </c>
    </row>
    <row r="2545" spans="1:44" ht="28.2" thickTop="1" thickBot="1">
      <c r="A2545" s="104" t="s">
        <v>898</v>
      </c>
      <c r="B2545" s="104" t="s">
        <v>1038</v>
      </c>
      <c r="C2545" s="187" t="s">
        <v>1048</v>
      </c>
      <c r="D2545" s="188"/>
      <c r="E2545" s="225" t="s">
        <v>12</v>
      </c>
      <c r="F2545" s="424">
        <v>37650</v>
      </c>
      <c r="G2545" s="425">
        <f t="shared" si="366"/>
        <v>37650</v>
      </c>
      <c r="H2545" s="426"/>
      <c r="I2545" s="350">
        <v>18825</v>
      </c>
      <c r="J2545" s="427"/>
      <c r="K2545" s="427"/>
      <c r="L2545" s="427"/>
      <c r="M2545" s="428"/>
      <c r="N2545" s="428">
        <v>18825</v>
      </c>
      <c r="O2545" s="429" t="s">
        <v>1049</v>
      </c>
      <c r="P2545" s="430"/>
      <c r="Q2545" s="433">
        <v>11295</v>
      </c>
      <c r="R2545" s="350">
        <v>26355</v>
      </c>
      <c r="S2545" s="350">
        <f t="shared" si="356"/>
        <v>0</v>
      </c>
      <c r="T2545" s="431"/>
      <c r="U2545" s="350"/>
      <c r="V2545" s="431"/>
      <c r="W2545" s="350"/>
      <c r="X2545" s="23">
        <f t="shared" si="364"/>
        <v>0</v>
      </c>
      <c r="Y2545" s="23">
        <f t="shared" si="365"/>
        <v>0</v>
      </c>
      <c r="AH2545" s="20">
        <f t="shared" si="358"/>
        <v>0</v>
      </c>
      <c r="AL2545" s="20">
        <v>1</v>
      </c>
      <c r="AQ2545" s="1">
        <f t="shared" si="361"/>
        <v>1</v>
      </c>
      <c r="AR2545" s="1">
        <f t="shared" si="359"/>
        <v>1</v>
      </c>
    </row>
    <row r="2546" spans="1:44" ht="28.2" thickTop="1" thickBot="1">
      <c r="A2546" s="104" t="s">
        <v>898</v>
      </c>
      <c r="B2546" s="104" t="s">
        <v>1050</v>
      </c>
      <c r="C2546" s="187" t="s">
        <v>586</v>
      </c>
      <c r="D2546" s="188"/>
      <c r="E2546" s="225" t="s">
        <v>179</v>
      </c>
      <c r="F2546" s="424">
        <f t="shared" ref="F2546:F2553" si="367">SUM(I2546:N2546)</f>
        <v>470000</v>
      </c>
      <c r="G2546" s="425">
        <v>470000</v>
      </c>
      <c r="H2546" s="426"/>
      <c r="I2546" s="350">
        <v>194000</v>
      </c>
      <c r="J2546" s="427"/>
      <c r="K2546" s="427"/>
      <c r="L2546" s="427">
        <v>276000</v>
      </c>
      <c r="M2546" s="428"/>
      <c r="N2546" s="428"/>
      <c r="O2546" s="429"/>
      <c r="P2546" s="430"/>
      <c r="Q2546" s="433"/>
      <c r="R2546" s="350">
        <v>94000</v>
      </c>
      <c r="S2546" s="350">
        <f t="shared" si="356"/>
        <v>376000</v>
      </c>
      <c r="T2546" s="431"/>
      <c r="U2546" s="350"/>
      <c r="V2546" s="431"/>
      <c r="W2546" s="350"/>
      <c r="X2546" s="23">
        <f t="shared" si="364"/>
        <v>0</v>
      </c>
      <c r="Y2546" s="23">
        <f t="shared" si="365"/>
        <v>0</v>
      </c>
      <c r="Z2546" s="20">
        <v>1</v>
      </c>
      <c r="AH2546" s="20">
        <f t="shared" si="358"/>
        <v>1</v>
      </c>
      <c r="AQ2546" s="1">
        <f t="shared" si="361"/>
        <v>0</v>
      </c>
      <c r="AR2546" s="1">
        <f t="shared" si="359"/>
        <v>1</v>
      </c>
    </row>
    <row r="2547" spans="1:44" ht="28.2" thickTop="1" thickBot="1">
      <c r="A2547" s="104" t="s">
        <v>898</v>
      </c>
      <c r="B2547" s="104" t="s">
        <v>1050</v>
      </c>
      <c r="C2547" s="187" t="s">
        <v>959</v>
      </c>
      <c r="D2547" s="188"/>
      <c r="E2547" s="225" t="s">
        <v>179</v>
      </c>
      <c r="F2547" s="424">
        <f t="shared" si="367"/>
        <v>247000</v>
      </c>
      <c r="G2547" s="425">
        <v>247000</v>
      </c>
      <c r="H2547" s="426"/>
      <c r="I2547" s="350">
        <v>187000</v>
      </c>
      <c r="J2547" s="427">
        <v>60000</v>
      </c>
      <c r="K2547" s="427"/>
      <c r="L2547" s="427"/>
      <c r="M2547" s="428"/>
      <c r="N2547" s="428"/>
      <c r="O2547" s="429"/>
      <c r="P2547" s="430"/>
      <c r="Q2547" s="433"/>
      <c r="R2547" s="350">
        <v>197000</v>
      </c>
      <c r="S2547" s="350">
        <f t="shared" si="356"/>
        <v>50000</v>
      </c>
      <c r="T2547" s="431"/>
      <c r="U2547" s="350"/>
      <c r="V2547" s="431"/>
      <c r="W2547" s="350"/>
      <c r="X2547" s="23">
        <f t="shared" si="364"/>
        <v>0</v>
      </c>
      <c r="Y2547" s="23">
        <f t="shared" si="365"/>
        <v>0</v>
      </c>
      <c r="Z2547" s="20">
        <v>1</v>
      </c>
      <c r="AH2547" s="20">
        <f t="shared" si="358"/>
        <v>1</v>
      </c>
      <c r="AQ2547" s="1">
        <f t="shared" si="361"/>
        <v>0</v>
      </c>
      <c r="AR2547" s="1">
        <f t="shared" si="359"/>
        <v>1</v>
      </c>
    </row>
    <row r="2548" spans="1:44" ht="28.2" thickTop="1" thickBot="1">
      <c r="A2548" s="104" t="s">
        <v>898</v>
      </c>
      <c r="B2548" s="104" t="s">
        <v>1050</v>
      </c>
      <c r="C2548" s="187" t="s">
        <v>809</v>
      </c>
      <c r="D2548" s="188"/>
      <c r="E2548" s="225" t="s">
        <v>179</v>
      </c>
      <c r="F2548" s="424">
        <f t="shared" si="367"/>
        <v>60000</v>
      </c>
      <c r="G2548" s="425">
        <v>60000</v>
      </c>
      <c r="H2548" s="426"/>
      <c r="I2548" s="350">
        <v>60000</v>
      </c>
      <c r="J2548" s="427"/>
      <c r="K2548" s="427"/>
      <c r="L2548" s="427"/>
      <c r="M2548" s="428"/>
      <c r="N2548" s="428"/>
      <c r="O2548" s="429"/>
      <c r="P2548" s="430"/>
      <c r="Q2548" s="433"/>
      <c r="R2548" s="350">
        <v>60000</v>
      </c>
      <c r="S2548" s="350">
        <f t="shared" si="356"/>
        <v>0</v>
      </c>
      <c r="T2548" s="431"/>
      <c r="U2548" s="350"/>
      <c r="V2548" s="431"/>
      <c r="W2548" s="350"/>
      <c r="X2548" s="23">
        <f t="shared" si="364"/>
        <v>0</v>
      </c>
      <c r="Y2548" s="23">
        <f t="shared" si="365"/>
        <v>0</v>
      </c>
      <c r="Z2548" s="20">
        <v>1</v>
      </c>
      <c r="AH2548" s="20">
        <f t="shared" si="358"/>
        <v>1</v>
      </c>
      <c r="AQ2548" s="1">
        <f t="shared" si="361"/>
        <v>0</v>
      </c>
      <c r="AR2548" s="1">
        <f t="shared" si="359"/>
        <v>1</v>
      </c>
    </row>
    <row r="2549" spans="1:44" ht="28.2" thickTop="1" thickBot="1">
      <c r="A2549" s="104" t="s">
        <v>898</v>
      </c>
      <c r="B2549" s="104" t="s">
        <v>1050</v>
      </c>
      <c r="C2549" s="187" t="s">
        <v>1051</v>
      </c>
      <c r="D2549" s="188"/>
      <c r="E2549" s="225" t="s">
        <v>179</v>
      </c>
      <c r="F2549" s="424">
        <f t="shared" si="367"/>
        <v>20000</v>
      </c>
      <c r="G2549" s="425">
        <v>20000</v>
      </c>
      <c r="H2549" s="426"/>
      <c r="I2549" s="350">
        <v>20000</v>
      </c>
      <c r="J2549" s="427"/>
      <c r="K2549" s="427"/>
      <c r="L2549" s="427"/>
      <c r="M2549" s="428"/>
      <c r="N2549" s="428"/>
      <c r="O2549" s="429"/>
      <c r="P2549" s="430"/>
      <c r="Q2549" s="433"/>
      <c r="R2549" s="350">
        <v>18000</v>
      </c>
      <c r="S2549" s="350">
        <f t="shared" si="356"/>
        <v>2000</v>
      </c>
      <c r="T2549" s="431"/>
      <c r="U2549" s="350"/>
      <c r="V2549" s="431"/>
      <c r="W2549" s="350"/>
      <c r="X2549" s="23">
        <f t="shared" si="364"/>
        <v>0</v>
      </c>
      <c r="Y2549" s="23">
        <f t="shared" si="365"/>
        <v>0</v>
      </c>
      <c r="Z2549" s="20">
        <v>1</v>
      </c>
      <c r="AH2549" s="20">
        <f t="shared" si="358"/>
        <v>1</v>
      </c>
      <c r="AQ2549" s="1">
        <f t="shared" si="361"/>
        <v>0</v>
      </c>
      <c r="AR2549" s="1">
        <f t="shared" si="359"/>
        <v>1</v>
      </c>
    </row>
    <row r="2550" spans="1:44" ht="28.2" thickTop="1" thickBot="1">
      <c r="A2550" s="104" t="s">
        <v>898</v>
      </c>
      <c r="B2550" s="104" t="s">
        <v>1050</v>
      </c>
      <c r="C2550" s="187" t="s">
        <v>1052</v>
      </c>
      <c r="D2550" s="188"/>
      <c r="E2550" s="225" t="s">
        <v>179</v>
      </c>
      <c r="F2550" s="424">
        <f t="shared" si="367"/>
        <v>30000</v>
      </c>
      <c r="G2550" s="425">
        <v>30000</v>
      </c>
      <c r="H2550" s="426"/>
      <c r="I2550" s="350">
        <v>30000</v>
      </c>
      <c r="J2550" s="427"/>
      <c r="K2550" s="427"/>
      <c r="L2550" s="427"/>
      <c r="M2550" s="428"/>
      <c r="N2550" s="428"/>
      <c r="O2550" s="429"/>
      <c r="P2550" s="430"/>
      <c r="Q2550" s="433"/>
      <c r="R2550" s="350">
        <v>27000</v>
      </c>
      <c r="S2550" s="350">
        <f t="shared" si="356"/>
        <v>3000</v>
      </c>
      <c r="T2550" s="431"/>
      <c r="U2550" s="350"/>
      <c r="V2550" s="431"/>
      <c r="W2550" s="350"/>
      <c r="X2550" s="23">
        <f t="shared" si="364"/>
        <v>0</v>
      </c>
      <c r="Y2550" s="23">
        <f t="shared" si="365"/>
        <v>0</v>
      </c>
      <c r="Z2550" s="20">
        <v>1</v>
      </c>
      <c r="AH2550" s="20">
        <f t="shared" si="358"/>
        <v>1</v>
      </c>
      <c r="AQ2550" s="1">
        <f t="shared" si="361"/>
        <v>0</v>
      </c>
      <c r="AR2550" s="1">
        <f t="shared" si="359"/>
        <v>1</v>
      </c>
    </row>
    <row r="2551" spans="1:44" ht="28.2" thickTop="1" thickBot="1">
      <c r="A2551" s="104" t="s">
        <v>898</v>
      </c>
      <c r="B2551" s="104" t="s">
        <v>1050</v>
      </c>
      <c r="C2551" s="187" t="s">
        <v>994</v>
      </c>
      <c r="D2551" s="188"/>
      <c r="E2551" s="225" t="s">
        <v>179</v>
      </c>
      <c r="F2551" s="424">
        <f t="shared" si="367"/>
        <v>20000</v>
      </c>
      <c r="G2551" s="425">
        <v>20000</v>
      </c>
      <c r="H2551" s="426"/>
      <c r="I2551" s="350">
        <v>20000</v>
      </c>
      <c r="J2551" s="427"/>
      <c r="K2551" s="427"/>
      <c r="L2551" s="427"/>
      <c r="M2551" s="428"/>
      <c r="N2551" s="428"/>
      <c r="O2551" s="429"/>
      <c r="P2551" s="430"/>
      <c r="Q2551" s="433"/>
      <c r="R2551" s="350">
        <v>18000</v>
      </c>
      <c r="S2551" s="350">
        <f t="shared" si="356"/>
        <v>2000</v>
      </c>
      <c r="T2551" s="431"/>
      <c r="U2551" s="350"/>
      <c r="V2551" s="431"/>
      <c r="W2551" s="350"/>
      <c r="X2551" s="23">
        <f t="shared" si="364"/>
        <v>0</v>
      </c>
      <c r="Y2551" s="23">
        <f t="shared" si="365"/>
        <v>0</v>
      </c>
      <c r="Z2551" s="20">
        <v>1</v>
      </c>
      <c r="AH2551" s="20">
        <f t="shared" si="358"/>
        <v>1</v>
      </c>
      <c r="AQ2551" s="1">
        <f t="shared" si="361"/>
        <v>0</v>
      </c>
      <c r="AR2551" s="1">
        <f t="shared" si="359"/>
        <v>1</v>
      </c>
    </row>
    <row r="2552" spans="1:44" ht="28.2" thickTop="1" thickBot="1">
      <c r="A2552" s="104" t="s">
        <v>898</v>
      </c>
      <c r="B2552" s="104" t="s">
        <v>1050</v>
      </c>
      <c r="C2552" s="187" t="s">
        <v>1053</v>
      </c>
      <c r="D2552" s="188"/>
      <c r="E2552" s="225" t="s">
        <v>179</v>
      </c>
      <c r="F2552" s="424">
        <f t="shared" si="367"/>
        <v>30000</v>
      </c>
      <c r="G2552" s="425">
        <v>30000</v>
      </c>
      <c r="H2552" s="426"/>
      <c r="I2552" s="350">
        <v>30000</v>
      </c>
      <c r="J2552" s="427"/>
      <c r="K2552" s="427"/>
      <c r="L2552" s="427"/>
      <c r="M2552" s="428"/>
      <c r="N2552" s="428"/>
      <c r="O2552" s="429"/>
      <c r="P2552" s="430"/>
      <c r="Q2552" s="433"/>
      <c r="R2552" s="350">
        <v>30000</v>
      </c>
      <c r="S2552" s="350">
        <f t="shared" si="356"/>
        <v>0</v>
      </c>
      <c r="T2552" s="431"/>
      <c r="U2552" s="350"/>
      <c r="V2552" s="431"/>
      <c r="W2552" s="350"/>
      <c r="X2552" s="23">
        <f t="shared" si="364"/>
        <v>0</v>
      </c>
      <c r="Y2552" s="23">
        <f t="shared" si="365"/>
        <v>0</v>
      </c>
      <c r="Z2552" s="20">
        <v>1</v>
      </c>
      <c r="AH2552" s="20">
        <f t="shared" si="358"/>
        <v>1</v>
      </c>
      <c r="AQ2552" s="1">
        <f t="shared" si="361"/>
        <v>0</v>
      </c>
      <c r="AR2552" s="1">
        <f t="shared" si="359"/>
        <v>1</v>
      </c>
    </row>
    <row r="2553" spans="1:44" ht="28.2" thickTop="1" thickBot="1">
      <c r="A2553" s="104" t="s">
        <v>898</v>
      </c>
      <c r="B2553" s="104" t="s">
        <v>1050</v>
      </c>
      <c r="C2553" s="187" t="s">
        <v>1054</v>
      </c>
      <c r="D2553" s="188"/>
      <c r="E2553" s="225" t="s">
        <v>179</v>
      </c>
      <c r="F2553" s="424">
        <f t="shared" si="367"/>
        <v>20000</v>
      </c>
      <c r="G2553" s="425">
        <v>20000</v>
      </c>
      <c r="H2553" s="426"/>
      <c r="I2553" s="350">
        <v>20000</v>
      </c>
      <c r="J2553" s="427"/>
      <c r="K2553" s="427"/>
      <c r="L2553" s="427"/>
      <c r="M2553" s="428"/>
      <c r="N2553" s="428"/>
      <c r="O2553" s="429"/>
      <c r="P2553" s="430"/>
      <c r="Q2553" s="433"/>
      <c r="R2553" s="350">
        <v>20000</v>
      </c>
      <c r="S2553" s="350">
        <f t="shared" si="356"/>
        <v>0</v>
      </c>
      <c r="T2553" s="431"/>
      <c r="U2553" s="350"/>
      <c r="V2553" s="431"/>
      <c r="W2553" s="350"/>
      <c r="X2553" s="23">
        <f t="shared" si="364"/>
        <v>0</v>
      </c>
      <c r="Y2553" s="23">
        <f t="shared" si="365"/>
        <v>0</v>
      </c>
      <c r="Z2553" s="20">
        <v>1</v>
      </c>
      <c r="AH2553" s="20">
        <f t="shared" si="358"/>
        <v>1</v>
      </c>
      <c r="AQ2553" s="1">
        <f t="shared" si="361"/>
        <v>0</v>
      </c>
      <c r="AR2553" s="1">
        <f t="shared" si="359"/>
        <v>1</v>
      </c>
    </row>
    <row r="2554" spans="1:44" ht="28.2" thickTop="1" thickBot="1">
      <c r="A2554" s="104" t="s">
        <v>898</v>
      </c>
      <c r="B2554" s="104" t="s">
        <v>1050</v>
      </c>
      <c r="C2554" s="187" t="s">
        <v>1055</v>
      </c>
      <c r="D2554" s="188"/>
      <c r="E2554" s="225" t="s">
        <v>53</v>
      </c>
      <c r="F2554" s="424">
        <v>87000</v>
      </c>
      <c r="G2554" s="425">
        <f t="shared" ref="G2554:G2560" si="368">SUM(I2554:N2554)</f>
        <v>126000</v>
      </c>
      <c r="H2554" s="426"/>
      <c r="I2554" s="350">
        <v>39000</v>
      </c>
      <c r="J2554" s="427"/>
      <c r="K2554" s="427"/>
      <c r="L2554" s="427">
        <v>87000</v>
      </c>
      <c r="M2554" s="428"/>
      <c r="N2554" s="428"/>
      <c r="O2554" s="429"/>
      <c r="P2554" s="430"/>
      <c r="Q2554" s="433">
        <v>113400</v>
      </c>
      <c r="R2554" s="350">
        <v>12600</v>
      </c>
      <c r="S2554" s="350">
        <f t="shared" si="356"/>
        <v>0</v>
      </c>
      <c r="T2554" s="431"/>
      <c r="U2554" s="350"/>
      <c r="V2554" s="431"/>
      <c r="W2554" s="350"/>
      <c r="X2554" s="23">
        <f t="shared" si="364"/>
        <v>0</v>
      </c>
      <c r="Y2554" s="23">
        <f t="shared" si="365"/>
        <v>0</v>
      </c>
      <c r="AH2554" s="20">
        <f t="shared" si="358"/>
        <v>0</v>
      </c>
      <c r="AI2554" s="20">
        <v>1</v>
      </c>
      <c r="AQ2554" s="1">
        <f t="shared" si="361"/>
        <v>1</v>
      </c>
      <c r="AR2554" s="1">
        <f t="shared" si="359"/>
        <v>1</v>
      </c>
    </row>
    <row r="2555" spans="1:44" ht="28.2" thickTop="1" thickBot="1">
      <c r="A2555" s="104" t="s">
        <v>898</v>
      </c>
      <c r="B2555" s="104" t="s">
        <v>1050</v>
      </c>
      <c r="C2555" s="187" t="s">
        <v>1056</v>
      </c>
      <c r="D2555" s="188"/>
      <c r="E2555" s="225" t="s">
        <v>53</v>
      </c>
      <c r="F2555" s="424">
        <v>105000</v>
      </c>
      <c r="G2555" s="425">
        <f t="shared" si="368"/>
        <v>105000</v>
      </c>
      <c r="H2555" s="426"/>
      <c r="I2555" s="350"/>
      <c r="J2555" s="427">
        <v>105000</v>
      </c>
      <c r="K2555" s="427"/>
      <c r="L2555" s="427"/>
      <c r="M2555" s="428"/>
      <c r="N2555" s="428"/>
      <c r="O2555" s="429"/>
      <c r="P2555" s="430"/>
      <c r="Q2555" s="433">
        <v>94500</v>
      </c>
      <c r="R2555" s="350">
        <v>10500</v>
      </c>
      <c r="S2555" s="350">
        <f t="shared" si="356"/>
        <v>0</v>
      </c>
      <c r="T2555" s="431"/>
      <c r="U2555" s="350"/>
      <c r="V2555" s="431"/>
      <c r="W2555" s="350"/>
      <c r="X2555" s="23">
        <f t="shared" si="364"/>
        <v>0</v>
      </c>
      <c r="Y2555" s="23">
        <f t="shared" si="365"/>
        <v>0</v>
      </c>
      <c r="AH2555" s="20">
        <f t="shared" si="358"/>
        <v>0</v>
      </c>
      <c r="AI2555" s="20">
        <v>1</v>
      </c>
      <c r="AQ2555" s="1">
        <f t="shared" si="361"/>
        <v>1</v>
      </c>
      <c r="AR2555" s="1">
        <f t="shared" si="359"/>
        <v>1</v>
      </c>
    </row>
    <row r="2556" spans="1:44" ht="28.2" thickTop="1" thickBot="1">
      <c r="A2556" s="104" t="s">
        <v>898</v>
      </c>
      <c r="B2556" s="104" t="s">
        <v>1050</v>
      </c>
      <c r="C2556" s="187" t="s">
        <v>1055</v>
      </c>
      <c r="D2556" s="188"/>
      <c r="E2556" s="225" t="s">
        <v>145</v>
      </c>
      <c r="F2556" s="424">
        <v>98000</v>
      </c>
      <c r="G2556" s="425">
        <f t="shared" si="368"/>
        <v>83000</v>
      </c>
      <c r="H2556" s="426"/>
      <c r="I2556" s="350">
        <v>23000</v>
      </c>
      <c r="J2556" s="427">
        <v>60000</v>
      </c>
      <c r="K2556" s="427"/>
      <c r="L2556" s="427"/>
      <c r="M2556" s="428"/>
      <c r="N2556" s="428"/>
      <c r="O2556" s="429"/>
      <c r="P2556" s="430"/>
      <c r="Q2556" s="433">
        <v>20500</v>
      </c>
      <c r="R2556" s="350">
        <v>62500</v>
      </c>
      <c r="S2556" s="350">
        <f t="shared" si="356"/>
        <v>0</v>
      </c>
      <c r="T2556" s="431"/>
      <c r="U2556" s="350"/>
      <c r="V2556" s="431"/>
      <c r="W2556" s="350"/>
      <c r="X2556" s="23">
        <f t="shared" si="364"/>
        <v>0</v>
      </c>
      <c r="Y2556" s="23">
        <f t="shared" si="365"/>
        <v>0</v>
      </c>
      <c r="AH2556" s="20">
        <f t="shared" si="358"/>
        <v>0</v>
      </c>
      <c r="AI2556" s="20">
        <v>1</v>
      </c>
      <c r="AQ2556" s="1">
        <f t="shared" si="361"/>
        <v>1</v>
      </c>
      <c r="AR2556" s="1">
        <f t="shared" si="359"/>
        <v>1</v>
      </c>
    </row>
    <row r="2557" spans="1:44" ht="28.2" thickTop="1" thickBot="1">
      <c r="A2557" s="104" t="s">
        <v>898</v>
      </c>
      <c r="B2557" s="104" t="s">
        <v>1050</v>
      </c>
      <c r="C2557" s="187" t="s">
        <v>41</v>
      </c>
      <c r="D2557" s="188"/>
      <c r="E2557" s="225" t="s">
        <v>145</v>
      </c>
      <c r="F2557" s="424">
        <v>270000</v>
      </c>
      <c r="G2557" s="425">
        <f t="shared" si="368"/>
        <v>174000</v>
      </c>
      <c r="H2557" s="426"/>
      <c r="I2557" s="350"/>
      <c r="J2557" s="427"/>
      <c r="K2557" s="427"/>
      <c r="L2557" s="427">
        <v>174000</v>
      </c>
      <c r="M2557" s="428"/>
      <c r="N2557" s="428"/>
      <c r="O2557" s="429"/>
      <c r="P2557" s="430"/>
      <c r="Q2557" s="433">
        <v>106000</v>
      </c>
      <c r="R2557" s="350">
        <v>20000</v>
      </c>
      <c r="S2557" s="350">
        <f t="shared" si="356"/>
        <v>48000</v>
      </c>
      <c r="T2557" s="431"/>
      <c r="U2557" s="350"/>
      <c r="V2557" s="431"/>
      <c r="W2557" s="350"/>
      <c r="X2557" s="23">
        <f t="shared" si="364"/>
        <v>0</v>
      </c>
      <c r="Y2557" s="23">
        <f t="shared" si="365"/>
        <v>0</v>
      </c>
      <c r="AH2557" s="20">
        <f t="shared" si="358"/>
        <v>0</v>
      </c>
      <c r="AI2557" s="20">
        <v>1</v>
      </c>
      <c r="AQ2557" s="1">
        <f t="shared" si="361"/>
        <v>1</v>
      </c>
      <c r="AR2557" s="1">
        <f t="shared" si="359"/>
        <v>1</v>
      </c>
    </row>
    <row r="2558" spans="1:44" ht="28.2" thickTop="1" thickBot="1">
      <c r="A2558" s="104" t="s">
        <v>898</v>
      </c>
      <c r="B2558" s="104" t="s">
        <v>1050</v>
      </c>
      <c r="C2558" s="187" t="s">
        <v>377</v>
      </c>
      <c r="D2558" s="188"/>
      <c r="E2558" s="225" t="s">
        <v>145</v>
      </c>
      <c r="F2558" s="424">
        <v>52000</v>
      </c>
      <c r="G2558" s="425">
        <f t="shared" si="368"/>
        <v>152000</v>
      </c>
      <c r="H2558" s="426"/>
      <c r="I2558" s="350">
        <v>52000</v>
      </c>
      <c r="J2558" s="427"/>
      <c r="K2558" s="427"/>
      <c r="L2558" s="427"/>
      <c r="M2558" s="428"/>
      <c r="N2558" s="428">
        <v>100000</v>
      </c>
      <c r="O2558" s="429" t="s">
        <v>1057</v>
      </c>
      <c r="P2558" s="430"/>
      <c r="Q2558" s="433">
        <v>67000</v>
      </c>
      <c r="R2558" s="350">
        <v>76500</v>
      </c>
      <c r="S2558" s="350">
        <f t="shared" si="356"/>
        <v>8500</v>
      </c>
      <c r="T2558" s="431"/>
      <c r="U2558" s="350"/>
      <c r="V2558" s="431"/>
      <c r="W2558" s="350"/>
      <c r="X2558" s="23">
        <f t="shared" si="364"/>
        <v>0</v>
      </c>
      <c r="Y2558" s="23">
        <f t="shared" si="365"/>
        <v>0</v>
      </c>
      <c r="AH2558" s="20">
        <f t="shared" si="358"/>
        <v>0</v>
      </c>
      <c r="AL2558" s="20">
        <v>1</v>
      </c>
      <c r="AQ2558" s="1">
        <f t="shared" si="361"/>
        <v>1</v>
      </c>
      <c r="AR2558" s="1">
        <f t="shared" si="359"/>
        <v>1</v>
      </c>
    </row>
    <row r="2559" spans="1:44" ht="28.2" thickTop="1" thickBot="1">
      <c r="A2559" s="104" t="s">
        <v>898</v>
      </c>
      <c r="B2559" s="104" t="s">
        <v>1050</v>
      </c>
      <c r="C2559" s="187" t="s">
        <v>1058</v>
      </c>
      <c r="D2559" s="188"/>
      <c r="E2559" s="225" t="s">
        <v>11</v>
      </c>
      <c r="F2559" s="424">
        <v>750000</v>
      </c>
      <c r="G2559" s="425">
        <f t="shared" si="368"/>
        <v>750000</v>
      </c>
      <c r="H2559" s="426"/>
      <c r="I2559" s="350"/>
      <c r="J2559" s="427"/>
      <c r="K2559" s="427"/>
      <c r="L2559" s="427"/>
      <c r="M2559" s="428"/>
      <c r="N2559" s="428">
        <v>750000</v>
      </c>
      <c r="O2559" s="429" t="s">
        <v>974</v>
      </c>
      <c r="P2559" s="430"/>
      <c r="Q2559" s="433">
        <v>505000</v>
      </c>
      <c r="R2559" s="350">
        <v>170000</v>
      </c>
      <c r="S2559" s="350">
        <f t="shared" ref="S2559:S2618" si="369">G2559-Q2559-R2559</f>
        <v>75000</v>
      </c>
      <c r="T2559" s="431"/>
      <c r="U2559" s="350"/>
      <c r="V2559" s="431"/>
      <c r="W2559" s="350"/>
      <c r="X2559" s="23">
        <f t="shared" si="364"/>
        <v>0</v>
      </c>
      <c r="Y2559" s="23">
        <f t="shared" si="365"/>
        <v>0</v>
      </c>
      <c r="AH2559" s="20">
        <f t="shared" si="358"/>
        <v>0</v>
      </c>
      <c r="AL2559" s="20">
        <v>1</v>
      </c>
      <c r="AQ2559" s="1">
        <f t="shared" si="361"/>
        <v>1</v>
      </c>
      <c r="AR2559" s="1">
        <f t="shared" si="359"/>
        <v>1</v>
      </c>
    </row>
    <row r="2560" spans="1:44" ht="28.2" thickTop="1" thickBot="1">
      <c r="A2560" s="104" t="s">
        <v>898</v>
      </c>
      <c r="B2560" s="104" t="s">
        <v>1050</v>
      </c>
      <c r="C2560" s="187" t="s">
        <v>542</v>
      </c>
      <c r="D2560" s="188"/>
      <c r="E2560" s="225" t="s">
        <v>12</v>
      </c>
      <c r="F2560" s="424">
        <v>400000</v>
      </c>
      <c r="G2560" s="425">
        <f t="shared" si="368"/>
        <v>433000</v>
      </c>
      <c r="H2560" s="426"/>
      <c r="I2560" s="350"/>
      <c r="J2560" s="427"/>
      <c r="K2560" s="427"/>
      <c r="L2560" s="427"/>
      <c r="M2560" s="428"/>
      <c r="N2560" s="428">
        <v>433000</v>
      </c>
      <c r="O2560" s="429" t="s">
        <v>974</v>
      </c>
      <c r="P2560" s="430"/>
      <c r="Q2560" s="433">
        <v>353000</v>
      </c>
      <c r="R2560" s="350">
        <v>40000</v>
      </c>
      <c r="S2560" s="350">
        <f t="shared" si="369"/>
        <v>40000</v>
      </c>
      <c r="T2560" s="431"/>
      <c r="U2560" s="350"/>
      <c r="V2560" s="431"/>
      <c r="W2560" s="350"/>
      <c r="X2560" s="23">
        <f t="shared" si="364"/>
        <v>0</v>
      </c>
      <c r="Y2560" s="23">
        <f t="shared" si="365"/>
        <v>0</v>
      </c>
      <c r="AH2560" s="20">
        <f t="shared" si="358"/>
        <v>0</v>
      </c>
      <c r="AL2560" s="20">
        <v>1</v>
      </c>
      <c r="AQ2560" s="1">
        <f t="shared" si="361"/>
        <v>1</v>
      </c>
      <c r="AR2560" s="1">
        <f t="shared" si="359"/>
        <v>1</v>
      </c>
    </row>
    <row r="2561" spans="1:44" ht="28.2" thickTop="1" thickBot="1">
      <c r="A2561" s="104" t="s">
        <v>898</v>
      </c>
      <c r="B2561" s="104" t="s">
        <v>1059</v>
      </c>
      <c r="C2561" s="187" t="s">
        <v>41</v>
      </c>
      <c r="D2561" s="188"/>
      <c r="E2561" s="225" t="s">
        <v>179</v>
      </c>
      <c r="F2561" s="424">
        <f t="shared" ref="F2561:F2567" si="370">SUM(I2561:N2561)</f>
        <v>1370000</v>
      </c>
      <c r="G2561" s="425">
        <v>1370000</v>
      </c>
      <c r="H2561" s="426"/>
      <c r="I2561" s="350">
        <v>1118000</v>
      </c>
      <c r="J2561" s="427"/>
      <c r="K2561" s="427"/>
      <c r="L2561" s="427">
        <v>252000</v>
      </c>
      <c r="M2561" s="428"/>
      <c r="N2561" s="428"/>
      <c r="O2561" s="429"/>
      <c r="P2561" s="430"/>
      <c r="Q2561" s="433"/>
      <c r="R2561" s="350">
        <v>500000</v>
      </c>
      <c r="S2561" s="350">
        <f t="shared" si="369"/>
        <v>870000</v>
      </c>
      <c r="T2561" s="431"/>
      <c r="U2561" s="350"/>
      <c r="V2561" s="431"/>
      <c r="W2561" s="350">
        <v>2000</v>
      </c>
      <c r="X2561" s="23">
        <f t="shared" si="364"/>
        <v>0</v>
      </c>
      <c r="Y2561" s="23">
        <f t="shared" si="365"/>
        <v>0</v>
      </c>
      <c r="Z2561" s="20">
        <v>1</v>
      </c>
      <c r="AH2561" s="20">
        <f t="shared" si="358"/>
        <v>1</v>
      </c>
      <c r="AQ2561" s="1">
        <f t="shared" si="361"/>
        <v>0</v>
      </c>
      <c r="AR2561" s="1">
        <f t="shared" si="359"/>
        <v>1</v>
      </c>
    </row>
    <row r="2562" spans="1:44" ht="28.2" thickTop="1" thickBot="1">
      <c r="A2562" s="104" t="s">
        <v>898</v>
      </c>
      <c r="B2562" s="104" t="s">
        <v>1059</v>
      </c>
      <c r="C2562" s="187" t="s">
        <v>586</v>
      </c>
      <c r="D2562" s="188"/>
      <c r="E2562" s="225" t="s">
        <v>179</v>
      </c>
      <c r="F2562" s="424">
        <f t="shared" si="370"/>
        <v>236000</v>
      </c>
      <c r="G2562" s="425">
        <v>236000</v>
      </c>
      <c r="H2562" s="426"/>
      <c r="I2562" s="350">
        <v>36000</v>
      </c>
      <c r="J2562" s="427">
        <v>200000</v>
      </c>
      <c r="K2562" s="427"/>
      <c r="L2562" s="427"/>
      <c r="M2562" s="428"/>
      <c r="N2562" s="428"/>
      <c r="O2562" s="429"/>
      <c r="P2562" s="430"/>
      <c r="Q2562" s="433"/>
      <c r="R2562" s="350">
        <v>100000</v>
      </c>
      <c r="S2562" s="350">
        <f t="shared" si="369"/>
        <v>136000</v>
      </c>
      <c r="T2562" s="431"/>
      <c r="U2562" s="350"/>
      <c r="V2562" s="431"/>
      <c r="W2562" s="350"/>
      <c r="X2562" s="23">
        <f t="shared" si="364"/>
        <v>0</v>
      </c>
      <c r="Y2562" s="23">
        <f t="shared" si="365"/>
        <v>0</v>
      </c>
      <c r="Z2562" s="20">
        <v>1</v>
      </c>
      <c r="AH2562" s="20">
        <f t="shared" si="358"/>
        <v>1</v>
      </c>
      <c r="AQ2562" s="1">
        <f t="shared" si="361"/>
        <v>0</v>
      </c>
      <c r="AR2562" s="1">
        <f t="shared" si="359"/>
        <v>1</v>
      </c>
    </row>
    <row r="2563" spans="1:44" ht="28.2" thickTop="1" thickBot="1">
      <c r="A2563" s="104" t="s">
        <v>898</v>
      </c>
      <c r="B2563" s="104" t="s">
        <v>1059</v>
      </c>
      <c r="C2563" s="187" t="s">
        <v>1060</v>
      </c>
      <c r="D2563" s="188"/>
      <c r="E2563" s="225" t="s">
        <v>179</v>
      </c>
      <c r="F2563" s="424">
        <f t="shared" si="370"/>
        <v>300000</v>
      </c>
      <c r="G2563" s="425">
        <v>300000</v>
      </c>
      <c r="H2563" s="426"/>
      <c r="I2563" s="350">
        <v>300000</v>
      </c>
      <c r="J2563" s="427"/>
      <c r="K2563" s="427"/>
      <c r="L2563" s="427"/>
      <c r="M2563" s="428"/>
      <c r="N2563" s="428"/>
      <c r="O2563" s="429"/>
      <c r="P2563" s="430"/>
      <c r="Q2563" s="433"/>
      <c r="R2563" s="350">
        <v>200000</v>
      </c>
      <c r="S2563" s="350">
        <f t="shared" si="369"/>
        <v>100000</v>
      </c>
      <c r="T2563" s="431"/>
      <c r="U2563" s="350"/>
      <c r="V2563" s="431"/>
      <c r="W2563" s="350"/>
      <c r="X2563" s="23">
        <f t="shared" si="364"/>
        <v>0</v>
      </c>
      <c r="Y2563" s="23">
        <f t="shared" si="365"/>
        <v>0</v>
      </c>
      <c r="Z2563" s="20">
        <v>1</v>
      </c>
      <c r="AH2563" s="20">
        <f t="shared" si="358"/>
        <v>1</v>
      </c>
      <c r="AQ2563" s="1">
        <f t="shared" si="361"/>
        <v>0</v>
      </c>
      <c r="AR2563" s="1">
        <f t="shared" si="359"/>
        <v>1</v>
      </c>
    </row>
    <row r="2564" spans="1:44" ht="28.2" thickTop="1" thickBot="1">
      <c r="A2564" s="104" t="s">
        <v>898</v>
      </c>
      <c r="B2564" s="104" t="s">
        <v>1059</v>
      </c>
      <c r="C2564" s="187" t="s">
        <v>1061</v>
      </c>
      <c r="D2564" s="188"/>
      <c r="E2564" s="225" t="s">
        <v>179</v>
      </c>
      <c r="F2564" s="424">
        <f t="shared" si="370"/>
        <v>50000</v>
      </c>
      <c r="G2564" s="425">
        <v>50000</v>
      </c>
      <c r="H2564" s="426"/>
      <c r="I2564" s="350">
        <v>50000</v>
      </c>
      <c r="J2564" s="427"/>
      <c r="K2564" s="427"/>
      <c r="L2564" s="427"/>
      <c r="M2564" s="428"/>
      <c r="N2564" s="428"/>
      <c r="O2564" s="429"/>
      <c r="P2564" s="430"/>
      <c r="Q2564" s="433"/>
      <c r="R2564" s="350">
        <v>50000</v>
      </c>
      <c r="S2564" s="350">
        <f t="shared" si="369"/>
        <v>0</v>
      </c>
      <c r="T2564" s="431"/>
      <c r="U2564" s="350"/>
      <c r="V2564" s="431"/>
      <c r="W2564" s="350"/>
      <c r="X2564" s="23">
        <f t="shared" si="364"/>
        <v>0</v>
      </c>
      <c r="Y2564" s="23">
        <f t="shared" si="365"/>
        <v>0</v>
      </c>
      <c r="Z2564" s="20">
        <v>1</v>
      </c>
      <c r="AH2564" s="20">
        <f t="shared" si="358"/>
        <v>1</v>
      </c>
      <c r="AQ2564" s="1">
        <f t="shared" si="361"/>
        <v>0</v>
      </c>
      <c r="AR2564" s="1">
        <f t="shared" si="359"/>
        <v>1</v>
      </c>
    </row>
    <row r="2565" spans="1:44" ht="28.2" thickTop="1" thickBot="1">
      <c r="A2565" s="104" t="s">
        <v>898</v>
      </c>
      <c r="B2565" s="104" t="s">
        <v>1059</v>
      </c>
      <c r="C2565" s="187" t="s">
        <v>1062</v>
      </c>
      <c r="D2565" s="188"/>
      <c r="E2565" s="225" t="s">
        <v>179</v>
      </c>
      <c r="F2565" s="424">
        <f t="shared" si="370"/>
        <v>60000</v>
      </c>
      <c r="G2565" s="425">
        <v>60000</v>
      </c>
      <c r="H2565" s="426"/>
      <c r="I2565" s="350">
        <v>60000</v>
      </c>
      <c r="J2565" s="427"/>
      <c r="K2565" s="427"/>
      <c r="L2565" s="427"/>
      <c r="M2565" s="428"/>
      <c r="N2565" s="428"/>
      <c r="O2565" s="429"/>
      <c r="P2565" s="430"/>
      <c r="Q2565" s="433"/>
      <c r="R2565" s="350">
        <v>60000</v>
      </c>
      <c r="S2565" s="350">
        <f t="shared" si="369"/>
        <v>0</v>
      </c>
      <c r="T2565" s="431"/>
      <c r="U2565" s="350"/>
      <c r="V2565" s="431"/>
      <c r="W2565" s="350">
        <v>2000</v>
      </c>
      <c r="X2565" s="23">
        <f t="shared" si="364"/>
        <v>0</v>
      </c>
      <c r="Y2565" s="23">
        <f t="shared" si="365"/>
        <v>0</v>
      </c>
      <c r="Z2565" s="20">
        <v>1</v>
      </c>
      <c r="AH2565" s="20">
        <f t="shared" si="358"/>
        <v>1</v>
      </c>
      <c r="AQ2565" s="1">
        <f t="shared" si="361"/>
        <v>0</v>
      </c>
      <c r="AR2565" s="1">
        <f t="shared" si="359"/>
        <v>1</v>
      </c>
    </row>
    <row r="2566" spans="1:44" ht="28.2" thickTop="1" thickBot="1">
      <c r="A2566" s="104" t="s">
        <v>898</v>
      </c>
      <c r="B2566" s="104" t="s">
        <v>1059</v>
      </c>
      <c r="C2566" s="187" t="s">
        <v>1063</v>
      </c>
      <c r="D2566" s="188"/>
      <c r="E2566" s="225" t="s">
        <v>179</v>
      </c>
      <c r="F2566" s="424">
        <f t="shared" si="370"/>
        <v>120000</v>
      </c>
      <c r="G2566" s="425">
        <v>120000</v>
      </c>
      <c r="H2566" s="426"/>
      <c r="I2566" s="350">
        <v>120000</v>
      </c>
      <c r="J2566" s="427"/>
      <c r="K2566" s="427"/>
      <c r="L2566" s="427"/>
      <c r="M2566" s="428"/>
      <c r="N2566" s="428"/>
      <c r="O2566" s="429"/>
      <c r="P2566" s="430"/>
      <c r="Q2566" s="433"/>
      <c r="R2566" s="350">
        <v>108000</v>
      </c>
      <c r="S2566" s="350">
        <f t="shared" si="369"/>
        <v>12000</v>
      </c>
      <c r="T2566" s="431"/>
      <c r="U2566" s="350"/>
      <c r="V2566" s="431"/>
      <c r="W2566" s="350">
        <v>1000</v>
      </c>
      <c r="X2566" s="23">
        <f t="shared" si="364"/>
        <v>0</v>
      </c>
      <c r="Y2566" s="23">
        <f t="shared" si="365"/>
        <v>0</v>
      </c>
      <c r="Z2566" s="20">
        <v>1</v>
      </c>
      <c r="AH2566" s="20">
        <f t="shared" si="358"/>
        <v>1</v>
      </c>
      <c r="AQ2566" s="1">
        <f t="shared" si="361"/>
        <v>0</v>
      </c>
      <c r="AR2566" s="1">
        <f t="shared" si="359"/>
        <v>1</v>
      </c>
    </row>
    <row r="2567" spans="1:44" ht="28.2" thickTop="1" thickBot="1">
      <c r="A2567" s="104" t="s">
        <v>898</v>
      </c>
      <c r="B2567" s="104" t="s">
        <v>1059</v>
      </c>
      <c r="C2567" s="187" t="s">
        <v>1064</v>
      </c>
      <c r="D2567" s="188"/>
      <c r="E2567" s="225" t="s">
        <v>179</v>
      </c>
      <c r="F2567" s="424">
        <f t="shared" si="370"/>
        <v>70000</v>
      </c>
      <c r="G2567" s="425">
        <v>70000</v>
      </c>
      <c r="H2567" s="426"/>
      <c r="I2567" s="350">
        <v>70000</v>
      </c>
      <c r="J2567" s="427"/>
      <c r="K2567" s="427"/>
      <c r="L2567" s="427"/>
      <c r="M2567" s="428"/>
      <c r="N2567" s="428"/>
      <c r="O2567" s="429"/>
      <c r="P2567" s="430"/>
      <c r="Q2567" s="433"/>
      <c r="R2567" s="350">
        <v>70000</v>
      </c>
      <c r="S2567" s="350">
        <f t="shared" si="369"/>
        <v>0</v>
      </c>
      <c r="T2567" s="431"/>
      <c r="U2567" s="350"/>
      <c r="V2567" s="431"/>
      <c r="W2567" s="350"/>
      <c r="X2567" s="23">
        <f t="shared" si="364"/>
        <v>0</v>
      </c>
      <c r="Y2567" s="23">
        <f t="shared" si="365"/>
        <v>0</v>
      </c>
      <c r="Z2567" s="20">
        <v>1</v>
      </c>
      <c r="AH2567" s="20">
        <f t="shared" si="358"/>
        <v>1</v>
      </c>
      <c r="AQ2567" s="1">
        <f t="shared" si="361"/>
        <v>0</v>
      </c>
      <c r="AR2567" s="1">
        <f t="shared" si="359"/>
        <v>1</v>
      </c>
    </row>
    <row r="2568" spans="1:44" ht="28.2" thickTop="1" thickBot="1">
      <c r="A2568" s="104" t="s">
        <v>898</v>
      </c>
      <c r="B2568" s="104" t="s">
        <v>1059</v>
      </c>
      <c r="C2568" s="187" t="s">
        <v>396</v>
      </c>
      <c r="D2568" s="188"/>
      <c r="E2568" s="225" t="s">
        <v>53</v>
      </c>
      <c r="F2568" s="424">
        <v>306000</v>
      </c>
      <c r="G2568" s="425">
        <f t="shared" ref="G2568:G2575" si="371">SUM(I2568:N2568)</f>
        <v>332713</v>
      </c>
      <c r="H2568" s="426"/>
      <c r="I2568" s="350">
        <v>253713</v>
      </c>
      <c r="J2568" s="427"/>
      <c r="K2568" s="427"/>
      <c r="L2568" s="427">
        <v>79000</v>
      </c>
      <c r="M2568" s="428"/>
      <c r="N2568" s="428"/>
      <c r="O2568" s="429"/>
      <c r="P2568" s="430"/>
      <c r="Q2568" s="433">
        <v>299442</v>
      </c>
      <c r="R2568" s="350">
        <v>33271</v>
      </c>
      <c r="S2568" s="350">
        <f t="shared" si="369"/>
        <v>0</v>
      </c>
      <c r="T2568" s="431"/>
      <c r="U2568" s="350"/>
      <c r="V2568" s="431"/>
      <c r="W2568" s="350"/>
      <c r="X2568" s="23">
        <f t="shared" si="364"/>
        <v>0</v>
      </c>
      <c r="Y2568" s="23">
        <f t="shared" si="365"/>
        <v>0</v>
      </c>
      <c r="AH2568" s="20">
        <f t="shared" si="358"/>
        <v>0</v>
      </c>
      <c r="AI2568" s="20">
        <v>1</v>
      </c>
      <c r="AQ2568" s="1">
        <f t="shared" si="361"/>
        <v>1</v>
      </c>
      <c r="AR2568" s="1">
        <f t="shared" si="359"/>
        <v>1</v>
      </c>
    </row>
    <row r="2569" spans="1:44" ht="28.2" thickTop="1" thickBot="1">
      <c r="A2569" s="104" t="s">
        <v>898</v>
      </c>
      <c r="B2569" s="104" t="s">
        <v>1059</v>
      </c>
      <c r="C2569" s="187" t="s">
        <v>58</v>
      </c>
      <c r="D2569" s="188"/>
      <c r="E2569" s="225" t="s">
        <v>53</v>
      </c>
      <c r="F2569" s="424">
        <v>150000</v>
      </c>
      <c r="G2569" s="425">
        <f t="shared" si="371"/>
        <v>103000</v>
      </c>
      <c r="H2569" s="426"/>
      <c r="I2569" s="350"/>
      <c r="J2569" s="427">
        <v>103000</v>
      </c>
      <c r="K2569" s="427"/>
      <c r="L2569" s="427"/>
      <c r="M2569" s="428"/>
      <c r="N2569" s="428"/>
      <c r="O2569" s="429"/>
      <c r="P2569" s="430"/>
      <c r="Q2569" s="433">
        <v>75853</v>
      </c>
      <c r="R2569" s="350">
        <v>27147</v>
      </c>
      <c r="S2569" s="350">
        <f t="shared" si="369"/>
        <v>0</v>
      </c>
      <c r="T2569" s="431"/>
      <c r="U2569" s="350"/>
      <c r="V2569" s="431"/>
      <c r="W2569" s="350"/>
      <c r="X2569" s="23">
        <f t="shared" si="364"/>
        <v>0</v>
      </c>
      <c r="Y2569" s="23">
        <f t="shared" si="365"/>
        <v>0</v>
      </c>
      <c r="AH2569" s="20">
        <f t="shared" si="358"/>
        <v>0</v>
      </c>
      <c r="AI2569" s="20">
        <v>1</v>
      </c>
      <c r="AQ2569" s="1">
        <f t="shared" si="361"/>
        <v>1</v>
      </c>
      <c r="AR2569" s="1">
        <f t="shared" si="359"/>
        <v>1</v>
      </c>
    </row>
    <row r="2570" spans="1:44" ht="28.2" thickTop="1" thickBot="1">
      <c r="A2570" s="104" t="s">
        <v>898</v>
      </c>
      <c r="B2570" s="104" t="s">
        <v>1059</v>
      </c>
      <c r="C2570" s="187" t="s">
        <v>1065</v>
      </c>
      <c r="D2570" s="188"/>
      <c r="E2570" s="225" t="s">
        <v>53</v>
      </c>
      <c r="F2570" s="424">
        <v>20000</v>
      </c>
      <c r="G2570" s="425">
        <f t="shared" si="371"/>
        <v>30000</v>
      </c>
      <c r="H2570" s="426"/>
      <c r="I2570" s="350">
        <v>30000</v>
      </c>
      <c r="J2570" s="427"/>
      <c r="K2570" s="427"/>
      <c r="L2570" s="427"/>
      <c r="M2570" s="428"/>
      <c r="N2570" s="428"/>
      <c r="O2570" s="429"/>
      <c r="P2570" s="430"/>
      <c r="Q2570" s="433">
        <v>0</v>
      </c>
      <c r="R2570" s="350">
        <v>10000</v>
      </c>
      <c r="S2570" s="350">
        <f t="shared" si="369"/>
        <v>20000</v>
      </c>
      <c r="T2570" s="431"/>
      <c r="U2570" s="350"/>
      <c r="V2570" s="431"/>
      <c r="W2570" s="350"/>
      <c r="X2570" s="23">
        <f t="shared" si="364"/>
        <v>0</v>
      </c>
      <c r="Y2570" s="23">
        <f t="shared" si="365"/>
        <v>0</v>
      </c>
      <c r="AH2570" s="20">
        <f t="shared" ref="AH2570:AH2633" si="372">SUM(Z2570:AG2570)</f>
        <v>0</v>
      </c>
      <c r="AI2570" s="20">
        <v>1</v>
      </c>
      <c r="AQ2570" s="1">
        <f t="shared" si="361"/>
        <v>1</v>
      </c>
      <c r="AR2570" s="1">
        <f t="shared" ref="AR2570:AR2633" si="373">AQ2570+AH2570</f>
        <v>1</v>
      </c>
    </row>
    <row r="2571" spans="1:44" ht="28.2" thickTop="1" thickBot="1">
      <c r="A2571" s="104" t="s">
        <v>898</v>
      </c>
      <c r="B2571" s="104" t="s">
        <v>1059</v>
      </c>
      <c r="C2571" s="187" t="s">
        <v>1066</v>
      </c>
      <c r="D2571" s="188"/>
      <c r="E2571" s="225" t="s">
        <v>145</v>
      </c>
      <c r="F2571" s="424">
        <v>800000</v>
      </c>
      <c r="G2571" s="425">
        <f>SUM(I2571:N2571)</f>
        <v>539000</v>
      </c>
      <c r="H2571" s="426"/>
      <c r="I2571" s="350">
        <v>381000</v>
      </c>
      <c r="J2571" s="427"/>
      <c r="K2571" s="427"/>
      <c r="L2571" s="427">
        <v>158000</v>
      </c>
      <c r="M2571" s="428"/>
      <c r="N2571" s="428"/>
      <c r="O2571" s="429"/>
      <c r="P2571" s="430"/>
      <c r="Q2571" s="433">
        <v>0</v>
      </c>
      <c r="R2571" s="350">
        <v>485100</v>
      </c>
      <c r="S2571" s="350">
        <f t="shared" si="369"/>
        <v>53900</v>
      </c>
      <c r="T2571" s="431"/>
      <c r="U2571" s="350"/>
      <c r="V2571" s="431"/>
      <c r="W2571" s="350"/>
      <c r="X2571" s="23">
        <f t="shared" si="364"/>
        <v>0</v>
      </c>
      <c r="Y2571" s="23">
        <f t="shared" si="365"/>
        <v>0</v>
      </c>
      <c r="AH2571" s="20">
        <f t="shared" si="372"/>
        <v>0</v>
      </c>
      <c r="AI2571" s="20">
        <v>1</v>
      </c>
      <c r="AQ2571" s="1">
        <f t="shared" si="361"/>
        <v>1</v>
      </c>
      <c r="AR2571" s="1">
        <f t="shared" si="373"/>
        <v>1</v>
      </c>
    </row>
    <row r="2572" spans="1:44" ht="28.2" thickTop="1" thickBot="1">
      <c r="A2572" s="104" t="s">
        <v>898</v>
      </c>
      <c r="B2572" s="104" t="s">
        <v>1059</v>
      </c>
      <c r="C2572" s="187" t="s">
        <v>586</v>
      </c>
      <c r="D2572" s="188"/>
      <c r="E2572" s="225" t="s">
        <v>145</v>
      </c>
      <c r="F2572" s="424">
        <v>158000</v>
      </c>
      <c r="G2572" s="425">
        <f t="shared" si="371"/>
        <v>120000</v>
      </c>
      <c r="H2572" s="426"/>
      <c r="I2572" s="350"/>
      <c r="J2572" s="427">
        <v>120000</v>
      </c>
      <c r="K2572" s="427"/>
      <c r="L2572" s="427"/>
      <c r="M2572" s="428"/>
      <c r="N2572" s="428"/>
      <c r="O2572" s="429"/>
      <c r="P2572" s="430"/>
      <c r="Q2572" s="433">
        <v>0</v>
      </c>
      <c r="R2572" s="350">
        <v>108000</v>
      </c>
      <c r="S2572" s="350">
        <f t="shared" si="369"/>
        <v>12000</v>
      </c>
      <c r="T2572" s="431"/>
      <c r="U2572" s="350"/>
      <c r="V2572" s="431"/>
      <c r="W2572" s="350"/>
      <c r="X2572" s="23">
        <f t="shared" si="364"/>
        <v>0</v>
      </c>
      <c r="Y2572" s="23">
        <f t="shared" si="365"/>
        <v>0</v>
      </c>
      <c r="AH2572" s="20">
        <f t="shared" si="372"/>
        <v>0</v>
      </c>
      <c r="AI2572" s="20">
        <v>1</v>
      </c>
      <c r="AQ2572" s="1">
        <f t="shared" si="361"/>
        <v>1</v>
      </c>
      <c r="AR2572" s="1">
        <f t="shared" si="373"/>
        <v>1</v>
      </c>
    </row>
    <row r="2573" spans="1:44" ht="28.2" thickTop="1" thickBot="1">
      <c r="A2573" s="104" t="s">
        <v>898</v>
      </c>
      <c r="B2573" s="104" t="s">
        <v>1059</v>
      </c>
      <c r="C2573" s="187" t="s">
        <v>763</v>
      </c>
      <c r="D2573" s="188"/>
      <c r="E2573" s="225" t="s">
        <v>145</v>
      </c>
      <c r="F2573" s="424">
        <v>300000</v>
      </c>
      <c r="G2573" s="425">
        <f t="shared" si="371"/>
        <v>300000</v>
      </c>
      <c r="H2573" s="426"/>
      <c r="I2573" s="350">
        <v>300000</v>
      </c>
      <c r="J2573" s="427"/>
      <c r="K2573" s="427"/>
      <c r="L2573" s="427"/>
      <c r="M2573" s="428"/>
      <c r="N2573" s="428"/>
      <c r="O2573" s="429"/>
      <c r="P2573" s="430"/>
      <c r="Q2573" s="433">
        <v>0</v>
      </c>
      <c r="R2573" s="350">
        <v>270000</v>
      </c>
      <c r="S2573" s="350">
        <f t="shared" si="369"/>
        <v>30000</v>
      </c>
      <c r="T2573" s="431"/>
      <c r="U2573" s="350"/>
      <c r="V2573" s="431"/>
      <c r="W2573" s="350"/>
      <c r="X2573" s="23">
        <f t="shared" si="364"/>
        <v>0</v>
      </c>
      <c r="Y2573" s="23">
        <f t="shared" si="365"/>
        <v>0</v>
      </c>
      <c r="AH2573" s="20">
        <f t="shared" si="372"/>
        <v>0</v>
      </c>
      <c r="AI2573" s="20">
        <v>1</v>
      </c>
      <c r="AQ2573" s="1">
        <f t="shared" ref="AQ2573:AQ2636" si="374">SUM(AI2573:AP2573)</f>
        <v>1</v>
      </c>
      <c r="AR2573" s="1">
        <f t="shared" si="373"/>
        <v>1</v>
      </c>
    </row>
    <row r="2574" spans="1:44" ht="28.2" thickTop="1" thickBot="1">
      <c r="A2574" s="104" t="s">
        <v>898</v>
      </c>
      <c r="B2574" s="104" t="s">
        <v>1059</v>
      </c>
      <c r="C2574" s="187" t="s">
        <v>1067</v>
      </c>
      <c r="D2574" s="188"/>
      <c r="E2574" s="225" t="s">
        <v>145</v>
      </c>
      <c r="F2574" s="424">
        <v>60000</v>
      </c>
      <c r="G2574" s="425">
        <f t="shared" si="371"/>
        <v>60000</v>
      </c>
      <c r="H2574" s="426"/>
      <c r="I2574" s="350">
        <v>60000</v>
      </c>
      <c r="J2574" s="427"/>
      <c r="K2574" s="427"/>
      <c r="L2574" s="427"/>
      <c r="M2574" s="428"/>
      <c r="N2574" s="428"/>
      <c r="O2574" s="429"/>
      <c r="P2574" s="430"/>
      <c r="Q2574" s="433">
        <v>0</v>
      </c>
      <c r="R2574" s="350">
        <v>60000</v>
      </c>
      <c r="S2574" s="350">
        <f t="shared" si="369"/>
        <v>0</v>
      </c>
      <c r="T2574" s="431"/>
      <c r="U2574" s="350"/>
      <c r="V2574" s="431"/>
      <c r="W2574" s="350"/>
      <c r="X2574" s="23">
        <f t="shared" si="364"/>
        <v>0</v>
      </c>
      <c r="Y2574" s="23">
        <f t="shared" si="365"/>
        <v>0</v>
      </c>
      <c r="AH2574" s="20">
        <f t="shared" si="372"/>
        <v>0</v>
      </c>
      <c r="AI2574" s="20">
        <v>1</v>
      </c>
      <c r="AQ2574" s="1">
        <f t="shared" si="374"/>
        <v>1</v>
      </c>
      <c r="AR2574" s="1">
        <f t="shared" si="373"/>
        <v>1</v>
      </c>
    </row>
    <row r="2575" spans="1:44" ht="28.2" thickTop="1" thickBot="1">
      <c r="A2575" s="104" t="s">
        <v>898</v>
      </c>
      <c r="B2575" s="104" t="s">
        <v>1059</v>
      </c>
      <c r="C2575" s="187" t="s">
        <v>542</v>
      </c>
      <c r="D2575" s="188"/>
      <c r="E2575" s="225" t="s">
        <v>145</v>
      </c>
      <c r="F2575" s="424">
        <v>120000</v>
      </c>
      <c r="G2575" s="425">
        <f t="shared" si="371"/>
        <v>120000</v>
      </c>
      <c r="H2575" s="426"/>
      <c r="I2575" s="350">
        <v>70000</v>
      </c>
      <c r="J2575" s="427"/>
      <c r="K2575" s="427"/>
      <c r="L2575" s="427"/>
      <c r="M2575" s="428"/>
      <c r="N2575" s="428">
        <v>50000</v>
      </c>
      <c r="O2575" s="429" t="s">
        <v>783</v>
      </c>
      <c r="P2575" s="430"/>
      <c r="Q2575" s="433">
        <v>0</v>
      </c>
      <c r="R2575" s="350">
        <v>50000</v>
      </c>
      <c r="S2575" s="350">
        <f t="shared" si="369"/>
        <v>70000</v>
      </c>
      <c r="T2575" s="431"/>
      <c r="U2575" s="350"/>
      <c r="V2575" s="431"/>
      <c r="W2575" s="350"/>
      <c r="X2575" s="23">
        <f t="shared" si="364"/>
        <v>0</v>
      </c>
      <c r="Y2575" s="23">
        <f t="shared" si="365"/>
        <v>0</v>
      </c>
      <c r="AH2575" s="20">
        <f t="shared" si="372"/>
        <v>0</v>
      </c>
      <c r="AL2575" s="20">
        <v>1</v>
      </c>
      <c r="AQ2575" s="1">
        <f t="shared" si="374"/>
        <v>1</v>
      </c>
      <c r="AR2575" s="1">
        <f t="shared" si="373"/>
        <v>1</v>
      </c>
    </row>
    <row r="2576" spans="1:44" ht="28.2" thickTop="1" thickBot="1">
      <c r="A2576" s="104" t="s">
        <v>898</v>
      </c>
      <c r="B2576" s="104" t="s">
        <v>1068</v>
      </c>
      <c r="C2576" s="187" t="s">
        <v>1069</v>
      </c>
      <c r="D2576" s="188"/>
      <c r="E2576" s="225" t="s">
        <v>179</v>
      </c>
      <c r="F2576" s="424">
        <f>SUM(I2576:N2576)</f>
        <v>500000</v>
      </c>
      <c r="G2576" s="425">
        <v>500000</v>
      </c>
      <c r="H2576" s="426"/>
      <c r="I2576" s="350">
        <v>500000</v>
      </c>
      <c r="J2576" s="427"/>
      <c r="K2576" s="427"/>
      <c r="L2576" s="427"/>
      <c r="M2576" s="428"/>
      <c r="N2576" s="428"/>
      <c r="O2576" s="429"/>
      <c r="P2576" s="430"/>
      <c r="Q2576" s="433"/>
      <c r="R2576" s="350">
        <v>0</v>
      </c>
      <c r="S2576" s="350">
        <f t="shared" si="369"/>
        <v>500000</v>
      </c>
      <c r="T2576" s="431"/>
      <c r="U2576" s="350"/>
      <c r="V2576" s="431"/>
      <c r="W2576" s="350"/>
      <c r="X2576" s="23">
        <f t="shared" si="364"/>
        <v>0</v>
      </c>
      <c r="Y2576" s="23">
        <f t="shared" si="365"/>
        <v>0</v>
      </c>
      <c r="Z2576" s="20">
        <v>1</v>
      </c>
      <c r="AH2576" s="20">
        <f t="shared" si="372"/>
        <v>1</v>
      </c>
      <c r="AQ2576" s="1">
        <f t="shared" si="374"/>
        <v>0</v>
      </c>
      <c r="AR2576" s="1">
        <f t="shared" si="373"/>
        <v>1</v>
      </c>
    </row>
    <row r="2577" spans="1:44" ht="28.2" thickTop="1" thickBot="1">
      <c r="A2577" s="104" t="s">
        <v>898</v>
      </c>
      <c r="B2577" s="104" t="s">
        <v>1068</v>
      </c>
      <c r="C2577" s="432" t="s">
        <v>222</v>
      </c>
      <c r="D2577" s="188"/>
      <c r="E2577" s="225" t="s">
        <v>179</v>
      </c>
      <c r="F2577" s="424">
        <v>340000</v>
      </c>
      <c r="G2577" s="425">
        <v>340000</v>
      </c>
      <c r="H2577" s="426"/>
      <c r="I2577" s="350"/>
      <c r="J2577" s="427">
        <v>340000</v>
      </c>
      <c r="K2577" s="427"/>
      <c r="L2577" s="427"/>
      <c r="M2577" s="428"/>
      <c r="N2577" s="428"/>
      <c r="O2577" s="429"/>
      <c r="P2577" s="430"/>
      <c r="Q2577" s="433"/>
      <c r="R2577" s="350">
        <v>340000</v>
      </c>
      <c r="S2577" s="350">
        <f t="shared" si="369"/>
        <v>0</v>
      </c>
      <c r="T2577" s="431"/>
      <c r="U2577" s="350"/>
      <c r="V2577" s="431"/>
      <c r="W2577" s="350"/>
      <c r="X2577" s="23">
        <f t="shared" si="364"/>
        <v>0</v>
      </c>
      <c r="Y2577" s="23">
        <f t="shared" si="365"/>
        <v>0</v>
      </c>
      <c r="Z2577" s="20">
        <v>1</v>
      </c>
      <c r="AH2577" s="20">
        <f t="shared" si="372"/>
        <v>1</v>
      </c>
      <c r="AQ2577" s="1">
        <f t="shared" si="374"/>
        <v>0</v>
      </c>
      <c r="AR2577" s="1">
        <f t="shared" si="373"/>
        <v>1</v>
      </c>
    </row>
    <row r="2578" spans="1:44" ht="28.2" thickTop="1" thickBot="1">
      <c r="A2578" s="104" t="s">
        <v>898</v>
      </c>
      <c r="B2578" s="104" t="s">
        <v>1068</v>
      </c>
      <c r="C2578" s="187" t="s">
        <v>1070</v>
      </c>
      <c r="D2578" s="188"/>
      <c r="E2578" s="225" t="s">
        <v>179</v>
      </c>
      <c r="F2578" s="424">
        <f>SUM(I2578:N2578)</f>
        <v>233000</v>
      </c>
      <c r="G2578" s="425">
        <v>233000</v>
      </c>
      <c r="H2578" s="426"/>
      <c r="I2578" s="350">
        <v>171000</v>
      </c>
      <c r="J2578" s="427">
        <v>62000</v>
      </c>
      <c r="K2578" s="427"/>
      <c r="L2578" s="427"/>
      <c r="M2578" s="428"/>
      <c r="N2578" s="428"/>
      <c r="O2578" s="429"/>
      <c r="P2578" s="430"/>
      <c r="Q2578" s="433"/>
      <c r="R2578" s="350">
        <v>171000</v>
      </c>
      <c r="S2578" s="350">
        <f t="shared" si="369"/>
        <v>62000</v>
      </c>
      <c r="T2578" s="431"/>
      <c r="U2578" s="350"/>
      <c r="V2578" s="431"/>
      <c r="W2578" s="350"/>
      <c r="X2578" s="23">
        <f t="shared" si="364"/>
        <v>0</v>
      </c>
      <c r="Y2578" s="23">
        <f t="shared" si="365"/>
        <v>0</v>
      </c>
      <c r="Z2578" s="20">
        <v>1</v>
      </c>
      <c r="AH2578" s="20">
        <f t="shared" si="372"/>
        <v>1</v>
      </c>
      <c r="AQ2578" s="1">
        <f t="shared" si="374"/>
        <v>0</v>
      </c>
      <c r="AR2578" s="1">
        <f t="shared" si="373"/>
        <v>1</v>
      </c>
    </row>
    <row r="2579" spans="1:44" ht="28.2" thickTop="1" thickBot="1">
      <c r="A2579" s="104" t="s">
        <v>898</v>
      </c>
      <c r="B2579" s="104" t="s">
        <v>1068</v>
      </c>
      <c r="C2579" s="187" t="s">
        <v>1071</v>
      </c>
      <c r="D2579" s="188"/>
      <c r="E2579" s="225" t="s">
        <v>179</v>
      </c>
      <c r="F2579" s="424">
        <f>SUM(I2579:N2579)</f>
        <v>550000</v>
      </c>
      <c r="G2579" s="425">
        <v>550000</v>
      </c>
      <c r="H2579" s="426"/>
      <c r="I2579" s="350">
        <v>283000</v>
      </c>
      <c r="J2579" s="427"/>
      <c r="K2579" s="427"/>
      <c r="L2579" s="427">
        <v>267000</v>
      </c>
      <c r="M2579" s="428"/>
      <c r="N2579" s="428"/>
      <c r="O2579" s="429"/>
      <c r="P2579" s="430"/>
      <c r="Q2579" s="433"/>
      <c r="R2579" s="350">
        <v>55000</v>
      </c>
      <c r="S2579" s="350">
        <f t="shared" si="369"/>
        <v>495000</v>
      </c>
      <c r="T2579" s="431"/>
      <c r="U2579" s="350"/>
      <c r="V2579" s="431"/>
      <c r="W2579" s="350"/>
      <c r="X2579" s="23">
        <f t="shared" si="364"/>
        <v>0</v>
      </c>
      <c r="Y2579" s="23">
        <f t="shared" si="365"/>
        <v>0</v>
      </c>
      <c r="Z2579" s="20">
        <v>1</v>
      </c>
      <c r="AH2579" s="20">
        <f t="shared" si="372"/>
        <v>1</v>
      </c>
      <c r="AQ2579" s="1">
        <f t="shared" si="374"/>
        <v>0</v>
      </c>
      <c r="AR2579" s="1">
        <f t="shared" si="373"/>
        <v>1</v>
      </c>
    </row>
    <row r="2580" spans="1:44" ht="28.2" thickTop="1" thickBot="1">
      <c r="A2580" s="104" t="s">
        <v>898</v>
      </c>
      <c r="B2580" s="104" t="s">
        <v>1068</v>
      </c>
      <c r="C2580" s="187" t="s">
        <v>36</v>
      </c>
      <c r="D2580" s="188"/>
      <c r="E2580" s="225" t="s">
        <v>179</v>
      </c>
      <c r="F2580" s="424">
        <f>SUM(I2580:N2580)</f>
        <v>89000</v>
      </c>
      <c r="G2580" s="425">
        <v>89000</v>
      </c>
      <c r="H2580" s="426"/>
      <c r="I2580" s="350">
        <v>89000</v>
      </c>
      <c r="J2580" s="427"/>
      <c r="K2580" s="427"/>
      <c r="L2580" s="427"/>
      <c r="M2580" s="428"/>
      <c r="N2580" s="428"/>
      <c r="O2580" s="429"/>
      <c r="P2580" s="430"/>
      <c r="Q2580" s="433"/>
      <c r="R2580" s="350">
        <v>30000</v>
      </c>
      <c r="S2580" s="350">
        <f t="shared" si="369"/>
        <v>59000</v>
      </c>
      <c r="T2580" s="431"/>
      <c r="U2580" s="350"/>
      <c r="V2580" s="431"/>
      <c r="W2580" s="350"/>
      <c r="X2580" s="23">
        <f t="shared" si="364"/>
        <v>0</v>
      </c>
      <c r="Y2580" s="23">
        <f t="shared" si="365"/>
        <v>0</v>
      </c>
      <c r="Z2580" s="20">
        <v>1</v>
      </c>
      <c r="AH2580" s="20">
        <f t="shared" si="372"/>
        <v>1</v>
      </c>
      <c r="AQ2580" s="1">
        <f t="shared" si="374"/>
        <v>0</v>
      </c>
      <c r="AR2580" s="1">
        <f t="shared" si="373"/>
        <v>1</v>
      </c>
    </row>
    <row r="2581" spans="1:44" ht="28.2" thickTop="1" thickBot="1">
      <c r="A2581" s="104" t="s">
        <v>898</v>
      </c>
      <c r="B2581" s="104" t="s">
        <v>1068</v>
      </c>
      <c r="C2581" s="187" t="s">
        <v>1072</v>
      </c>
      <c r="D2581" s="188"/>
      <c r="E2581" s="225" t="s">
        <v>10</v>
      </c>
      <c r="F2581" s="424">
        <v>99362</v>
      </c>
      <c r="G2581" s="425">
        <f t="shared" ref="G2581:G2588" si="375">SUM(I2581:N2581)</f>
        <v>99345</v>
      </c>
      <c r="H2581" s="426"/>
      <c r="I2581" s="350">
        <v>99345</v>
      </c>
      <c r="J2581" s="427"/>
      <c r="K2581" s="427"/>
      <c r="L2581" s="427"/>
      <c r="M2581" s="428"/>
      <c r="N2581" s="428"/>
      <c r="O2581" s="429"/>
      <c r="P2581" s="430"/>
      <c r="Q2581" s="433">
        <v>89410</v>
      </c>
      <c r="R2581" s="350">
        <v>9935</v>
      </c>
      <c r="S2581" s="350">
        <f t="shared" si="369"/>
        <v>0</v>
      </c>
      <c r="T2581" s="431"/>
      <c r="U2581" s="350"/>
      <c r="V2581" s="431"/>
      <c r="W2581" s="350"/>
      <c r="X2581" s="23">
        <f t="shared" si="364"/>
        <v>0</v>
      </c>
      <c r="Y2581" s="23">
        <f t="shared" si="365"/>
        <v>0</v>
      </c>
      <c r="AH2581" s="20">
        <f t="shared" si="372"/>
        <v>0</v>
      </c>
      <c r="AI2581" s="20">
        <v>1</v>
      </c>
      <c r="AQ2581" s="1">
        <f t="shared" si="374"/>
        <v>1</v>
      </c>
      <c r="AR2581" s="1">
        <f t="shared" si="373"/>
        <v>1</v>
      </c>
    </row>
    <row r="2582" spans="1:44" ht="28.2" thickTop="1" thickBot="1">
      <c r="A2582" s="104" t="s">
        <v>898</v>
      </c>
      <c r="B2582" s="104" t="s">
        <v>1068</v>
      </c>
      <c r="C2582" s="187" t="s">
        <v>58</v>
      </c>
      <c r="D2582" s="188"/>
      <c r="E2582" s="225" t="s">
        <v>53</v>
      </c>
      <c r="F2582" s="424">
        <v>300000</v>
      </c>
      <c r="G2582" s="425">
        <f t="shared" si="375"/>
        <v>349402</v>
      </c>
      <c r="H2582" s="426"/>
      <c r="I2582" s="350">
        <v>186402</v>
      </c>
      <c r="J2582" s="427">
        <v>80000</v>
      </c>
      <c r="K2582" s="427"/>
      <c r="L2582" s="427">
        <v>83000</v>
      </c>
      <c r="M2582" s="428"/>
      <c r="N2582" s="428"/>
      <c r="O2582" s="429"/>
      <c r="P2582" s="430"/>
      <c r="Q2582" s="433">
        <v>80348</v>
      </c>
      <c r="R2582" s="350">
        <v>234114</v>
      </c>
      <c r="S2582" s="350">
        <f t="shared" si="369"/>
        <v>34940</v>
      </c>
      <c r="T2582" s="431"/>
      <c r="U2582" s="350"/>
      <c r="V2582" s="431"/>
      <c r="W2582" s="350"/>
      <c r="X2582" s="23">
        <f t="shared" si="364"/>
        <v>0</v>
      </c>
      <c r="Y2582" s="23">
        <f t="shared" si="365"/>
        <v>0</v>
      </c>
      <c r="AH2582" s="20">
        <f t="shared" si="372"/>
        <v>0</v>
      </c>
      <c r="AI2582" s="20">
        <v>1</v>
      </c>
      <c r="AQ2582" s="1">
        <f t="shared" si="374"/>
        <v>1</v>
      </c>
      <c r="AR2582" s="1">
        <f t="shared" si="373"/>
        <v>1</v>
      </c>
    </row>
    <row r="2583" spans="1:44" ht="28.2" thickTop="1" thickBot="1">
      <c r="A2583" s="104" t="s">
        <v>898</v>
      </c>
      <c r="B2583" s="104" t="s">
        <v>1068</v>
      </c>
      <c r="C2583" s="187" t="s">
        <v>214</v>
      </c>
      <c r="D2583" s="188"/>
      <c r="E2583" s="225" t="s">
        <v>53</v>
      </c>
      <c r="F2583" s="424">
        <v>15000</v>
      </c>
      <c r="G2583" s="425">
        <f t="shared" si="375"/>
        <v>10640</v>
      </c>
      <c r="H2583" s="426"/>
      <c r="I2583" s="350">
        <v>10640</v>
      </c>
      <c r="J2583" s="427"/>
      <c r="K2583" s="427"/>
      <c r="L2583" s="427"/>
      <c r="M2583" s="428"/>
      <c r="N2583" s="428"/>
      <c r="O2583" s="429"/>
      <c r="P2583" s="430"/>
      <c r="Q2583" s="433">
        <v>5650</v>
      </c>
      <c r="R2583" s="350">
        <v>3926</v>
      </c>
      <c r="S2583" s="350">
        <f t="shared" si="369"/>
        <v>1064</v>
      </c>
      <c r="T2583" s="431"/>
      <c r="U2583" s="350"/>
      <c r="V2583" s="431"/>
      <c r="W2583" s="350"/>
      <c r="X2583" s="23">
        <f t="shared" si="364"/>
        <v>0</v>
      </c>
      <c r="Y2583" s="23">
        <f t="shared" si="365"/>
        <v>0</v>
      </c>
      <c r="AH2583" s="20">
        <f t="shared" si="372"/>
        <v>0</v>
      </c>
      <c r="AI2583" s="20">
        <v>1</v>
      </c>
      <c r="AQ2583" s="1">
        <f t="shared" si="374"/>
        <v>1</v>
      </c>
      <c r="AR2583" s="1">
        <f t="shared" si="373"/>
        <v>1</v>
      </c>
    </row>
    <row r="2584" spans="1:44" ht="28.2" thickTop="1" thickBot="1">
      <c r="A2584" s="104" t="s">
        <v>898</v>
      </c>
      <c r="B2584" s="104" t="s">
        <v>1068</v>
      </c>
      <c r="C2584" s="187" t="s">
        <v>1073</v>
      </c>
      <c r="D2584" s="188"/>
      <c r="E2584" s="225" t="s">
        <v>145</v>
      </c>
      <c r="F2584" s="424">
        <v>700000</v>
      </c>
      <c r="G2584" s="425">
        <f t="shared" si="375"/>
        <v>700000</v>
      </c>
      <c r="H2584" s="426"/>
      <c r="I2584" s="350">
        <v>384000</v>
      </c>
      <c r="J2584" s="427">
        <v>150000</v>
      </c>
      <c r="K2584" s="427"/>
      <c r="L2584" s="427">
        <v>166000</v>
      </c>
      <c r="M2584" s="428"/>
      <c r="N2584" s="428"/>
      <c r="O2584" s="429"/>
      <c r="P2584" s="430"/>
      <c r="Q2584" s="433">
        <v>0</v>
      </c>
      <c r="R2584" s="350">
        <v>250000</v>
      </c>
      <c r="S2584" s="350">
        <f t="shared" si="369"/>
        <v>450000</v>
      </c>
      <c r="T2584" s="431"/>
      <c r="U2584" s="350"/>
      <c r="V2584" s="431"/>
      <c r="W2584" s="350"/>
      <c r="X2584" s="23">
        <f t="shared" si="364"/>
        <v>0</v>
      </c>
      <c r="Y2584" s="23">
        <f t="shared" si="365"/>
        <v>0</v>
      </c>
      <c r="AH2584" s="20">
        <f t="shared" si="372"/>
        <v>0</v>
      </c>
      <c r="AI2584" s="20">
        <v>1</v>
      </c>
      <c r="AQ2584" s="1">
        <f t="shared" si="374"/>
        <v>1</v>
      </c>
      <c r="AR2584" s="1">
        <f t="shared" si="373"/>
        <v>1</v>
      </c>
    </row>
    <row r="2585" spans="1:44" ht="28.2" thickTop="1" thickBot="1">
      <c r="A2585" s="104" t="s">
        <v>898</v>
      </c>
      <c r="B2585" s="104" t="s">
        <v>1068</v>
      </c>
      <c r="C2585" s="187" t="s">
        <v>1074</v>
      </c>
      <c r="D2585" s="188"/>
      <c r="E2585" s="225" t="s">
        <v>145</v>
      </c>
      <c r="F2585" s="424">
        <v>300000</v>
      </c>
      <c r="G2585" s="425">
        <f t="shared" si="375"/>
        <v>336045</v>
      </c>
      <c r="H2585" s="426"/>
      <c r="I2585" s="350">
        <v>336045</v>
      </c>
      <c r="J2585" s="427"/>
      <c r="K2585" s="427"/>
      <c r="L2585" s="427"/>
      <c r="M2585" s="428"/>
      <c r="N2585" s="428"/>
      <c r="O2585" s="429"/>
      <c r="P2585" s="430"/>
      <c r="Q2585" s="433">
        <v>302441</v>
      </c>
      <c r="R2585" s="350">
        <v>33604</v>
      </c>
      <c r="S2585" s="350">
        <f t="shared" si="369"/>
        <v>0</v>
      </c>
      <c r="T2585" s="431"/>
      <c r="U2585" s="350"/>
      <c r="V2585" s="431"/>
      <c r="W2585" s="350"/>
      <c r="X2585" s="23">
        <f t="shared" si="364"/>
        <v>0</v>
      </c>
      <c r="Y2585" s="23">
        <f t="shared" si="365"/>
        <v>0</v>
      </c>
      <c r="AH2585" s="20">
        <f t="shared" si="372"/>
        <v>0</v>
      </c>
      <c r="AI2585" s="20">
        <v>1</v>
      </c>
      <c r="AQ2585" s="1">
        <f t="shared" si="374"/>
        <v>1</v>
      </c>
      <c r="AR2585" s="1">
        <f t="shared" si="373"/>
        <v>1</v>
      </c>
    </row>
    <row r="2586" spans="1:44" ht="28.2" thickTop="1" thickBot="1">
      <c r="A2586" s="104" t="s">
        <v>898</v>
      </c>
      <c r="B2586" s="104" t="s">
        <v>1068</v>
      </c>
      <c r="C2586" s="187" t="s">
        <v>1075</v>
      </c>
      <c r="D2586" s="188"/>
      <c r="E2586" s="225" t="s">
        <v>145</v>
      </c>
      <c r="F2586" s="424">
        <v>21144.799999999999</v>
      </c>
      <c r="G2586" s="425">
        <f t="shared" si="375"/>
        <v>21145</v>
      </c>
      <c r="H2586" s="426"/>
      <c r="I2586" s="350">
        <v>10573</v>
      </c>
      <c r="J2586" s="427"/>
      <c r="K2586" s="427"/>
      <c r="L2586" s="427"/>
      <c r="M2586" s="428"/>
      <c r="N2586" s="428">
        <v>10572</v>
      </c>
      <c r="O2586" s="429" t="s">
        <v>1076</v>
      </c>
      <c r="P2586" s="430"/>
      <c r="Q2586" s="433">
        <v>0</v>
      </c>
      <c r="R2586" s="350">
        <v>19000</v>
      </c>
      <c r="S2586" s="350">
        <f t="shared" si="369"/>
        <v>2145</v>
      </c>
      <c r="T2586" s="431"/>
      <c r="U2586" s="350"/>
      <c r="V2586" s="431"/>
      <c r="W2586" s="350"/>
      <c r="X2586" s="23">
        <f t="shared" si="364"/>
        <v>0</v>
      </c>
      <c r="Y2586" s="23">
        <f t="shared" si="365"/>
        <v>0</v>
      </c>
      <c r="AH2586" s="20">
        <f t="shared" si="372"/>
        <v>0</v>
      </c>
      <c r="AL2586" s="20">
        <v>1</v>
      </c>
      <c r="AQ2586" s="1">
        <f t="shared" si="374"/>
        <v>1</v>
      </c>
      <c r="AR2586" s="1">
        <f t="shared" si="373"/>
        <v>1</v>
      </c>
    </row>
    <row r="2587" spans="1:44" ht="28.2" thickTop="1" thickBot="1">
      <c r="A2587" s="104" t="s">
        <v>898</v>
      </c>
      <c r="B2587" s="104" t="s">
        <v>1068</v>
      </c>
      <c r="C2587" s="187" t="s">
        <v>542</v>
      </c>
      <c r="D2587" s="188"/>
      <c r="E2587" s="225" t="s">
        <v>145</v>
      </c>
      <c r="F2587" s="424">
        <v>350000</v>
      </c>
      <c r="G2587" s="425">
        <f t="shared" si="375"/>
        <v>333402</v>
      </c>
      <c r="H2587" s="426"/>
      <c r="I2587" s="350">
        <v>83402</v>
      </c>
      <c r="J2587" s="427"/>
      <c r="K2587" s="427"/>
      <c r="L2587" s="427"/>
      <c r="M2587" s="428"/>
      <c r="N2587" s="428">
        <v>250000</v>
      </c>
      <c r="O2587" s="429" t="s">
        <v>974</v>
      </c>
      <c r="P2587" s="430"/>
      <c r="Q2587" s="433">
        <v>0</v>
      </c>
      <c r="R2587" s="350">
        <v>300062</v>
      </c>
      <c r="S2587" s="350">
        <f t="shared" si="369"/>
        <v>33340</v>
      </c>
      <c r="T2587" s="431"/>
      <c r="U2587" s="350"/>
      <c r="V2587" s="431"/>
      <c r="W2587" s="350"/>
      <c r="X2587" s="23">
        <f t="shared" si="364"/>
        <v>0</v>
      </c>
      <c r="Y2587" s="23">
        <f t="shared" si="365"/>
        <v>0</v>
      </c>
      <c r="AH2587" s="20">
        <f t="shared" si="372"/>
        <v>0</v>
      </c>
      <c r="AL2587" s="20">
        <v>1</v>
      </c>
      <c r="AQ2587" s="1">
        <f t="shared" si="374"/>
        <v>1</v>
      </c>
      <c r="AR2587" s="1">
        <f t="shared" si="373"/>
        <v>1</v>
      </c>
    </row>
    <row r="2588" spans="1:44" ht="28.2" thickTop="1" thickBot="1">
      <c r="A2588" s="104" t="s">
        <v>898</v>
      </c>
      <c r="B2588" s="104" t="s">
        <v>1068</v>
      </c>
      <c r="C2588" s="187" t="s">
        <v>1077</v>
      </c>
      <c r="D2588" s="188"/>
      <c r="E2588" s="225" t="s">
        <v>145</v>
      </c>
      <c r="F2588" s="424">
        <v>0</v>
      </c>
      <c r="G2588" s="425">
        <f t="shared" si="375"/>
        <v>32714</v>
      </c>
      <c r="H2588" s="426"/>
      <c r="I2588" s="350">
        <v>16357</v>
      </c>
      <c r="J2588" s="427"/>
      <c r="K2588" s="427"/>
      <c r="L2588" s="427"/>
      <c r="M2588" s="428"/>
      <c r="N2588" s="428">
        <v>16357</v>
      </c>
      <c r="O2588" s="429" t="s">
        <v>1076</v>
      </c>
      <c r="P2588" s="430"/>
      <c r="Q2588" s="433">
        <v>0</v>
      </c>
      <c r="R2588" s="350">
        <v>10000</v>
      </c>
      <c r="S2588" s="350">
        <f t="shared" si="369"/>
        <v>22714</v>
      </c>
      <c r="T2588" s="431"/>
      <c r="U2588" s="350"/>
      <c r="V2588" s="431"/>
      <c r="W2588" s="350"/>
      <c r="X2588" s="23">
        <f t="shared" si="364"/>
        <v>0</v>
      </c>
      <c r="Y2588" s="23">
        <f t="shared" si="365"/>
        <v>0</v>
      </c>
      <c r="AH2588" s="20">
        <f t="shared" si="372"/>
        <v>0</v>
      </c>
      <c r="AL2588" s="20">
        <v>1</v>
      </c>
      <c r="AQ2588" s="1">
        <f t="shared" si="374"/>
        <v>1</v>
      </c>
      <c r="AR2588" s="1">
        <f t="shared" si="373"/>
        <v>1</v>
      </c>
    </row>
    <row r="2589" spans="1:44" ht="28.2" thickTop="1" thickBot="1">
      <c r="A2589" s="104" t="s">
        <v>898</v>
      </c>
      <c r="B2589" s="104" t="s">
        <v>1078</v>
      </c>
      <c r="C2589" s="432" t="s">
        <v>222</v>
      </c>
      <c r="D2589" s="188"/>
      <c r="E2589" s="225" t="s">
        <v>179</v>
      </c>
      <c r="F2589" s="424">
        <f t="shared" ref="F2589:F2596" si="376">SUM(I2589:N2589)</f>
        <v>330000</v>
      </c>
      <c r="G2589" s="425">
        <v>330000</v>
      </c>
      <c r="H2589" s="426"/>
      <c r="I2589" s="350"/>
      <c r="J2589" s="427">
        <v>330000</v>
      </c>
      <c r="K2589" s="427"/>
      <c r="L2589" s="427"/>
      <c r="M2589" s="428"/>
      <c r="N2589" s="428"/>
      <c r="O2589" s="429"/>
      <c r="P2589" s="430"/>
      <c r="Q2589" s="433"/>
      <c r="R2589" s="350">
        <v>330000</v>
      </c>
      <c r="S2589" s="350">
        <f t="shared" si="369"/>
        <v>0</v>
      </c>
      <c r="T2589" s="431"/>
      <c r="U2589" s="350"/>
      <c r="V2589" s="431"/>
      <c r="W2589" s="350"/>
      <c r="X2589" s="23">
        <f t="shared" si="364"/>
        <v>0</v>
      </c>
      <c r="Y2589" s="23">
        <f t="shared" si="365"/>
        <v>0</v>
      </c>
      <c r="Z2589" s="20">
        <v>1</v>
      </c>
      <c r="AH2589" s="20">
        <f t="shared" si="372"/>
        <v>1</v>
      </c>
      <c r="AQ2589" s="1">
        <f t="shared" si="374"/>
        <v>0</v>
      </c>
      <c r="AR2589" s="1">
        <f t="shared" si="373"/>
        <v>1</v>
      </c>
    </row>
    <row r="2590" spans="1:44" ht="28.2" thickTop="1" thickBot="1">
      <c r="A2590" s="104" t="s">
        <v>898</v>
      </c>
      <c r="B2590" s="104" t="s">
        <v>1078</v>
      </c>
      <c r="C2590" s="187" t="s">
        <v>58</v>
      </c>
      <c r="D2590" s="188"/>
      <c r="E2590" s="225" t="s">
        <v>179</v>
      </c>
      <c r="F2590" s="424">
        <f t="shared" si="376"/>
        <v>82000</v>
      </c>
      <c r="G2590" s="425">
        <v>82000</v>
      </c>
      <c r="H2590" s="426"/>
      <c r="I2590" s="350"/>
      <c r="J2590" s="427">
        <v>82000</v>
      </c>
      <c r="K2590" s="427"/>
      <c r="L2590" s="427"/>
      <c r="M2590" s="428"/>
      <c r="N2590" s="428"/>
      <c r="O2590" s="429"/>
      <c r="P2590" s="430"/>
      <c r="Q2590" s="433"/>
      <c r="R2590" s="350">
        <v>38000</v>
      </c>
      <c r="S2590" s="350">
        <f t="shared" si="369"/>
        <v>44000</v>
      </c>
      <c r="T2590" s="431"/>
      <c r="U2590" s="350"/>
      <c r="V2590" s="431"/>
      <c r="W2590" s="350"/>
      <c r="X2590" s="23">
        <f t="shared" ref="X2590:X2653" si="377">G2590-I2590-J2590-K2590-L2590-M2590-N2590</f>
        <v>0</v>
      </c>
      <c r="Y2590" s="23">
        <f t="shared" ref="Y2590:Y2653" si="378">G2590-Q2590-R2590-S2590</f>
        <v>0</v>
      </c>
      <c r="Z2590" s="20">
        <v>1</v>
      </c>
      <c r="AH2590" s="20">
        <f t="shared" si="372"/>
        <v>1</v>
      </c>
      <c r="AQ2590" s="1">
        <f t="shared" si="374"/>
        <v>0</v>
      </c>
      <c r="AR2590" s="1">
        <f t="shared" si="373"/>
        <v>1</v>
      </c>
    </row>
    <row r="2591" spans="1:44" ht="28.2" thickTop="1" thickBot="1">
      <c r="A2591" s="104" t="s">
        <v>898</v>
      </c>
      <c r="B2591" s="104" t="s">
        <v>1078</v>
      </c>
      <c r="C2591" s="187" t="s">
        <v>1079</v>
      </c>
      <c r="D2591" s="188"/>
      <c r="E2591" s="225" t="s">
        <v>179</v>
      </c>
      <c r="F2591" s="424">
        <f t="shared" si="376"/>
        <v>238000</v>
      </c>
      <c r="G2591" s="425">
        <v>238000</v>
      </c>
      <c r="H2591" s="426"/>
      <c r="I2591" s="350"/>
      <c r="J2591" s="427">
        <v>238000</v>
      </c>
      <c r="K2591" s="427"/>
      <c r="L2591" s="427"/>
      <c r="M2591" s="428"/>
      <c r="N2591" s="428"/>
      <c r="O2591" s="429"/>
      <c r="P2591" s="430"/>
      <c r="Q2591" s="433"/>
      <c r="R2591" s="350">
        <v>119000</v>
      </c>
      <c r="S2591" s="350">
        <f t="shared" si="369"/>
        <v>119000</v>
      </c>
      <c r="T2591" s="431"/>
      <c r="U2591" s="350"/>
      <c r="V2591" s="431"/>
      <c r="W2591" s="350"/>
      <c r="X2591" s="23">
        <f t="shared" si="377"/>
        <v>0</v>
      </c>
      <c r="Y2591" s="23">
        <f t="shared" si="378"/>
        <v>0</v>
      </c>
      <c r="Z2591" s="20">
        <v>1</v>
      </c>
      <c r="AH2591" s="20">
        <f t="shared" si="372"/>
        <v>1</v>
      </c>
      <c r="AQ2591" s="1">
        <f t="shared" si="374"/>
        <v>0</v>
      </c>
      <c r="AR2591" s="1">
        <f t="shared" si="373"/>
        <v>1</v>
      </c>
    </row>
    <row r="2592" spans="1:44" ht="28.2" thickTop="1" thickBot="1">
      <c r="A2592" s="104" t="s">
        <v>898</v>
      </c>
      <c r="B2592" s="104" t="s">
        <v>1078</v>
      </c>
      <c r="C2592" s="187" t="s">
        <v>1080</v>
      </c>
      <c r="D2592" s="188"/>
      <c r="E2592" s="225" t="s">
        <v>179</v>
      </c>
      <c r="F2592" s="424">
        <f t="shared" si="376"/>
        <v>253425</v>
      </c>
      <c r="G2592" s="425">
        <v>253425</v>
      </c>
      <c r="H2592" s="426"/>
      <c r="I2592" s="350">
        <v>253425</v>
      </c>
      <c r="J2592" s="427"/>
      <c r="K2592" s="427"/>
      <c r="L2592" s="427"/>
      <c r="M2592" s="428"/>
      <c r="N2592" s="428"/>
      <c r="O2592" s="429"/>
      <c r="P2592" s="430"/>
      <c r="Q2592" s="433"/>
      <c r="R2592" s="350">
        <v>125000</v>
      </c>
      <c r="S2592" s="350">
        <f t="shared" si="369"/>
        <v>128425</v>
      </c>
      <c r="T2592" s="431"/>
      <c r="U2592" s="350"/>
      <c r="V2592" s="431"/>
      <c r="W2592" s="350"/>
      <c r="X2592" s="23">
        <f t="shared" si="377"/>
        <v>0</v>
      </c>
      <c r="Y2592" s="23">
        <f t="shared" si="378"/>
        <v>0</v>
      </c>
      <c r="Z2592" s="20">
        <v>1</v>
      </c>
      <c r="AH2592" s="20">
        <f t="shared" si="372"/>
        <v>1</v>
      </c>
      <c r="AQ2592" s="1">
        <f t="shared" si="374"/>
        <v>0</v>
      </c>
      <c r="AR2592" s="1">
        <f t="shared" si="373"/>
        <v>1</v>
      </c>
    </row>
    <row r="2593" spans="1:44" ht="28.2" thickTop="1" thickBot="1">
      <c r="A2593" s="104" t="s">
        <v>898</v>
      </c>
      <c r="B2593" s="104" t="s">
        <v>1078</v>
      </c>
      <c r="C2593" s="187" t="s">
        <v>131</v>
      </c>
      <c r="D2593" s="188"/>
      <c r="E2593" s="225" t="s">
        <v>179</v>
      </c>
      <c r="F2593" s="424">
        <f t="shared" si="376"/>
        <v>400000</v>
      </c>
      <c r="G2593" s="425">
        <v>400000</v>
      </c>
      <c r="H2593" s="426"/>
      <c r="I2593" s="350">
        <v>6000</v>
      </c>
      <c r="J2593" s="427"/>
      <c r="K2593" s="427"/>
      <c r="L2593" s="427">
        <v>394000</v>
      </c>
      <c r="M2593" s="428"/>
      <c r="N2593" s="428"/>
      <c r="O2593" s="429"/>
      <c r="P2593" s="430"/>
      <c r="Q2593" s="433"/>
      <c r="R2593" s="350">
        <v>250000</v>
      </c>
      <c r="S2593" s="350">
        <f t="shared" si="369"/>
        <v>150000</v>
      </c>
      <c r="T2593" s="431"/>
      <c r="U2593" s="350"/>
      <c r="V2593" s="431"/>
      <c r="W2593" s="350"/>
      <c r="X2593" s="23">
        <f t="shared" si="377"/>
        <v>0</v>
      </c>
      <c r="Y2593" s="23">
        <f t="shared" si="378"/>
        <v>0</v>
      </c>
      <c r="Z2593" s="20">
        <v>1</v>
      </c>
      <c r="AH2593" s="20">
        <f t="shared" si="372"/>
        <v>1</v>
      </c>
      <c r="AQ2593" s="1">
        <f t="shared" si="374"/>
        <v>0</v>
      </c>
      <c r="AR2593" s="1">
        <f t="shared" si="373"/>
        <v>1</v>
      </c>
    </row>
    <row r="2594" spans="1:44" ht="28.2" thickTop="1" thickBot="1">
      <c r="A2594" s="104" t="s">
        <v>898</v>
      </c>
      <c r="B2594" s="104" t="s">
        <v>1078</v>
      </c>
      <c r="C2594" s="187" t="s">
        <v>611</v>
      </c>
      <c r="D2594" s="188"/>
      <c r="E2594" s="225" t="s">
        <v>179</v>
      </c>
      <c r="F2594" s="424">
        <f t="shared" si="376"/>
        <v>70000</v>
      </c>
      <c r="G2594" s="425">
        <v>70000</v>
      </c>
      <c r="H2594" s="426"/>
      <c r="I2594" s="350">
        <v>70000</v>
      </c>
      <c r="J2594" s="427"/>
      <c r="K2594" s="427"/>
      <c r="L2594" s="427"/>
      <c r="M2594" s="428"/>
      <c r="N2594" s="428"/>
      <c r="O2594" s="429"/>
      <c r="P2594" s="430"/>
      <c r="Q2594" s="433"/>
      <c r="R2594" s="350">
        <v>70000</v>
      </c>
      <c r="S2594" s="350">
        <f t="shared" si="369"/>
        <v>0</v>
      </c>
      <c r="T2594" s="431"/>
      <c r="U2594" s="350"/>
      <c r="V2594" s="431"/>
      <c r="W2594" s="350"/>
      <c r="X2594" s="23">
        <f t="shared" si="377"/>
        <v>0</v>
      </c>
      <c r="Y2594" s="23">
        <f t="shared" si="378"/>
        <v>0</v>
      </c>
      <c r="Z2594" s="20">
        <v>1</v>
      </c>
      <c r="AH2594" s="20">
        <f t="shared" si="372"/>
        <v>1</v>
      </c>
      <c r="AQ2594" s="1">
        <f t="shared" si="374"/>
        <v>0</v>
      </c>
      <c r="AR2594" s="1">
        <f t="shared" si="373"/>
        <v>1</v>
      </c>
    </row>
    <row r="2595" spans="1:44" ht="28.2" thickTop="1" thickBot="1">
      <c r="A2595" s="104" t="s">
        <v>898</v>
      </c>
      <c r="B2595" s="104" t="s">
        <v>1078</v>
      </c>
      <c r="C2595" s="187" t="s">
        <v>1081</v>
      </c>
      <c r="D2595" s="188"/>
      <c r="E2595" s="225" t="s">
        <v>179</v>
      </c>
      <c r="F2595" s="424">
        <f t="shared" si="376"/>
        <v>30000</v>
      </c>
      <c r="G2595" s="425">
        <v>30000</v>
      </c>
      <c r="H2595" s="426"/>
      <c r="I2595" s="350">
        <v>30000</v>
      </c>
      <c r="J2595" s="427"/>
      <c r="K2595" s="427"/>
      <c r="L2595" s="427"/>
      <c r="M2595" s="428"/>
      <c r="N2595" s="428"/>
      <c r="O2595" s="429"/>
      <c r="P2595" s="430"/>
      <c r="Q2595" s="433"/>
      <c r="R2595" s="350">
        <v>30000</v>
      </c>
      <c r="S2595" s="350">
        <f t="shared" si="369"/>
        <v>0</v>
      </c>
      <c r="T2595" s="431"/>
      <c r="U2595" s="350"/>
      <c r="V2595" s="431"/>
      <c r="W2595" s="350"/>
      <c r="X2595" s="23">
        <f t="shared" si="377"/>
        <v>0</v>
      </c>
      <c r="Y2595" s="23">
        <f t="shared" si="378"/>
        <v>0</v>
      </c>
      <c r="Z2595" s="20">
        <v>1</v>
      </c>
      <c r="AH2595" s="20">
        <f t="shared" si="372"/>
        <v>1</v>
      </c>
      <c r="AQ2595" s="1">
        <f t="shared" si="374"/>
        <v>0</v>
      </c>
      <c r="AR2595" s="1">
        <f t="shared" si="373"/>
        <v>1</v>
      </c>
    </row>
    <row r="2596" spans="1:44" ht="28.2" thickTop="1" thickBot="1">
      <c r="A2596" s="104" t="s">
        <v>898</v>
      </c>
      <c r="B2596" s="104" t="s">
        <v>1078</v>
      </c>
      <c r="C2596" s="187" t="s">
        <v>1082</v>
      </c>
      <c r="D2596" s="188"/>
      <c r="E2596" s="225" t="s">
        <v>179</v>
      </c>
      <c r="F2596" s="424">
        <f t="shared" si="376"/>
        <v>100000</v>
      </c>
      <c r="G2596" s="425">
        <v>100000</v>
      </c>
      <c r="H2596" s="426"/>
      <c r="I2596" s="350">
        <v>100000</v>
      </c>
      <c r="J2596" s="427"/>
      <c r="K2596" s="427"/>
      <c r="L2596" s="427"/>
      <c r="M2596" s="428"/>
      <c r="N2596" s="428"/>
      <c r="O2596" s="429"/>
      <c r="P2596" s="430"/>
      <c r="Q2596" s="433"/>
      <c r="R2596" s="350">
        <v>100000</v>
      </c>
      <c r="S2596" s="350">
        <f t="shared" si="369"/>
        <v>0</v>
      </c>
      <c r="T2596" s="431"/>
      <c r="U2596" s="350"/>
      <c r="V2596" s="431"/>
      <c r="W2596" s="350"/>
      <c r="X2596" s="23">
        <f t="shared" si="377"/>
        <v>0</v>
      </c>
      <c r="Y2596" s="23">
        <f t="shared" si="378"/>
        <v>0</v>
      </c>
      <c r="Z2596" s="20">
        <v>1</v>
      </c>
      <c r="AH2596" s="20">
        <f t="shared" si="372"/>
        <v>1</v>
      </c>
      <c r="AQ2596" s="1">
        <f t="shared" si="374"/>
        <v>0</v>
      </c>
      <c r="AR2596" s="1">
        <f t="shared" si="373"/>
        <v>1</v>
      </c>
    </row>
    <row r="2597" spans="1:44" ht="28.2" thickTop="1" thickBot="1">
      <c r="A2597" s="104" t="s">
        <v>898</v>
      </c>
      <c r="B2597" s="104" t="s">
        <v>1078</v>
      </c>
      <c r="C2597" s="187" t="s">
        <v>361</v>
      </c>
      <c r="D2597" s="188"/>
      <c r="E2597" s="225" t="s">
        <v>10</v>
      </c>
      <c r="F2597" s="424">
        <v>260000</v>
      </c>
      <c r="G2597" s="425">
        <f t="shared" ref="G2597:G2607" si="379">SUM(I2597:N2597)</f>
        <v>275000</v>
      </c>
      <c r="H2597" s="426"/>
      <c r="I2597" s="350">
        <v>200000</v>
      </c>
      <c r="J2597" s="427">
        <v>75000</v>
      </c>
      <c r="K2597" s="427"/>
      <c r="L2597" s="427"/>
      <c r="M2597" s="428"/>
      <c r="N2597" s="428"/>
      <c r="O2597" s="429"/>
      <c r="P2597" s="430"/>
      <c r="Q2597" s="433">
        <v>0</v>
      </c>
      <c r="R2597" s="350">
        <v>0</v>
      </c>
      <c r="S2597" s="350">
        <f t="shared" si="369"/>
        <v>275000</v>
      </c>
      <c r="T2597" s="431"/>
      <c r="U2597" s="350"/>
      <c r="V2597" s="431"/>
      <c r="W2597" s="350"/>
      <c r="X2597" s="23">
        <f t="shared" si="377"/>
        <v>0</v>
      </c>
      <c r="Y2597" s="23">
        <f t="shared" si="378"/>
        <v>0</v>
      </c>
      <c r="AH2597" s="20">
        <f t="shared" si="372"/>
        <v>0</v>
      </c>
      <c r="AI2597" s="20">
        <v>1</v>
      </c>
      <c r="AQ2597" s="1">
        <f t="shared" si="374"/>
        <v>1</v>
      </c>
      <c r="AR2597" s="1">
        <f t="shared" si="373"/>
        <v>1</v>
      </c>
    </row>
    <row r="2598" spans="1:44" ht="28.2" thickTop="1" thickBot="1">
      <c r="A2598" s="104" t="s">
        <v>898</v>
      </c>
      <c r="B2598" s="104" t="s">
        <v>1078</v>
      </c>
      <c r="C2598" s="187" t="s">
        <v>1083</v>
      </c>
      <c r="D2598" s="188"/>
      <c r="E2598" s="225" t="s">
        <v>53</v>
      </c>
      <c r="F2598" s="424">
        <v>472000</v>
      </c>
      <c r="G2598" s="425">
        <f t="shared" si="379"/>
        <v>420000</v>
      </c>
      <c r="H2598" s="426"/>
      <c r="I2598" s="350">
        <v>75000</v>
      </c>
      <c r="J2598" s="427">
        <v>345000</v>
      </c>
      <c r="K2598" s="427"/>
      <c r="L2598" s="427"/>
      <c r="M2598" s="428"/>
      <c r="N2598" s="428"/>
      <c r="O2598" s="429"/>
      <c r="P2598" s="430"/>
      <c r="Q2598" s="433">
        <v>376322</v>
      </c>
      <c r="R2598" s="350">
        <v>41813.555555555562</v>
      </c>
      <c r="S2598" s="350">
        <f t="shared" si="369"/>
        <v>1864.444444444438</v>
      </c>
      <c r="T2598" s="431"/>
      <c r="U2598" s="350"/>
      <c r="V2598" s="431"/>
      <c r="W2598" s="350"/>
      <c r="X2598" s="23">
        <f t="shared" si="377"/>
        <v>0</v>
      </c>
      <c r="Y2598" s="23">
        <f t="shared" si="378"/>
        <v>0</v>
      </c>
      <c r="AH2598" s="20">
        <f t="shared" si="372"/>
        <v>0</v>
      </c>
      <c r="AI2598" s="20">
        <v>1</v>
      </c>
      <c r="AQ2598" s="1">
        <f t="shared" si="374"/>
        <v>1</v>
      </c>
      <c r="AR2598" s="1">
        <f t="shared" si="373"/>
        <v>1</v>
      </c>
    </row>
    <row r="2599" spans="1:44" ht="28.2" thickTop="1" thickBot="1">
      <c r="A2599" s="104" t="s">
        <v>898</v>
      </c>
      <c r="B2599" s="104" t="s">
        <v>1078</v>
      </c>
      <c r="C2599" s="187" t="s">
        <v>268</v>
      </c>
      <c r="D2599" s="188"/>
      <c r="E2599" s="225" t="s">
        <v>53</v>
      </c>
      <c r="F2599" s="424">
        <v>157000</v>
      </c>
      <c r="G2599" s="425">
        <f t="shared" si="379"/>
        <v>157000</v>
      </c>
      <c r="H2599" s="426"/>
      <c r="I2599" s="350"/>
      <c r="J2599" s="427">
        <v>157000</v>
      </c>
      <c r="K2599" s="427"/>
      <c r="L2599" s="427"/>
      <c r="M2599" s="428"/>
      <c r="N2599" s="428"/>
      <c r="O2599" s="429"/>
      <c r="P2599" s="430"/>
      <c r="Q2599" s="433">
        <v>55360</v>
      </c>
      <c r="R2599" s="350">
        <v>101640</v>
      </c>
      <c r="S2599" s="350">
        <f t="shared" si="369"/>
        <v>0</v>
      </c>
      <c r="T2599" s="431"/>
      <c r="U2599" s="350"/>
      <c r="V2599" s="431"/>
      <c r="W2599" s="350"/>
      <c r="X2599" s="23">
        <f t="shared" si="377"/>
        <v>0</v>
      </c>
      <c r="Y2599" s="23">
        <f t="shared" si="378"/>
        <v>0</v>
      </c>
      <c r="AH2599" s="20">
        <f t="shared" si="372"/>
        <v>0</v>
      </c>
      <c r="AI2599" s="20">
        <v>1</v>
      </c>
      <c r="AQ2599" s="1">
        <f t="shared" si="374"/>
        <v>1</v>
      </c>
      <c r="AR2599" s="1">
        <f t="shared" si="373"/>
        <v>1</v>
      </c>
    </row>
    <row r="2600" spans="1:44" ht="28.2" thickTop="1" thickBot="1">
      <c r="A2600" s="104" t="s">
        <v>898</v>
      </c>
      <c r="B2600" s="104" t="s">
        <v>1078</v>
      </c>
      <c r="C2600" s="187" t="s">
        <v>383</v>
      </c>
      <c r="D2600" s="188"/>
      <c r="E2600" s="225" t="s">
        <v>53</v>
      </c>
      <c r="F2600" s="424">
        <v>95000</v>
      </c>
      <c r="G2600" s="425">
        <f t="shared" si="379"/>
        <v>95000</v>
      </c>
      <c r="H2600" s="426"/>
      <c r="I2600" s="350">
        <v>19000</v>
      </c>
      <c r="J2600" s="427">
        <v>76000</v>
      </c>
      <c r="K2600" s="427"/>
      <c r="L2600" s="427"/>
      <c r="M2600" s="428"/>
      <c r="N2600" s="428"/>
      <c r="O2600" s="429"/>
      <c r="P2600" s="430"/>
      <c r="Q2600" s="433">
        <v>37802</v>
      </c>
      <c r="R2600" s="350">
        <v>57198</v>
      </c>
      <c r="S2600" s="350">
        <f t="shared" si="369"/>
        <v>0</v>
      </c>
      <c r="T2600" s="431"/>
      <c r="U2600" s="350"/>
      <c r="V2600" s="431"/>
      <c r="W2600" s="350"/>
      <c r="X2600" s="23">
        <f t="shared" si="377"/>
        <v>0</v>
      </c>
      <c r="Y2600" s="23">
        <f t="shared" si="378"/>
        <v>0</v>
      </c>
      <c r="AH2600" s="20">
        <f t="shared" si="372"/>
        <v>0</v>
      </c>
      <c r="AI2600" s="20">
        <v>1</v>
      </c>
      <c r="AQ2600" s="1">
        <f t="shared" si="374"/>
        <v>1</v>
      </c>
      <c r="AR2600" s="1">
        <f t="shared" si="373"/>
        <v>1</v>
      </c>
    </row>
    <row r="2601" spans="1:44" ht="28.2" thickTop="1" thickBot="1">
      <c r="A2601" s="104" t="s">
        <v>898</v>
      </c>
      <c r="B2601" s="104" t="s">
        <v>1078</v>
      </c>
      <c r="C2601" s="187" t="s">
        <v>1084</v>
      </c>
      <c r="D2601" s="188"/>
      <c r="E2601" s="225" t="s">
        <v>145</v>
      </c>
      <c r="F2601" s="424">
        <v>330000</v>
      </c>
      <c r="G2601" s="425">
        <f t="shared" si="379"/>
        <v>478932</v>
      </c>
      <c r="H2601" s="426"/>
      <c r="I2601" s="350">
        <v>148932</v>
      </c>
      <c r="J2601" s="427">
        <v>330000</v>
      </c>
      <c r="K2601" s="427"/>
      <c r="L2601" s="427"/>
      <c r="M2601" s="428"/>
      <c r="N2601" s="428"/>
      <c r="O2601" s="429"/>
      <c r="P2601" s="430"/>
      <c r="Q2601" s="433">
        <v>0</v>
      </c>
      <c r="R2601" s="350">
        <v>478932</v>
      </c>
      <c r="S2601" s="350">
        <f t="shared" si="369"/>
        <v>0</v>
      </c>
      <c r="T2601" s="431"/>
      <c r="U2601" s="350"/>
      <c r="V2601" s="431"/>
      <c r="W2601" s="350"/>
      <c r="X2601" s="23">
        <f t="shared" si="377"/>
        <v>0</v>
      </c>
      <c r="Y2601" s="23">
        <f t="shared" si="378"/>
        <v>0</v>
      </c>
      <c r="AH2601" s="20">
        <f t="shared" si="372"/>
        <v>0</v>
      </c>
      <c r="AI2601" s="20">
        <v>1</v>
      </c>
      <c r="AQ2601" s="1">
        <f t="shared" si="374"/>
        <v>1</v>
      </c>
      <c r="AR2601" s="1">
        <f t="shared" si="373"/>
        <v>1</v>
      </c>
    </row>
    <row r="2602" spans="1:44" ht="28.2" thickTop="1" thickBot="1">
      <c r="A2602" s="104" t="s">
        <v>898</v>
      </c>
      <c r="B2602" s="104" t="s">
        <v>1078</v>
      </c>
      <c r="C2602" s="187" t="s">
        <v>58</v>
      </c>
      <c r="D2602" s="188"/>
      <c r="E2602" s="225" t="s">
        <v>145</v>
      </c>
      <c r="F2602" s="424">
        <v>76000</v>
      </c>
      <c r="G2602" s="425">
        <f t="shared" si="379"/>
        <v>76000</v>
      </c>
      <c r="H2602" s="426"/>
      <c r="I2602" s="350"/>
      <c r="J2602" s="427">
        <v>76000</v>
      </c>
      <c r="K2602" s="427"/>
      <c r="L2602" s="427"/>
      <c r="M2602" s="428"/>
      <c r="N2602" s="428"/>
      <c r="O2602" s="429"/>
      <c r="P2602" s="430"/>
      <c r="Q2602" s="433">
        <v>0</v>
      </c>
      <c r="R2602" s="350">
        <v>76000</v>
      </c>
      <c r="S2602" s="350">
        <f t="shared" si="369"/>
        <v>0</v>
      </c>
      <c r="T2602" s="431"/>
      <c r="U2602" s="350"/>
      <c r="V2602" s="431"/>
      <c r="W2602" s="350"/>
      <c r="X2602" s="23">
        <f t="shared" si="377"/>
        <v>0</v>
      </c>
      <c r="Y2602" s="23">
        <f t="shared" si="378"/>
        <v>0</v>
      </c>
      <c r="AH2602" s="20">
        <f t="shared" si="372"/>
        <v>0</v>
      </c>
      <c r="AI2602" s="20">
        <v>1</v>
      </c>
      <c r="AQ2602" s="1">
        <f t="shared" si="374"/>
        <v>1</v>
      </c>
      <c r="AR2602" s="1">
        <f t="shared" si="373"/>
        <v>1</v>
      </c>
    </row>
    <row r="2603" spans="1:44" ht="28.2" thickTop="1" thickBot="1">
      <c r="A2603" s="104" t="s">
        <v>898</v>
      </c>
      <c r="B2603" s="104" t="s">
        <v>1078</v>
      </c>
      <c r="C2603" s="187" t="s">
        <v>1079</v>
      </c>
      <c r="D2603" s="188"/>
      <c r="E2603" s="225" t="s">
        <v>145</v>
      </c>
      <c r="F2603" s="424">
        <v>65000</v>
      </c>
      <c r="G2603" s="425">
        <f t="shared" si="379"/>
        <v>130000</v>
      </c>
      <c r="H2603" s="426"/>
      <c r="I2603" s="350">
        <v>96000</v>
      </c>
      <c r="J2603" s="427">
        <v>34000</v>
      </c>
      <c r="K2603" s="427"/>
      <c r="L2603" s="427"/>
      <c r="M2603" s="428"/>
      <c r="N2603" s="428"/>
      <c r="O2603" s="429"/>
      <c r="P2603" s="430"/>
      <c r="Q2603" s="433">
        <v>0</v>
      </c>
      <c r="R2603" s="350">
        <v>130000</v>
      </c>
      <c r="S2603" s="350">
        <f t="shared" si="369"/>
        <v>0</v>
      </c>
      <c r="T2603" s="431"/>
      <c r="U2603" s="350"/>
      <c r="V2603" s="431"/>
      <c r="W2603" s="350"/>
      <c r="X2603" s="23">
        <f t="shared" si="377"/>
        <v>0</v>
      </c>
      <c r="Y2603" s="23">
        <f t="shared" si="378"/>
        <v>0</v>
      </c>
      <c r="AH2603" s="20">
        <f t="shared" si="372"/>
        <v>0</v>
      </c>
      <c r="AI2603" s="20">
        <v>1</v>
      </c>
      <c r="AQ2603" s="1">
        <f t="shared" si="374"/>
        <v>1</v>
      </c>
      <c r="AR2603" s="1">
        <f t="shared" si="373"/>
        <v>1</v>
      </c>
    </row>
    <row r="2604" spans="1:44" ht="28.2" thickTop="1" thickBot="1">
      <c r="A2604" s="104" t="s">
        <v>898</v>
      </c>
      <c r="B2604" s="104" t="s">
        <v>1078</v>
      </c>
      <c r="C2604" s="187" t="s">
        <v>1085</v>
      </c>
      <c r="D2604" s="188"/>
      <c r="E2604" s="225" t="s">
        <v>145</v>
      </c>
      <c r="F2604" s="424">
        <v>89000</v>
      </c>
      <c r="G2604" s="425">
        <f t="shared" si="379"/>
        <v>82000</v>
      </c>
      <c r="H2604" s="426"/>
      <c r="I2604" s="350">
        <v>82000</v>
      </c>
      <c r="J2604" s="427"/>
      <c r="K2604" s="427"/>
      <c r="L2604" s="427"/>
      <c r="M2604" s="428"/>
      <c r="N2604" s="428"/>
      <c r="O2604" s="429"/>
      <c r="P2604" s="430"/>
      <c r="Q2604" s="433">
        <v>0</v>
      </c>
      <c r="R2604" s="350">
        <v>82000</v>
      </c>
      <c r="S2604" s="350">
        <f t="shared" si="369"/>
        <v>0</v>
      </c>
      <c r="T2604" s="431"/>
      <c r="U2604" s="350"/>
      <c r="V2604" s="431"/>
      <c r="W2604" s="350"/>
      <c r="X2604" s="23">
        <f t="shared" si="377"/>
        <v>0</v>
      </c>
      <c r="Y2604" s="23">
        <f t="shared" si="378"/>
        <v>0</v>
      </c>
      <c r="AH2604" s="20">
        <f t="shared" si="372"/>
        <v>0</v>
      </c>
      <c r="AI2604" s="20">
        <v>1</v>
      </c>
      <c r="AQ2604" s="1">
        <f t="shared" si="374"/>
        <v>1</v>
      </c>
      <c r="AR2604" s="1">
        <f t="shared" si="373"/>
        <v>1</v>
      </c>
    </row>
    <row r="2605" spans="1:44" ht="28.2" thickTop="1" thickBot="1">
      <c r="A2605" s="104" t="s">
        <v>898</v>
      </c>
      <c r="B2605" s="104" t="s">
        <v>1078</v>
      </c>
      <c r="C2605" s="187" t="s">
        <v>131</v>
      </c>
      <c r="D2605" s="188"/>
      <c r="E2605" s="225" t="s">
        <v>145</v>
      </c>
      <c r="F2605" s="424">
        <v>280000</v>
      </c>
      <c r="G2605" s="425">
        <f t="shared" si="379"/>
        <v>261800</v>
      </c>
      <c r="H2605" s="426"/>
      <c r="I2605" s="350">
        <v>13800</v>
      </c>
      <c r="J2605" s="427"/>
      <c r="K2605" s="427"/>
      <c r="L2605" s="427">
        <v>248000</v>
      </c>
      <c r="M2605" s="428"/>
      <c r="N2605" s="428"/>
      <c r="O2605" s="429"/>
      <c r="P2605" s="430"/>
      <c r="Q2605" s="433">
        <v>240344</v>
      </c>
      <c r="R2605" s="350">
        <v>21456</v>
      </c>
      <c r="S2605" s="350">
        <f t="shared" si="369"/>
        <v>0</v>
      </c>
      <c r="T2605" s="431"/>
      <c r="U2605" s="350"/>
      <c r="V2605" s="431"/>
      <c r="W2605" s="350"/>
      <c r="X2605" s="23">
        <f t="shared" si="377"/>
        <v>0</v>
      </c>
      <c r="Y2605" s="23">
        <f t="shared" si="378"/>
        <v>0</v>
      </c>
      <c r="AH2605" s="20">
        <f t="shared" si="372"/>
        <v>0</v>
      </c>
      <c r="AI2605" s="20">
        <v>1</v>
      </c>
      <c r="AQ2605" s="1">
        <f t="shared" si="374"/>
        <v>1</v>
      </c>
      <c r="AR2605" s="1">
        <f t="shared" si="373"/>
        <v>1</v>
      </c>
    </row>
    <row r="2606" spans="1:44" ht="28.2" thickTop="1" thickBot="1">
      <c r="A2606" s="104" t="s">
        <v>898</v>
      </c>
      <c r="B2606" s="104" t="s">
        <v>1078</v>
      </c>
      <c r="C2606" s="187" t="s">
        <v>1086</v>
      </c>
      <c r="D2606" s="188"/>
      <c r="E2606" s="225" t="s">
        <v>12</v>
      </c>
      <c r="F2606" s="424">
        <v>100000</v>
      </c>
      <c r="G2606" s="425">
        <f t="shared" si="379"/>
        <v>100000</v>
      </c>
      <c r="H2606" s="426"/>
      <c r="I2606" s="350"/>
      <c r="J2606" s="427"/>
      <c r="K2606" s="427"/>
      <c r="L2606" s="427"/>
      <c r="M2606" s="428"/>
      <c r="N2606" s="428">
        <v>100000</v>
      </c>
      <c r="O2606" s="429" t="s">
        <v>974</v>
      </c>
      <c r="P2606" s="430"/>
      <c r="Q2606" s="433">
        <v>0</v>
      </c>
      <c r="R2606" s="350">
        <v>60000</v>
      </c>
      <c r="S2606" s="350">
        <f t="shared" si="369"/>
        <v>40000</v>
      </c>
      <c r="T2606" s="431"/>
      <c r="U2606" s="350"/>
      <c r="V2606" s="431"/>
      <c r="W2606" s="350"/>
      <c r="X2606" s="23">
        <f t="shared" si="377"/>
        <v>0</v>
      </c>
      <c r="Y2606" s="23">
        <f t="shared" si="378"/>
        <v>0</v>
      </c>
      <c r="AH2606" s="20">
        <f t="shared" si="372"/>
        <v>0</v>
      </c>
      <c r="AL2606" s="20">
        <v>1</v>
      </c>
      <c r="AQ2606" s="1">
        <f t="shared" si="374"/>
        <v>1</v>
      </c>
      <c r="AR2606" s="1">
        <f t="shared" si="373"/>
        <v>1</v>
      </c>
    </row>
    <row r="2607" spans="1:44" ht="28.2" thickTop="1" thickBot="1">
      <c r="A2607" s="104" t="s">
        <v>898</v>
      </c>
      <c r="B2607" s="104" t="s">
        <v>1078</v>
      </c>
      <c r="C2607" s="187" t="s">
        <v>1058</v>
      </c>
      <c r="D2607" s="188"/>
      <c r="E2607" s="225" t="s">
        <v>11</v>
      </c>
      <c r="F2607" s="424">
        <v>92000</v>
      </c>
      <c r="G2607" s="425">
        <f t="shared" si="379"/>
        <v>92000</v>
      </c>
      <c r="H2607" s="426"/>
      <c r="I2607" s="350"/>
      <c r="J2607" s="427"/>
      <c r="K2607" s="427"/>
      <c r="L2607" s="427"/>
      <c r="M2607" s="428"/>
      <c r="N2607" s="428">
        <v>92000</v>
      </c>
      <c r="O2607" s="429" t="s">
        <v>974</v>
      </c>
      <c r="P2607" s="430"/>
      <c r="Q2607" s="433">
        <v>82800</v>
      </c>
      <c r="R2607" s="350">
        <v>9200</v>
      </c>
      <c r="S2607" s="350">
        <f t="shared" si="369"/>
        <v>0</v>
      </c>
      <c r="T2607" s="431"/>
      <c r="U2607" s="350"/>
      <c r="V2607" s="431"/>
      <c r="W2607" s="350"/>
      <c r="X2607" s="23">
        <f t="shared" si="377"/>
        <v>0</v>
      </c>
      <c r="Y2607" s="23">
        <f t="shared" si="378"/>
        <v>0</v>
      </c>
      <c r="AH2607" s="20">
        <f t="shared" si="372"/>
        <v>0</v>
      </c>
      <c r="AL2607" s="20">
        <v>1</v>
      </c>
      <c r="AQ2607" s="1">
        <f t="shared" si="374"/>
        <v>1</v>
      </c>
      <c r="AR2607" s="1">
        <f t="shared" si="373"/>
        <v>1</v>
      </c>
    </row>
    <row r="2608" spans="1:44" ht="28.2" thickTop="1" thickBot="1">
      <c r="A2608" s="104" t="s">
        <v>898</v>
      </c>
      <c r="B2608" s="104" t="s">
        <v>1087</v>
      </c>
      <c r="C2608" s="187" t="s">
        <v>1027</v>
      </c>
      <c r="D2608" s="188"/>
      <c r="E2608" s="225" t="s">
        <v>179</v>
      </c>
      <c r="F2608" s="424">
        <f t="shared" ref="F2608:F2615" si="380">SUM(I2608:N2608)</f>
        <v>350000</v>
      </c>
      <c r="G2608" s="425">
        <v>350000</v>
      </c>
      <c r="H2608" s="426"/>
      <c r="I2608" s="350"/>
      <c r="J2608" s="427"/>
      <c r="K2608" s="427"/>
      <c r="L2608" s="427">
        <v>350000</v>
      </c>
      <c r="M2608" s="428"/>
      <c r="N2608" s="428"/>
      <c r="O2608" s="429"/>
      <c r="P2608" s="430"/>
      <c r="Q2608" s="433"/>
      <c r="R2608" s="350">
        <v>50000</v>
      </c>
      <c r="S2608" s="350">
        <f t="shared" si="369"/>
        <v>300000</v>
      </c>
      <c r="T2608" s="431"/>
      <c r="U2608" s="350"/>
      <c r="V2608" s="431"/>
      <c r="W2608" s="350"/>
      <c r="X2608" s="23">
        <f t="shared" si="377"/>
        <v>0</v>
      </c>
      <c r="Y2608" s="23">
        <f t="shared" si="378"/>
        <v>0</v>
      </c>
      <c r="Z2608" s="20">
        <v>1</v>
      </c>
      <c r="AH2608" s="20">
        <f t="shared" si="372"/>
        <v>1</v>
      </c>
      <c r="AQ2608" s="1">
        <f t="shared" si="374"/>
        <v>0</v>
      </c>
      <c r="AR2608" s="1">
        <f t="shared" si="373"/>
        <v>1</v>
      </c>
    </row>
    <row r="2609" spans="1:44" ht="28.2" thickTop="1" thickBot="1">
      <c r="A2609" s="104" t="s">
        <v>898</v>
      </c>
      <c r="B2609" s="104" t="s">
        <v>1087</v>
      </c>
      <c r="C2609" s="187" t="s">
        <v>58</v>
      </c>
      <c r="D2609" s="188"/>
      <c r="E2609" s="225" t="s">
        <v>179</v>
      </c>
      <c r="F2609" s="424">
        <f t="shared" si="380"/>
        <v>150000</v>
      </c>
      <c r="G2609" s="425">
        <v>150000</v>
      </c>
      <c r="H2609" s="426"/>
      <c r="I2609" s="350"/>
      <c r="J2609" s="427"/>
      <c r="K2609" s="427"/>
      <c r="L2609" s="427">
        <v>150000</v>
      </c>
      <c r="M2609" s="428"/>
      <c r="N2609" s="428"/>
      <c r="O2609" s="429"/>
      <c r="P2609" s="430"/>
      <c r="Q2609" s="433"/>
      <c r="R2609" s="350">
        <v>30000</v>
      </c>
      <c r="S2609" s="350">
        <f t="shared" si="369"/>
        <v>120000</v>
      </c>
      <c r="T2609" s="431"/>
      <c r="U2609" s="350"/>
      <c r="V2609" s="431"/>
      <c r="W2609" s="350"/>
      <c r="X2609" s="23">
        <f t="shared" si="377"/>
        <v>0</v>
      </c>
      <c r="Y2609" s="23">
        <f t="shared" si="378"/>
        <v>0</v>
      </c>
      <c r="Z2609" s="20">
        <v>1</v>
      </c>
      <c r="AH2609" s="20">
        <f t="shared" si="372"/>
        <v>1</v>
      </c>
      <c r="AQ2609" s="1">
        <f t="shared" si="374"/>
        <v>0</v>
      </c>
      <c r="AR2609" s="1">
        <f t="shared" si="373"/>
        <v>1</v>
      </c>
    </row>
    <row r="2610" spans="1:44" ht="28.2" thickTop="1" thickBot="1">
      <c r="A2610" s="104" t="s">
        <v>898</v>
      </c>
      <c r="B2610" s="104" t="s">
        <v>1087</v>
      </c>
      <c r="C2610" s="187" t="s">
        <v>1088</v>
      </c>
      <c r="D2610" s="188"/>
      <c r="E2610" s="225" t="s">
        <v>179</v>
      </c>
      <c r="F2610" s="424">
        <f t="shared" si="380"/>
        <v>70000</v>
      </c>
      <c r="G2610" s="425">
        <v>70000</v>
      </c>
      <c r="H2610" s="426"/>
      <c r="I2610" s="350">
        <v>70000</v>
      </c>
      <c r="J2610" s="427"/>
      <c r="K2610" s="427"/>
      <c r="L2610" s="427"/>
      <c r="M2610" s="428"/>
      <c r="N2610" s="428"/>
      <c r="O2610" s="429"/>
      <c r="P2610" s="430"/>
      <c r="Q2610" s="433"/>
      <c r="R2610" s="350">
        <v>63000</v>
      </c>
      <c r="S2610" s="350">
        <f t="shared" si="369"/>
        <v>7000</v>
      </c>
      <c r="T2610" s="431"/>
      <c r="U2610" s="350"/>
      <c r="V2610" s="431"/>
      <c r="W2610" s="350"/>
      <c r="X2610" s="23">
        <f t="shared" si="377"/>
        <v>0</v>
      </c>
      <c r="Y2610" s="23">
        <f t="shared" si="378"/>
        <v>0</v>
      </c>
      <c r="Z2610" s="20">
        <v>1</v>
      </c>
      <c r="AH2610" s="20">
        <f t="shared" si="372"/>
        <v>1</v>
      </c>
      <c r="AQ2610" s="1">
        <f t="shared" si="374"/>
        <v>0</v>
      </c>
      <c r="AR2610" s="1">
        <f t="shared" si="373"/>
        <v>1</v>
      </c>
    </row>
    <row r="2611" spans="1:44" ht="28.2" thickTop="1" thickBot="1">
      <c r="A2611" s="104" t="s">
        <v>898</v>
      </c>
      <c r="B2611" s="104" t="s">
        <v>1087</v>
      </c>
      <c r="C2611" s="187" t="s">
        <v>1089</v>
      </c>
      <c r="D2611" s="188"/>
      <c r="E2611" s="225" t="s">
        <v>179</v>
      </c>
      <c r="F2611" s="424">
        <f t="shared" si="380"/>
        <v>20000</v>
      </c>
      <c r="G2611" s="425">
        <v>20000</v>
      </c>
      <c r="H2611" s="426"/>
      <c r="I2611" s="350">
        <v>20000</v>
      </c>
      <c r="J2611" s="427"/>
      <c r="K2611" s="427"/>
      <c r="L2611" s="427"/>
      <c r="M2611" s="428"/>
      <c r="N2611" s="428"/>
      <c r="O2611" s="429"/>
      <c r="P2611" s="430"/>
      <c r="Q2611" s="433"/>
      <c r="R2611" s="350">
        <v>20000</v>
      </c>
      <c r="S2611" s="350">
        <f t="shared" si="369"/>
        <v>0</v>
      </c>
      <c r="T2611" s="431"/>
      <c r="U2611" s="350"/>
      <c r="V2611" s="431"/>
      <c r="W2611" s="350"/>
      <c r="X2611" s="23">
        <f t="shared" si="377"/>
        <v>0</v>
      </c>
      <c r="Y2611" s="23">
        <f t="shared" si="378"/>
        <v>0</v>
      </c>
      <c r="Z2611" s="20">
        <v>1</v>
      </c>
      <c r="AH2611" s="20">
        <f t="shared" si="372"/>
        <v>1</v>
      </c>
      <c r="AQ2611" s="1">
        <f t="shared" si="374"/>
        <v>0</v>
      </c>
      <c r="AR2611" s="1">
        <f t="shared" si="373"/>
        <v>1</v>
      </c>
    </row>
    <row r="2612" spans="1:44" ht="28.2" thickTop="1" thickBot="1">
      <c r="A2612" s="104" t="s">
        <v>898</v>
      </c>
      <c r="B2612" s="104" t="s">
        <v>1087</v>
      </c>
      <c r="C2612" s="187" t="s">
        <v>1090</v>
      </c>
      <c r="D2612" s="188"/>
      <c r="E2612" s="225" t="s">
        <v>179</v>
      </c>
      <c r="F2612" s="424">
        <f t="shared" si="380"/>
        <v>18000</v>
      </c>
      <c r="G2612" s="425">
        <v>18000</v>
      </c>
      <c r="H2612" s="426"/>
      <c r="I2612" s="350">
        <v>10000</v>
      </c>
      <c r="J2612" s="427"/>
      <c r="K2612" s="427"/>
      <c r="L2612" s="427">
        <v>8000</v>
      </c>
      <c r="M2612" s="428"/>
      <c r="N2612" s="428"/>
      <c r="O2612" s="429"/>
      <c r="P2612" s="430"/>
      <c r="Q2612" s="433"/>
      <c r="R2612" s="350">
        <v>18000</v>
      </c>
      <c r="S2612" s="350">
        <f t="shared" si="369"/>
        <v>0</v>
      </c>
      <c r="T2612" s="431"/>
      <c r="U2612" s="350"/>
      <c r="V2612" s="431"/>
      <c r="W2612" s="350"/>
      <c r="X2612" s="23">
        <f t="shared" si="377"/>
        <v>0</v>
      </c>
      <c r="Y2612" s="23">
        <f t="shared" si="378"/>
        <v>0</v>
      </c>
      <c r="Z2612" s="20">
        <v>1</v>
      </c>
      <c r="AH2612" s="20">
        <f t="shared" si="372"/>
        <v>1</v>
      </c>
      <c r="AQ2612" s="1">
        <f t="shared" si="374"/>
        <v>0</v>
      </c>
      <c r="AR2612" s="1">
        <f t="shared" si="373"/>
        <v>1</v>
      </c>
    </row>
    <row r="2613" spans="1:44" ht="28.2" thickTop="1" thickBot="1">
      <c r="A2613" s="104" t="s">
        <v>898</v>
      </c>
      <c r="B2613" s="104" t="s">
        <v>1087</v>
      </c>
      <c r="C2613" s="187" t="s">
        <v>45</v>
      </c>
      <c r="D2613" s="188"/>
      <c r="E2613" s="225" t="s">
        <v>179</v>
      </c>
      <c r="F2613" s="424">
        <f t="shared" si="380"/>
        <v>40000</v>
      </c>
      <c r="G2613" s="425">
        <v>40000</v>
      </c>
      <c r="H2613" s="426"/>
      <c r="I2613" s="350"/>
      <c r="J2613" s="427"/>
      <c r="K2613" s="427"/>
      <c r="L2613" s="427">
        <v>40000</v>
      </c>
      <c r="M2613" s="428"/>
      <c r="N2613" s="428"/>
      <c r="O2613" s="429"/>
      <c r="P2613" s="430"/>
      <c r="Q2613" s="433"/>
      <c r="R2613" s="350">
        <v>40000</v>
      </c>
      <c r="S2613" s="350">
        <f t="shared" si="369"/>
        <v>0</v>
      </c>
      <c r="T2613" s="431"/>
      <c r="U2613" s="350"/>
      <c r="V2613" s="431"/>
      <c r="W2613" s="350"/>
      <c r="X2613" s="23">
        <f t="shared" si="377"/>
        <v>0</v>
      </c>
      <c r="Y2613" s="23">
        <f t="shared" si="378"/>
        <v>0</v>
      </c>
      <c r="Z2613" s="20">
        <v>1</v>
      </c>
      <c r="AH2613" s="20">
        <f t="shared" si="372"/>
        <v>1</v>
      </c>
      <c r="AQ2613" s="1">
        <f t="shared" si="374"/>
        <v>0</v>
      </c>
      <c r="AR2613" s="1">
        <f t="shared" si="373"/>
        <v>1</v>
      </c>
    </row>
    <row r="2614" spans="1:44" ht="28.2" thickTop="1" thickBot="1">
      <c r="A2614" s="104" t="s">
        <v>898</v>
      </c>
      <c r="B2614" s="104" t="s">
        <v>1087</v>
      </c>
      <c r="C2614" s="187" t="s">
        <v>1091</v>
      </c>
      <c r="D2614" s="188"/>
      <c r="E2614" s="225" t="s">
        <v>179</v>
      </c>
      <c r="F2614" s="424">
        <f t="shared" si="380"/>
        <v>100000</v>
      </c>
      <c r="G2614" s="425">
        <v>100000</v>
      </c>
      <c r="H2614" s="426"/>
      <c r="I2614" s="350"/>
      <c r="J2614" s="427"/>
      <c r="K2614" s="427"/>
      <c r="L2614" s="427">
        <v>100000</v>
      </c>
      <c r="M2614" s="428"/>
      <c r="N2614" s="428"/>
      <c r="O2614" s="429"/>
      <c r="P2614" s="430"/>
      <c r="Q2614" s="433"/>
      <c r="R2614" s="350">
        <v>90000</v>
      </c>
      <c r="S2614" s="350">
        <f t="shared" si="369"/>
        <v>10000</v>
      </c>
      <c r="T2614" s="431"/>
      <c r="U2614" s="350"/>
      <c r="V2614" s="431"/>
      <c r="W2614" s="350"/>
      <c r="X2614" s="23">
        <f t="shared" si="377"/>
        <v>0</v>
      </c>
      <c r="Y2614" s="23">
        <f t="shared" si="378"/>
        <v>0</v>
      </c>
      <c r="Z2614" s="20">
        <v>1</v>
      </c>
      <c r="AH2614" s="20">
        <f t="shared" si="372"/>
        <v>1</v>
      </c>
      <c r="AQ2614" s="1">
        <f t="shared" si="374"/>
        <v>0</v>
      </c>
      <c r="AR2614" s="1">
        <f t="shared" si="373"/>
        <v>1</v>
      </c>
    </row>
    <row r="2615" spans="1:44" ht="28.2" thickTop="1" thickBot="1">
      <c r="A2615" s="104" t="s">
        <v>898</v>
      </c>
      <c r="B2615" s="104" t="s">
        <v>1087</v>
      </c>
      <c r="C2615" s="187" t="s">
        <v>36</v>
      </c>
      <c r="D2615" s="188"/>
      <c r="E2615" s="225" t="s">
        <v>179</v>
      </c>
      <c r="F2615" s="424">
        <f t="shared" si="380"/>
        <v>40000</v>
      </c>
      <c r="G2615" s="425">
        <v>40000</v>
      </c>
      <c r="H2615" s="426"/>
      <c r="I2615" s="350"/>
      <c r="J2615" s="427"/>
      <c r="K2615" s="427"/>
      <c r="L2615" s="427">
        <v>40000</v>
      </c>
      <c r="M2615" s="428"/>
      <c r="N2615" s="428"/>
      <c r="O2615" s="429"/>
      <c r="P2615" s="430"/>
      <c r="Q2615" s="433"/>
      <c r="R2615" s="350">
        <v>10000</v>
      </c>
      <c r="S2615" s="350">
        <f t="shared" si="369"/>
        <v>30000</v>
      </c>
      <c r="T2615" s="431"/>
      <c r="U2615" s="350"/>
      <c r="V2615" s="431"/>
      <c r="W2615" s="350"/>
      <c r="X2615" s="23">
        <f t="shared" si="377"/>
        <v>0</v>
      </c>
      <c r="Y2615" s="23">
        <f t="shared" si="378"/>
        <v>0</v>
      </c>
      <c r="Z2615" s="20">
        <v>1</v>
      </c>
      <c r="AH2615" s="20">
        <f t="shared" si="372"/>
        <v>1</v>
      </c>
      <c r="AQ2615" s="1">
        <f t="shared" si="374"/>
        <v>0</v>
      </c>
      <c r="AR2615" s="1">
        <f t="shared" si="373"/>
        <v>1</v>
      </c>
    </row>
    <row r="2616" spans="1:44" ht="28.2" thickTop="1" thickBot="1">
      <c r="A2616" s="104" t="s">
        <v>898</v>
      </c>
      <c r="B2616" s="104" t="s">
        <v>1087</v>
      </c>
      <c r="C2616" s="187" t="s">
        <v>1092</v>
      </c>
      <c r="D2616" s="188"/>
      <c r="E2616" s="225" t="s">
        <v>145</v>
      </c>
      <c r="F2616" s="424">
        <v>270000</v>
      </c>
      <c r="G2616" s="425">
        <f>SUM(I2616:N2616)</f>
        <v>270000</v>
      </c>
      <c r="H2616" s="426"/>
      <c r="I2616" s="350"/>
      <c r="J2616" s="427"/>
      <c r="K2616" s="427"/>
      <c r="L2616" s="427">
        <v>270000</v>
      </c>
      <c r="M2616" s="428"/>
      <c r="N2616" s="428"/>
      <c r="O2616" s="429"/>
      <c r="P2616" s="430"/>
      <c r="Q2616" s="433">
        <v>0</v>
      </c>
      <c r="R2616" s="350">
        <v>100000</v>
      </c>
      <c r="S2616" s="350">
        <f t="shared" si="369"/>
        <v>170000</v>
      </c>
      <c r="T2616" s="431"/>
      <c r="U2616" s="350"/>
      <c r="V2616" s="431"/>
      <c r="W2616" s="350"/>
      <c r="X2616" s="23">
        <f t="shared" si="377"/>
        <v>0</v>
      </c>
      <c r="Y2616" s="23">
        <f t="shared" si="378"/>
        <v>0</v>
      </c>
      <c r="AH2616" s="20">
        <f t="shared" si="372"/>
        <v>0</v>
      </c>
      <c r="AI2616" s="20">
        <v>1</v>
      </c>
      <c r="AQ2616" s="1">
        <f t="shared" si="374"/>
        <v>1</v>
      </c>
      <c r="AR2616" s="1">
        <f t="shared" si="373"/>
        <v>1</v>
      </c>
    </row>
    <row r="2617" spans="1:44" ht="28.2" thickTop="1" thickBot="1">
      <c r="A2617" s="104" t="s">
        <v>898</v>
      </c>
      <c r="B2617" s="104" t="s">
        <v>1087</v>
      </c>
      <c r="C2617" s="187" t="s">
        <v>36</v>
      </c>
      <c r="D2617" s="188"/>
      <c r="E2617" s="225" t="s">
        <v>145</v>
      </c>
      <c r="F2617" s="424">
        <v>32000</v>
      </c>
      <c r="G2617" s="425">
        <f>SUM(I2617:N2617)</f>
        <v>32000</v>
      </c>
      <c r="H2617" s="426"/>
      <c r="I2617" s="350">
        <v>20000</v>
      </c>
      <c r="J2617" s="427"/>
      <c r="K2617" s="427"/>
      <c r="L2617" s="427">
        <v>12000</v>
      </c>
      <c r="M2617" s="428"/>
      <c r="N2617" s="428"/>
      <c r="O2617" s="429"/>
      <c r="P2617" s="430"/>
      <c r="Q2617" s="433">
        <v>4000</v>
      </c>
      <c r="R2617" s="350">
        <v>14000</v>
      </c>
      <c r="S2617" s="350">
        <f t="shared" si="369"/>
        <v>14000</v>
      </c>
      <c r="T2617" s="431"/>
      <c r="U2617" s="350"/>
      <c r="V2617" s="431"/>
      <c r="W2617" s="350"/>
      <c r="X2617" s="23">
        <f t="shared" si="377"/>
        <v>0</v>
      </c>
      <c r="Y2617" s="23">
        <f t="shared" si="378"/>
        <v>0</v>
      </c>
      <c r="AH2617" s="20">
        <f t="shared" si="372"/>
        <v>0</v>
      </c>
      <c r="AI2617" s="20">
        <v>1</v>
      </c>
      <c r="AQ2617" s="1">
        <f t="shared" si="374"/>
        <v>1</v>
      </c>
      <c r="AR2617" s="1">
        <f t="shared" si="373"/>
        <v>1</v>
      </c>
    </row>
    <row r="2618" spans="1:44" ht="28.2" thickTop="1" thickBot="1">
      <c r="A2618" s="104" t="s">
        <v>898</v>
      </c>
      <c r="B2618" s="104" t="s">
        <v>1087</v>
      </c>
      <c r="C2618" s="187" t="s">
        <v>1093</v>
      </c>
      <c r="D2618" s="188"/>
      <c r="E2618" s="225" t="s">
        <v>145</v>
      </c>
      <c r="F2618" s="424">
        <v>2150000</v>
      </c>
      <c r="G2618" s="425">
        <f>SUM(I2618:N2618)</f>
        <v>2150000</v>
      </c>
      <c r="H2618" s="426"/>
      <c r="I2618" s="350"/>
      <c r="J2618" s="427"/>
      <c r="K2618" s="427"/>
      <c r="L2618" s="427"/>
      <c r="M2618" s="428">
        <v>2150000</v>
      </c>
      <c r="N2618" s="428"/>
      <c r="O2618" s="429"/>
      <c r="P2618" s="430"/>
      <c r="Q2618" s="433">
        <v>0</v>
      </c>
      <c r="R2618" s="350">
        <v>250000</v>
      </c>
      <c r="S2618" s="350">
        <f t="shared" si="369"/>
        <v>1900000</v>
      </c>
      <c r="T2618" s="431"/>
      <c r="U2618" s="350"/>
      <c r="V2618" s="431"/>
      <c r="W2618" s="350"/>
      <c r="X2618" s="23">
        <f t="shared" si="377"/>
        <v>0</v>
      </c>
      <c r="Y2618" s="23">
        <f t="shared" si="378"/>
        <v>0</v>
      </c>
      <c r="AH2618" s="20">
        <f t="shared" si="372"/>
        <v>0</v>
      </c>
      <c r="AO2618" s="20">
        <v>1</v>
      </c>
      <c r="AQ2618" s="1">
        <f t="shared" si="374"/>
        <v>1</v>
      </c>
      <c r="AR2618" s="1">
        <f t="shared" si="373"/>
        <v>1</v>
      </c>
    </row>
    <row r="2619" spans="1:44" ht="28.2" thickTop="1" thickBot="1">
      <c r="A2619" s="576" t="s">
        <v>2133</v>
      </c>
      <c r="B2619" s="576" t="s">
        <v>2133</v>
      </c>
      <c r="C2619" s="578" t="s">
        <v>2134</v>
      </c>
      <c r="D2619" s="579"/>
      <c r="E2619" s="912" t="s">
        <v>179</v>
      </c>
      <c r="F2619" s="580">
        <v>190000</v>
      </c>
      <c r="G2619" s="581">
        <v>190000</v>
      </c>
      <c r="H2619" s="582"/>
      <c r="I2619" s="583">
        <v>190000</v>
      </c>
      <c r="J2619" s="584"/>
      <c r="K2619" s="584"/>
      <c r="L2619" s="584"/>
      <c r="M2619" s="585"/>
      <c r="N2619" s="585"/>
      <c r="O2619" s="586"/>
      <c r="P2619" s="587"/>
      <c r="Q2619" s="588"/>
      <c r="R2619" s="589">
        <v>190000</v>
      </c>
      <c r="S2619" s="590"/>
      <c r="T2619" s="591"/>
      <c r="U2619" s="592"/>
      <c r="V2619" s="591"/>
      <c r="W2619" s="592"/>
      <c r="X2619" s="593">
        <f t="shared" si="377"/>
        <v>0</v>
      </c>
      <c r="Y2619" s="593">
        <f t="shared" si="378"/>
        <v>0</v>
      </c>
      <c r="Z2619" s="594">
        <v>1</v>
      </c>
      <c r="AA2619" s="594"/>
      <c r="AB2619" s="594"/>
      <c r="AC2619" s="594"/>
      <c r="AD2619" s="594"/>
      <c r="AE2619" s="594"/>
      <c r="AF2619" s="594"/>
      <c r="AG2619" s="594"/>
      <c r="AH2619" s="595">
        <f t="shared" si="372"/>
        <v>1</v>
      </c>
      <c r="AI2619" s="594"/>
      <c r="AJ2619" s="594"/>
      <c r="AK2619" s="594"/>
      <c r="AL2619" s="594"/>
      <c r="AM2619" s="594"/>
      <c r="AN2619" s="594"/>
      <c r="AO2619" s="594"/>
      <c r="AP2619" s="594"/>
      <c r="AQ2619" s="596">
        <f t="shared" si="374"/>
        <v>0</v>
      </c>
      <c r="AR2619" s="596">
        <f t="shared" si="373"/>
        <v>1</v>
      </c>
    </row>
    <row r="2620" spans="1:44" ht="28.2" thickTop="1" thickBot="1">
      <c r="A2620" s="576" t="s">
        <v>2133</v>
      </c>
      <c r="B2620" s="576" t="s">
        <v>2133</v>
      </c>
      <c r="C2620" s="578" t="s">
        <v>2135</v>
      </c>
      <c r="D2620" s="579"/>
      <c r="E2620" s="912" t="s">
        <v>179</v>
      </c>
      <c r="F2620" s="580">
        <v>850000</v>
      </c>
      <c r="G2620" s="581">
        <v>850000</v>
      </c>
      <c r="H2620" s="582"/>
      <c r="I2620" s="583"/>
      <c r="J2620" s="584"/>
      <c r="K2620" s="584"/>
      <c r="L2620" s="584">
        <v>850000</v>
      </c>
      <c r="M2620" s="585"/>
      <c r="N2620" s="585"/>
      <c r="O2620" s="586"/>
      <c r="P2620" s="587"/>
      <c r="Q2620" s="588"/>
      <c r="R2620" s="589">
        <v>500000</v>
      </c>
      <c r="S2620" s="590">
        <v>350000</v>
      </c>
      <c r="T2620" s="591"/>
      <c r="U2620" s="592"/>
      <c r="V2620" s="591"/>
      <c r="W2620" s="592">
        <v>5000</v>
      </c>
      <c r="X2620" s="593">
        <f t="shared" si="377"/>
        <v>0</v>
      </c>
      <c r="Y2620" s="593">
        <f t="shared" si="378"/>
        <v>0</v>
      </c>
      <c r="Z2620" s="594">
        <v>1</v>
      </c>
      <c r="AA2620" s="594"/>
      <c r="AB2620" s="594"/>
      <c r="AC2620" s="594"/>
      <c r="AD2620" s="594"/>
      <c r="AE2620" s="594"/>
      <c r="AF2620" s="594"/>
      <c r="AG2620" s="594"/>
      <c r="AH2620" s="595">
        <f t="shared" si="372"/>
        <v>1</v>
      </c>
      <c r="AI2620" s="594"/>
      <c r="AJ2620" s="594"/>
      <c r="AK2620" s="594"/>
      <c r="AL2620" s="594"/>
      <c r="AM2620" s="594"/>
      <c r="AN2620" s="594"/>
      <c r="AO2620" s="594"/>
      <c r="AP2620" s="594"/>
      <c r="AQ2620" s="596">
        <f t="shared" si="374"/>
        <v>0</v>
      </c>
      <c r="AR2620" s="596">
        <f t="shared" si="373"/>
        <v>1</v>
      </c>
    </row>
    <row r="2621" spans="1:44" ht="28.2" thickTop="1" thickBot="1">
      <c r="A2621" s="576" t="s">
        <v>2133</v>
      </c>
      <c r="B2621" s="576" t="s">
        <v>2133</v>
      </c>
      <c r="C2621" s="578" t="s">
        <v>40</v>
      </c>
      <c r="D2621" s="579"/>
      <c r="E2621" s="912" t="s">
        <v>179</v>
      </c>
      <c r="F2621" s="580">
        <v>150000</v>
      </c>
      <c r="G2621" s="580">
        <v>150000</v>
      </c>
      <c r="H2621" s="582"/>
      <c r="I2621" s="583"/>
      <c r="J2621" s="584"/>
      <c r="K2621" s="584"/>
      <c r="L2621" s="584">
        <v>150000</v>
      </c>
      <c r="M2621" s="585"/>
      <c r="N2621" s="585"/>
      <c r="O2621" s="586"/>
      <c r="P2621" s="587"/>
      <c r="Q2621" s="588"/>
      <c r="R2621" s="589">
        <v>150000</v>
      </c>
      <c r="S2621" s="590"/>
      <c r="T2621" s="591"/>
      <c r="U2621" s="592"/>
      <c r="V2621" s="591"/>
      <c r="W2621" s="592">
        <v>5000</v>
      </c>
      <c r="X2621" s="593">
        <f t="shared" si="377"/>
        <v>0</v>
      </c>
      <c r="Y2621" s="593">
        <f t="shared" si="378"/>
        <v>0</v>
      </c>
      <c r="Z2621" s="594">
        <v>1</v>
      </c>
      <c r="AA2621" s="594"/>
      <c r="AB2621" s="594"/>
      <c r="AC2621" s="594"/>
      <c r="AD2621" s="594"/>
      <c r="AE2621" s="594"/>
      <c r="AF2621" s="594"/>
      <c r="AG2621" s="594"/>
      <c r="AH2621" s="595">
        <f t="shared" si="372"/>
        <v>1</v>
      </c>
      <c r="AI2621" s="594"/>
      <c r="AJ2621" s="594"/>
      <c r="AK2621" s="594"/>
      <c r="AL2621" s="594"/>
      <c r="AM2621" s="594"/>
      <c r="AN2621" s="594"/>
      <c r="AO2621" s="594"/>
      <c r="AP2621" s="594"/>
      <c r="AQ2621" s="596">
        <f t="shared" si="374"/>
        <v>0</v>
      </c>
      <c r="AR2621" s="596">
        <f t="shared" si="373"/>
        <v>1</v>
      </c>
    </row>
    <row r="2622" spans="1:44" ht="28.2" thickTop="1" thickBot="1">
      <c r="A2622" s="576" t="s">
        <v>2133</v>
      </c>
      <c r="B2622" s="576" t="s">
        <v>2133</v>
      </c>
      <c r="C2622" s="578" t="s">
        <v>2136</v>
      </c>
      <c r="D2622" s="579"/>
      <c r="E2622" s="912" t="s">
        <v>179</v>
      </c>
      <c r="F2622" s="580">
        <v>200000</v>
      </c>
      <c r="G2622" s="580">
        <v>200000</v>
      </c>
      <c r="H2622" s="582"/>
      <c r="I2622" s="583"/>
      <c r="J2622" s="584"/>
      <c r="K2622" s="584"/>
      <c r="L2622" s="584">
        <v>200000</v>
      </c>
      <c r="M2622" s="585"/>
      <c r="N2622" s="585"/>
      <c r="O2622" s="586"/>
      <c r="P2622" s="587"/>
      <c r="Q2622" s="588"/>
      <c r="R2622" s="589">
        <v>150000</v>
      </c>
      <c r="S2622" s="590">
        <v>50000</v>
      </c>
      <c r="T2622" s="591"/>
      <c r="U2622" s="592"/>
      <c r="V2622" s="591"/>
      <c r="W2622" s="592">
        <v>5000</v>
      </c>
      <c r="X2622" s="593">
        <f t="shared" si="377"/>
        <v>0</v>
      </c>
      <c r="Y2622" s="593">
        <f t="shared" si="378"/>
        <v>0</v>
      </c>
      <c r="Z2622" s="594">
        <v>1</v>
      </c>
      <c r="AA2622" s="594"/>
      <c r="AB2622" s="594"/>
      <c r="AC2622" s="594"/>
      <c r="AD2622" s="594"/>
      <c r="AE2622" s="594"/>
      <c r="AF2622" s="594"/>
      <c r="AG2622" s="594"/>
      <c r="AH2622" s="595">
        <f t="shared" si="372"/>
        <v>1</v>
      </c>
      <c r="AI2622" s="594"/>
      <c r="AJ2622" s="594"/>
      <c r="AK2622" s="594"/>
      <c r="AL2622" s="594"/>
      <c r="AM2622" s="594"/>
      <c r="AN2622" s="594"/>
      <c r="AO2622" s="594"/>
      <c r="AP2622" s="594"/>
      <c r="AQ2622" s="596">
        <f t="shared" si="374"/>
        <v>0</v>
      </c>
      <c r="AR2622" s="596">
        <f t="shared" si="373"/>
        <v>1</v>
      </c>
    </row>
    <row r="2623" spans="1:44" ht="28.2" thickTop="1" thickBot="1">
      <c r="A2623" s="576" t="s">
        <v>2133</v>
      </c>
      <c r="B2623" s="576" t="s">
        <v>2133</v>
      </c>
      <c r="C2623" s="578" t="s">
        <v>226</v>
      </c>
      <c r="D2623" s="579"/>
      <c r="E2623" s="912" t="s">
        <v>179</v>
      </c>
      <c r="F2623" s="580">
        <v>100000</v>
      </c>
      <c r="G2623" s="580">
        <v>100000</v>
      </c>
      <c r="H2623" s="582"/>
      <c r="I2623" s="583">
        <v>68000</v>
      </c>
      <c r="J2623" s="584"/>
      <c r="K2623" s="584"/>
      <c r="L2623" s="584">
        <v>32000</v>
      </c>
      <c r="M2623" s="585"/>
      <c r="N2623" s="585"/>
      <c r="O2623" s="586"/>
      <c r="P2623" s="587"/>
      <c r="Q2623" s="588"/>
      <c r="R2623" s="589">
        <v>100000</v>
      </c>
      <c r="S2623" s="590"/>
      <c r="T2623" s="591"/>
      <c r="U2623" s="592"/>
      <c r="V2623" s="591"/>
      <c r="W2623" s="592">
        <v>5000</v>
      </c>
      <c r="X2623" s="593">
        <f t="shared" si="377"/>
        <v>0</v>
      </c>
      <c r="Y2623" s="593">
        <f t="shared" si="378"/>
        <v>0</v>
      </c>
      <c r="Z2623" s="594">
        <v>1</v>
      </c>
      <c r="AA2623" s="594"/>
      <c r="AB2623" s="594"/>
      <c r="AC2623" s="594"/>
      <c r="AD2623" s="594"/>
      <c r="AE2623" s="594"/>
      <c r="AF2623" s="594"/>
      <c r="AG2623" s="594"/>
      <c r="AH2623" s="595">
        <f t="shared" si="372"/>
        <v>1</v>
      </c>
      <c r="AI2623" s="594"/>
      <c r="AJ2623" s="594"/>
      <c r="AK2623" s="594"/>
      <c r="AL2623" s="594"/>
      <c r="AM2623" s="594"/>
      <c r="AN2623" s="594"/>
      <c r="AO2623" s="594"/>
      <c r="AP2623" s="594"/>
      <c r="AQ2623" s="596">
        <f t="shared" si="374"/>
        <v>0</v>
      </c>
      <c r="AR2623" s="596">
        <f t="shared" si="373"/>
        <v>1</v>
      </c>
    </row>
    <row r="2624" spans="1:44" ht="28.2" thickTop="1" thickBot="1">
      <c r="A2624" s="576" t="s">
        <v>2133</v>
      </c>
      <c r="B2624" s="576" t="s">
        <v>2133</v>
      </c>
      <c r="C2624" s="578" t="s">
        <v>149</v>
      </c>
      <c r="D2624" s="579"/>
      <c r="E2624" s="912" t="s">
        <v>179</v>
      </c>
      <c r="F2624" s="580">
        <v>50000</v>
      </c>
      <c r="G2624" s="580">
        <v>50000</v>
      </c>
      <c r="H2624" s="582"/>
      <c r="I2624" s="583">
        <v>50000</v>
      </c>
      <c r="J2624" s="584"/>
      <c r="K2624" s="584"/>
      <c r="L2624" s="584"/>
      <c r="M2624" s="585"/>
      <c r="N2624" s="585"/>
      <c r="O2624" s="586"/>
      <c r="P2624" s="587"/>
      <c r="Q2624" s="588"/>
      <c r="R2624" s="589">
        <v>50000</v>
      </c>
      <c r="S2624" s="590"/>
      <c r="T2624" s="591"/>
      <c r="U2624" s="592"/>
      <c r="V2624" s="591"/>
      <c r="W2624" s="592">
        <v>2000</v>
      </c>
      <c r="X2624" s="593">
        <f t="shared" si="377"/>
        <v>0</v>
      </c>
      <c r="Y2624" s="593">
        <f t="shared" si="378"/>
        <v>0</v>
      </c>
      <c r="Z2624" s="594">
        <v>1</v>
      </c>
      <c r="AA2624" s="594"/>
      <c r="AB2624" s="594"/>
      <c r="AC2624" s="594"/>
      <c r="AD2624" s="594"/>
      <c r="AE2624" s="594"/>
      <c r="AF2624" s="594"/>
      <c r="AG2624" s="594"/>
      <c r="AH2624" s="595">
        <f t="shared" si="372"/>
        <v>1</v>
      </c>
      <c r="AI2624" s="594"/>
      <c r="AJ2624" s="594"/>
      <c r="AK2624" s="594"/>
      <c r="AL2624" s="594"/>
      <c r="AM2624" s="594"/>
      <c r="AN2624" s="594"/>
      <c r="AO2624" s="594"/>
      <c r="AP2624" s="594"/>
      <c r="AQ2624" s="596">
        <f t="shared" si="374"/>
        <v>0</v>
      </c>
      <c r="AR2624" s="596">
        <f t="shared" si="373"/>
        <v>1</v>
      </c>
    </row>
    <row r="2625" spans="1:44" ht="28.2" thickTop="1" thickBot="1">
      <c r="A2625" s="576" t="s">
        <v>2133</v>
      </c>
      <c r="B2625" s="576" t="s">
        <v>2133</v>
      </c>
      <c r="C2625" s="578" t="s">
        <v>1859</v>
      </c>
      <c r="D2625" s="579"/>
      <c r="E2625" s="912" t="s">
        <v>179</v>
      </c>
      <c r="F2625" s="580">
        <v>90000</v>
      </c>
      <c r="G2625" s="580">
        <v>90000</v>
      </c>
      <c r="H2625" s="582"/>
      <c r="I2625" s="583">
        <v>90000</v>
      </c>
      <c r="J2625" s="584"/>
      <c r="K2625" s="584"/>
      <c r="L2625" s="584"/>
      <c r="M2625" s="585"/>
      <c r="N2625" s="585"/>
      <c r="O2625" s="586"/>
      <c r="P2625" s="587"/>
      <c r="Q2625" s="588"/>
      <c r="R2625" s="589">
        <v>90000</v>
      </c>
      <c r="S2625" s="590"/>
      <c r="T2625" s="591"/>
      <c r="U2625" s="592"/>
      <c r="V2625" s="591"/>
      <c r="W2625" s="592">
        <v>2000</v>
      </c>
      <c r="X2625" s="593">
        <f t="shared" si="377"/>
        <v>0</v>
      </c>
      <c r="Y2625" s="593">
        <f t="shared" si="378"/>
        <v>0</v>
      </c>
      <c r="Z2625" s="594">
        <v>1</v>
      </c>
      <c r="AA2625" s="594"/>
      <c r="AB2625" s="594"/>
      <c r="AC2625" s="594"/>
      <c r="AD2625" s="594"/>
      <c r="AE2625" s="594"/>
      <c r="AF2625" s="594"/>
      <c r="AG2625" s="594"/>
      <c r="AH2625" s="595">
        <f t="shared" si="372"/>
        <v>1</v>
      </c>
      <c r="AI2625" s="594"/>
      <c r="AJ2625" s="594"/>
      <c r="AK2625" s="594"/>
      <c r="AL2625" s="594"/>
      <c r="AM2625" s="594"/>
      <c r="AN2625" s="594"/>
      <c r="AO2625" s="594"/>
      <c r="AP2625" s="594"/>
      <c r="AQ2625" s="596">
        <f t="shared" si="374"/>
        <v>0</v>
      </c>
      <c r="AR2625" s="596">
        <f t="shared" si="373"/>
        <v>1</v>
      </c>
    </row>
    <row r="2626" spans="1:44" ht="28.2" thickTop="1" thickBot="1">
      <c r="A2626" s="597" t="s">
        <v>2133</v>
      </c>
      <c r="B2626" s="597" t="s">
        <v>2133</v>
      </c>
      <c r="C2626" s="599" t="s">
        <v>2137</v>
      </c>
      <c r="D2626" s="579"/>
      <c r="E2626" s="913" t="s">
        <v>179</v>
      </c>
      <c r="F2626" s="600">
        <v>26000</v>
      </c>
      <c r="G2626" s="600">
        <v>26000</v>
      </c>
      <c r="H2626" s="582"/>
      <c r="I2626" s="601"/>
      <c r="J2626" s="602">
        <v>26000</v>
      </c>
      <c r="K2626" s="602"/>
      <c r="L2626" s="602"/>
      <c r="M2626" s="603"/>
      <c r="N2626" s="603"/>
      <c r="O2626" s="604"/>
      <c r="P2626" s="587"/>
      <c r="Q2626" s="605"/>
      <c r="R2626" s="606">
        <v>26000</v>
      </c>
      <c r="S2626" s="607"/>
      <c r="T2626" s="608"/>
      <c r="U2626" s="609"/>
      <c r="V2626" s="608"/>
      <c r="W2626" s="609"/>
      <c r="X2626" s="593">
        <f t="shared" si="377"/>
        <v>0</v>
      </c>
      <c r="Y2626" s="593">
        <f t="shared" si="378"/>
        <v>0</v>
      </c>
      <c r="Z2626" s="610">
        <v>1</v>
      </c>
      <c r="AA2626" s="610"/>
      <c r="AB2626" s="610"/>
      <c r="AC2626" s="610"/>
      <c r="AD2626" s="610"/>
      <c r="AE2626" s="610"/>
      <c r="AF2626" s="610"/>
      <c r="AG2626" s="610"/>
      <c r="AH2626" s="595">
        <f t="shared" si="372"/>
        <v>1</v>
      </c>
      <c r="AI2626" s="611"/>
      <c r="AJ2626" s="611"/>
      <c r="AK2626" s="611"/>
      <c r="AL2626" s="611"/>
      <c r="AM2626" s="611"/>
      <c r="AN2626" s="611"/>
      <c r="AO2626" s="611"/>
      <c r="AP2626" s="611"/>
      <c r="AQ2626" s="596">
        <f t="shared" si="374"/>
        <v>0</v>
      </c>
      <c r="AR2626" s="596">
        <f t="shared" si="373"/>
        <v>1</v>
      </c>
    </row>
    <row r="2627" spans="1:44" ht="28.2" thickTop="1" thickBot="1">
      <c r="A2627" s="206" t="s">
        <v>2133</v>
      </c>
      <c r="B2627" s="206" t="s">
        <v>2133</v>
      </c>
      <c r="C2627" s="538" t="s">
        <v>41</v>
      </c>
      <c r="D2627" s="612"/>
      <c r="E2627" s="914" t="s">
        <v>145</v>
      </c>
      <c r="F2627" s="613">
        <v>1000000</v>
      </c>
      <c r="G2627" s="614">
        <v>1000000</v>
      </c>
      <c r="H2627" s="615"/>
      <c r="I2627" s="616">
        <v>226000</v>
      </c>
      <c r="J2627" s="617"/>
      <c r="K2627" s="617">
        <v>0</v>
      </c>
      <c r="L2627" s="617">
        <v>774000</v>
      </c>
      <c r="M2627" s="618">
        <v>0</v>
      </c>
      <c r="N2627" s="618">
        <v>0</v>
      </c>
      <c r="O2627" s="619"/>
      <c r="P2627" s="587"/>
      <c r="Q2627" s="620"/>
      <c r="R2627" s="621">
        <v>700000</v>
      </c>
      <c r="S2627" s="622">
        <v>300000</v>
      </c>
      <c r="T2627" s="484"/>
      <c r="U2627" s="334"/>
      <c r="V2627" s="484"/>
      <c r="W2627" s="334">
        <v>20000</v>
      </c>
      <c r="X2627" s="593">
        <f t="shared" si="377"/>
        <v>0</v>
      </c>
      <c r="Y2627" s="593">
        <f t="shared" si="378"/>
        <v>0</v>
      </c>
      <c r="Z2627" s="623"/>
      <c r="AA2627" s="595"/>
      <c r="AB2627" s="595"/>
      <c r="AC2627" s="595"/>
      <c r="AD2627" s="595"/>
      <c r="AE2627" s="595"/>
      <c r="AF2627" s="595"/>
      <c r="AG2627" s="595"/>
      <c r="AH2627" s="595">
        <f t="shared" si="372"/>
        <v>0</v>
      </c>
      <c r="AI2627" s="595">
        <v>1</v>
      </c>
      <c r="AJ2627" s="595"/>
      <c r="AK2627" s="595"/>
      <c r="AL2627" s="595"/>
      <c r="AM2627" s="595"/>
      <c r="AN2627" s="595"/>
      <c r="AO2627" s="595"/>
      <c r="AP2627" s="595"/>
      <c r="AQ2627" s="596">
        <f t="shared" si="374"/>
        <v>1</v>
      </c>
      <c r="AR2627" s="596">
        <f t="shared" si="373"/>
        <v>1</v>
      </c>
    </row>
    <row r="2628" spans="1:44" ht="28.2" thickTop="1" thickBot="1">
      <c r="A2628" s="206" t="s">
        <v>2133</v>
      </c>
      <c r="B2628" s="206" t="s">
        <v>2133</v>
      </c>
      <c r="C2628" s="538" t="s">
        <v>58</v>
      </c>
      <c r="D2628" s="612"/>
      <c r="E2628" s="914" t="s">
        <v>145</v>
      </c>
      <c r="F2628" s="613">
        <v>100000</v>
      </c>
      <c r="G2628" s="614">
        <v>100000</v>
      </c>
      <c r="H2628" s="615"/>
      <c r="I2628" s="616">
        <v>100000</v>
      </c>
      <c r="J2628" s="617"/>
      <c r="K2628" s="617"/>
      <c r="L2628" s="617"/>
      <c r="M2628" s="618"/>
      <c r="N2628" s="618"/>
      <c r="O2628" s="619"/>
      <c r="P2628" s="587"/>
      <c r="Q2628" s="620"/>
      <c r="R2628" s="621">
        <v>100000</v>
      </c>
      <c r="S2628" s="622">
        <v>0</v>
      </c>
      <c r="T2628" s="484"/>
      <c r="U2628" s="334"/>
      <c r="V2628" s="484"/>
      <c r="W2628" s="334">
        <v>5000</v>
      </c>
      <c r="X2628" s="593">
        <f t="shared" si="377"/>
        <v>0</v>
      </c>
      <c r="Y2628" s="593">
        <f t="shared" si="378"/>
        <v>0</v>
      </c>
      <c r="Z2628" s="623"/>
      <c r="AA2628" s="595"/>
      <c r="AB2628" s="595"/>
      <c r="AC2628" s="595"/>
      <c r="AD2628" s="595"/>
      <c r="AE2628" s="595"/>
      <c r="AF2628" s="595"/>
      <c r="AG2628" s="595"/>
      <c r="AH2628" s="595">
        <f t="shared" si="372"/>
        <v>0</v>
      </c>
      <c r="AI2628" s="595">
        <v>1</v>
      </c>
      <c r="AJ2628" s="595"/>
      <c r="AK2628" s="595"/>
      <c r="AL2628" s="595"/>
      <c r="AM2628" s="595"/>
      <c r="AN2628" s="595"/>
      <c r="AO2628" s="595"/>
      <c r="AP2628" s="595"/>
      <c r="AQ2628" s="596">
        <f t="shared" si="374"/>
        <v>1</v>
      </c>
      <c r="AR2628" s="596">
        <f t="shared" si="373"/>
        <v>1</v>
      </c>
    </row>
    <row r="2629" spans="1:44" ht="28.2" thickTop="1" thickBot="1">
      <c r="A2629" s="206" t="s">
        <v>2133</v>
      </c>
      <c r="B2629" s="206" t="s">
        <v>2133</v>
      </c>
      <c r="C2629" s="538" t="s">
        <v>40</v>
      </c>
      <c r="D2629" s="612"/>
      <c r="E2629" s="914" t="s">
        <v>145</v>
      </c>
      <c r="F2629" s="613">
        <v>100000</v>
      </c>
      <c r="G2629" s="614">
        <v>100000</v>
      </c>
      <c r="H2629" s="615"/>
      <c r="I2629" s="616">
        <v>100000</v>
      </c>
      <c r="J2629" s="617"/>
      <c r="K2629" s="617"/>
      <c r="L2629" s="617"/>
      <c r="M2629" s="618"/>
      <c r="N2629" s="618"/>
      <c r="O2629" s="619"/>
      <c r="P2629" s="587"/>
      <c r="Q2629" s="624">
        <v>32708</v>
      </c>
      <c r="R2629" s="625">
        <f>G2629-Q2629</f>
        <v>67292</v>
      </c>
      <c r="S2629" s="622">
        <v>0</v>
      </c>
      <c r="T2629" s="484"/>
      <c r="U2629" s="334"/>
      <c r="V2629" s="484"/>
      <c r="W2629" s="334">
        <v>5000</v>
      </c>
      <c r="X2629" s="593">
        <f t="shared" si="377"/>
        <v>0</v>
      </c>
      <c r="Y2629" s="593">
        <f t="shared" si="378"/>
        <v>0</v>
      </c>
      <c r="Z2629" s="623"/>
      <c r="AA2629" s="595"/>
      <c r="AB2629" s="595"/>
      <c r="AC2629" s="595"/>
      <c r="AD2629" s="595"/>
      <c r="AE2629" s="595"/>
      <c r="AF2629" s="595"/>
      <c r="AG2629" s="595"/>
      <c r="AH2629" s="595">
        <f t="shared" si="372"/>
        <v>0</v>
      </c>
      <c r="AI2629" s="595">
        <v>1</v>
      </c>
      <c r="AJ2629" s="595"/>
      <c r="AK2629" s="595"/>
      <c r="AL2629" s="595"/>
      <c r="AM2629" s="595"/>
      <c r="AN2629" s="595"/>
      <c r="AO2629" s="595"/>
      <c r="AP2629" s="595"/>
      <c r="AQ2629" s="596">
        <f t="shared" si="374"/>
        <v>1</v>
      </c>
      <c r="AR2629" s="596">
        <f t="shared" si="373"/>
        <v>1</v>
      </c>
    </row>
    <row r="2630" spans="1:44" ht="28.2" thickTop="1" thickBot="1">
      <c r="A2630" s="206" t="s">
        <v>2133</v>
      </c>
      <c r="B2630" s="206" t="s">
        <v>2133</v>
      </c>
      <c r="C2630" s="538" t="s">
        <v>37</v>
      </c>
      <c r="D2630" s="612"/>
      <c r="E2630" s="914" t="s">
        <v>145</v>
      </c>
      <c r="F2630" s="613">
        <v>400000</v>
      </c>
      <c r="G2630" s="614">
        <v>400000</v>
      </c>
      <c r="H2630" s="615"/>
      <c r="I2630" s="616">
        <v>400000</v>
      </c>
      <c r="J2630" s="617"/>
      <c r="K2630" s="617"/>
      <c r="L2630" s="617"/>
      <c r="M2630" s="618"/>
      <c r="N2630" s="618"/>
      <c r="O2630" s="619"/>
      <c r="P2630" s="587"/>
      <c r="Q2630" s="620"/>
      <c r="R2630" s="621">
        <v>300000</v>
      </c>
      <c r="S2630" s="622">
        <v>100000</v>
      </c>
      <c r="T2630" s="484"/>
      <c r="U2630" s="334"/>
      <c r="V2630" s="484"/>
      <c r="W2630" s="334">
        <v>10000</v>
      </c>
      <c r="X2630" s="593">
        <f t="shared" si="377"/>
        <v>0</v>
      </c>
      <c r="Y2630" s="593">
        <f t="shared" si="378"/>
        <v>0</v>
      </c>
      <c r="Z2630" s="623"/>
      <c r="AA2630" s="595"/>
      <c r="AB2630" s="595"/>
      <c r="AC2630" s="595"/>
      <c r="AD2630" s="595"/>
      <c r="AE2630" s="595"/>
      <c r="AF2630" s="595"/>
      <c r="AG2630" s="595"/>
      <c r="AH2630" s="595">
        <f t="shared" si="372"/>
        <v>0</v>
      </c>
      <c r="AI2630" s="595">
        <v>1</v>
      </c>
      <c r="AJ2630" s="595"/>
      <c r="AK2630" s="595"/>
      <c r="AL2630" s="595"/>
      <c r="AM2630" s="595"/>
      <c r="AN2630" s="595"/>
      <c r="AO2630" s="595"/>
      <c r="AP2630" s="595"/>
      <c r="AQ2630" s="596">
        <f t="shared" si="374"/>
        <v>1</v>
      </c>
      <c r="AR2630" s="596">
        <f t="shared" si="373"/>
        <v>1</v>
      </c>
    </row>
    <row r="2631" spans="1:44" ht="28.2" thickTop="1" thickBot="1">
      <c r="A2631" s="206" t="s">
        <v>2133</v>
      </c>
      <c r="B2631" s="206" t="s">
        <v>2133</v>
      </c>
      <c r="C2631" s="538" t="s">
        <v>407</v>
      </c>
      <c r="D2631" s="612"/>
      <c r="E2631" s="914" t="s">
        <v>145</v>
      </c>
      <c r="F2631" s="613">
        <v>400000</v>
      </c>
      <c r="G2631" s="614">
        <v>400000</v>
      </c>
      <c r="H2631" s="615"/>
      <c r="I2631" s="616">
        <v>400000</v>
      </c>
      <c r="J2631" s="617"/>
      <c r="K2631" s="617"/>
      <c r="L2631" s="617"/>
      <c r="M2631" s="618"/>
      <c r="N2631" s="618"/>
      <c r="O2631" s="619"/>
      <c r="P2631" s="587"/>
      <c r="Q2631" s="620">
        <v>381500</v>
      </c>
      <c r="R2631" s="621">
        <v>18500</v>
      </c>
      <c r="S2631" s="622">
        <v>0</v>
      </c>
      <c r="T2631" s="484"/>
      <c r="U2631" s="334"/>
      <c r="V2631" s="484"/>
      <c r="W2631" s="334">
        <v>2000</v>
      </c>
      <c r="X2631" s="593">
        <f t="shared" si="377"/>
        <v>0</v>
      </c>
      <c r="Y2631" s="593">
        <f t="shared" si="378"/>
        <v>0</v>
      </c>
      <c r="Z2631" s="623"/>
      <c r="AA2631" s="595"/>
      <c r="AB2631" s="595"/>
      <c r="AC2631" s="595"/>
      <c r="AD2631" s="595"/>
      <c r="AE2631" s="595"/>
      <c r="AF2631" s="595"/>
      <c r="AG2631" s="595"/>
      <c r="AH2631" s="595">
        <f t="shared" si="372"/>
        <v>0</v>
      </c>
      <c r="AI2631" s="595">
        <v>1</v>
      </c>
      <c r="AJ2631" s="595"/>
      <c r="AK2631" s="595"/>
      <c r="AL2631" s="595"/>
      <c r="AM2631" s="595"/>
      <c r="AN2631" s="595"/>
      <c r="AO2631" s="595"/>
      <c r="AP2631" s="595"/>
      <c r="AQ2631" s="596">
        <f t="shared" si="374"/>
        <v>1</v>
      </c>
      <c r="AR2631" s="596">
        <f t="shared" si="373"/>
        <v>1</v>
      </c>
    </row>
    <row r="2632" spans="1:44" ht="28.2" thickTop="1" thickBot="1">
      <c r="A2632" s="206" t="s">
        <v>2133</v>
      </c>
      <c r="B2632" s="206" t="s">
        <v>2133</v>
      </c>
      <c r="C2632" s="538" t="s">
        <v>41</v>
      </c>
      <c r="D2632" s="612"/>
      <c r="E2632" s="914" t="s">
        <v>53</v>
      </c>
      <c r="F2632" s="613">
        <v>500000</v>
      </c>
      <c r="G2632" s="614">
        <v>768405</v>
      </c>
      <c r="H2632" s="615"/>
      <c r="I2632" s="616">
        <v>381405</v>
      </c>
      <c r="J2632" s="617"/>
      <c r="K2632" s="617">
        <v>0</v>
      </c>
      <c r="L2632" s="617">
        <v>387000</v>
      </c>
      <c r="M2632" s="618">
        <v>0</v>
      </c>
      <c r="N2632" s="618">
        <v>0</v>
      </c>
      <c r="O2632" s="619"/>
      <c r="P2632" s="587"/>
      <c r="Q2632" s="620"/>
      <c r="R2632" s="621">
        <v>600000</v>
      </c>
      <c r="S2632" s="622">
        <v>168405</v>
      </c>
      <c r="T2632" s="484"/>
      <c r="U2632" s="334"/>
      <c r="V2632" s="484"/>
      <c r="W2632" s="334">
        <v>10000</v>
      </c>
      <c r="X2632" s="593">
        <f t="shared" si="377"/>
        <v>0</v>
      </c>
      <c r="Y2632" s="593">
        <f t="shared" si="378"/>
        <v>0</v>
      </c>
      <c r="Z2632" s="595"/>
      <c r="AA2632" s="595"/>
      <c r="AB2632" s="595"/>
      <c r="AC2632" s="595"/>
      <c r="AD2632" s="595"/>
      <c r="AE2632" s="595"/>
      <c r="AF2632" s="595"/>
      <c r="AG2632" s="595"/>
      <c r="AH2632" s="595">
        <f t="shared" si="372"/>
        <v>0</v>
      </c>
      <c r="AI2632" s="595">
        <v>1</v>
      </c>
      <c r="AJ2632" s="595"/>
      <c r="AK2632" s="595"/>
      <c r="AL2632" s="595"/>
      <c r="AM2632" s="595"/>
      <c r="AN2632" s="595"/>
      <c r="AO2632" s="595"/>
      <c r="AP2632" s="595"/>
      <c r="AQ2632" s="596">
        <f t="shared" si="374"/>
        <v>1</v>
      </c>
      <c r="AR2632" s="596">
        <f t="shared" si="373"/>
        <v>1</v>
      </c>
    </row>
    <row r="2633" spans="1:44" ht="28.2" thickTop="1" thickBot="1">
      <c r="A2633" s="206" t="s">
        <v>2133</v>
      </c>
      <c r="B2633" s="206" t="s">
        <v>2133</v>
      </c>
      <c r="C2633" s="538" t="s">
        <v>58</v>
      </c>
      <c r="D2633" s="612"/>
      <c r="E2633" s="914" t="s">
        <v>53</v>
      </c>
      <c r="F2633" s="613">
        <v>400000</v>
      </c>
      <c r="G2633" s="614">
        <v>800000</v>
      </c>
      <c r="H2633" s="615"/>
      <c r="I2633" s="616">
        <v>800000</v>
      </c>
      <c r="J2633" s="617"/>
      <c r="K2633" s="617"/>
      <c r="L2633" s="617"/>
      <c r="M2633" s="618"/>
      <c r="N2633" s="618"/>
      <c r="O2633" s="619"/>
      <c r="P2633" s="587"/>
      <c r="Q2633" s="620">
        <v>167525</v>
      </c>
      <c r="R2633" s="621">
        <v>632475</v>
      </c>
      <c r="S2633" s="622">
        <v>0</v>
      </c>
      <c r="T2633" s="484"/>
      <c r="U2633" s="334"/>
      <c r="V2633" s="484"/>
      <c r="W2633" s="334">
        <v>10000</v>
      </c>
      <c r="X2633" s="593">
        <f t="shared" si="377"/>
        <v>0</v>
      </c>
      <c r="Y2633" s="593">
        <f t="shared" si="378"/>
        <v>0</v>
      </c>
      <c r="Z2633" s="595"/>
      <c r="AA2633" s="595"/>
      <c r="AB2633" s="595"/>
      <c r="AC2633" s="595"/>
      <c r="AD2633" s="595"/>
      <c r="AE2633" s="595"/>
      <c r="AF2633" s="595"/>
      <c r="AG2633" s="595"/>
      <c r="AH2633" s="595">
        <f t="shared" si="372"/>
        <v>0</v>
      </c>
      <c r="AI2633" s="595">
        <v>1</v>
      </c>
      <c r="AJ2633" s="595"/>
      <c r="AK2633" s="595"/>
      <c r="AL2633" s="595"/>
      <c r="AM2633" s="595"/>
      <c r="AN2633" s="595"/>
      <c r="AO2633" s="595"/>
      <c r="AP2633" s="595"/>
      <c r="AQ2633" s="596">
        <f t="shared" si="374"/>
        <v>1</v>
      </c>
      <c r="AR2633" s="596">
        <f t="shared" si="373"/>
        <v>1</v>
      </c>
    </row>
    <row r="2634" spans="1:44" ht="28.2" thickTop="1" thickBot="1">
      <c r="A2634" s="55" t="s">
        <v>2133</v>
      </c>
      <c r="B2634" s="55" t="s">
        <v>2133</v>
      </c>
      <c r="C2634" s="626" t="s">
        <v>40</v>
      </c>
      <c r="D2634" s="627"/>
      <c r="E2634" s="915" t="s">
        <v>53</v>
      </c>
      <c r="F2634" s="628">
        <v>100000</v>
      </c>
      <c r="G2634" s="629">
        <v>100000</v>
      </c>
      <c r="H2634" s="630"/>
      <c r="I2634" s="631">
        <v>100000</v>
      </c>
      <c r="J2634" s="632"/>
      <c r="K2634" s="632"/>
      <c r="L2634" s="632"/>
      <c r="M2634" s="633"/>
      <c r="N2634" s="633"/>
      <c r="O2634" s="634"/>
      <c r="P2634" s="587"/>
      <c r="Q2634" s="635"/>
      <c r="R2634" s="636">
        <v>50000</v>
      </c>
      <c r="S2634" s="637">
        <v>50000</v>
      </c>
      <c r="T2634" s="60"/>
      <c r="U2634" s="56"/>
      <c r="V2634" s="60"/>
      <c r="W2634" s="56">
        <v>10000</v>
      </c>
      <c r="X2634" s="593">
        <f t="shared" si="377"/>
        <v>0</v>
      </c>
      <c r="Y2634" s="593">
        <f t="shared" si="378"/>
        <v>0</v>
      </c>
      <c r="Z2634" s="62"/>
      <c r="AA2634" s="62"/>
      <c r="AB2634" s="62"/>
      <c r="AC2634" s="62"/>
      <c r="AD2634" s="62"/>
      <c r="AE2634" s="62"/>
      <c r="AF2634" s="62"/>
      <c r="AG2634" s="62"/>
      <c r="AH2634" s="595">
        <f t="shared" ref="AH2634:AH2697" si="381">SUM(Z2634:AG2634)</f>
        <v>0</v>
      </c>
      <c r="AI2634" s="62">
        <v>1</v>
      </c>
      <c r="AJ2634" s="62"/>
      <c r="AK2634" s="62"/>
      <c r="AL2634" s="62"/>
      <c r="AM2634" s="62"/>
      <c r="AN2634" s="62"/>
      <c r="AO2634" s="62"/>
      <c r="AP2634" s="62"/>
      <c r="AQ2634" s="596">
        <f t="shared" si="374"/>
        <v>1</v>
      </c>
      <c r="AR2634" s="596">
        <f t="shared" ref="AR2634:AR2697" si="382">AQ2634+AH2634</f>
        <v>1</v>
      </c>
    </row>
    <row r="2635" spans="1:44" ht="28.2" thickTop="1" thickBot="1">
      <c r="A2635" s="55" t="s">
        <v>2133</v>
      </c>
      <c r="B2635" s="55" t="s">
        <v>2133</v>
      </c>
      <c r="C2635" s="626" t="s">
        <v>36</v>
      </c>
      <c r="D2635" s="612"/>
      <c r="E2635" s="915" t="s">
        <v>53</v>
      </c>
      <c r="F2635" s="628">
        <v>100000</v>
      </c>
      <c r="G2635" s="629">
        <v>100000</v>
      </c>
      <c r="H2635" s="630"/>
      <c r="I2635" s="631">
        <v>100000</v>
      </c>
      <c r="J2635" s="632"/>
      <c r="K2635" s="632"/>
      <c r="L2635" s="632"/>
      <c r="M2635" s="633"/>
      <c r="N2635" s="633"/>
      <c r="O2635" s="634"/>
      <c r="P2635" s="587"/>
      <c r="Q2635" s="635"/>
      <c r="R2635" s="636">
        <v>100000</v>
      </c>
      <c r="S2635" s="637">
        <v>0</v>
      </c>
      <c r="T2635" s="60"/>
      <c r="U2635" s="56"/>
      <c r="V2635" s="60"/>
      <c r="W2635" s="56"/>
      <c r="X2635" s="593">
        <f t="shared" si="377"/>
        <v>0</v>
      </c>
      <c r="Y2635" s="593">
        <f t="shared" si="378"/>
        <v>0</v>
      </c>
      <c r="Z2635" s="62"/>
      <c r="AA2635" s="62"/>
      <c r="AB2635" s="62"/>
      <c r="AC2635" s="62"/>
      <c r="AD2635" s="62"/>
      <c r="AE2635" s="62"/>
      <c r="AF2635" s="62"/>
      <c r="AG2635" s="62"/>
      <c r="AH2635" s="595">
        <f t="shared" si="381"/>
        <v>0</v>
      </c>
      <c r="AI2635" s="62">
        <v>1</v>
      </c>
      <c r="AJ2635" s="62"/>
      <c r="AK2635" s="62"/>
      <c r="AL2635" s="62"/>
      <c r="AM2635" s="62"/>
      <c r="AN2635" s="62"/>
      <c r="AO2635" s="62"/>
      <c r="AP2635" s="62"/>
      <c r="AQ2635" s="596">
        <f t="shared" si="374"/>
        <v>1</v>
      </c>
      <c r="AR2635" s="596">
        <f t="shared" si="382"/>
        <v>1</v>
      </c>
    </row>
    <row r="2636" spans="1:44" ht="28.2" thickTop="1" thickBot="1">
      <c r="A2636" s="55" t="s">
        <v>2133</v>
      </c>
      <c r="B2636" s="55" t="s">
        <v>2133</v>
      </c>
      <c r="C2636" s="626" t="s">
        <v>2138</v>
      </c>
      <c r="D2636" s="612"/>
      <c r="E2636" s="915" t="s">
        <v>53</v>
      </c>
      <c r="F2636" s="628">
        <v>150000</v>
      </c>
      <c r="G2636" s="629">
        <v>150000</v>
      </c>
      <c r="H2636" s="630"/>
      <c r="I2636" s="631">
        <v>150000</v>
      </c>
      <c r="J2636" s="632"/>
      <c r="K2636" s="632"/>
      <c r="L2636" s="632"/>
      <c r="M2636" s="633"/>
      <c r="N2636" s="633"/>
      <c r="O2636" s="634"/>
      <c r="P2636" s="587"/>
      <c r="Q2636" s="635"/>
      <c r="R2636" s="636">
        <v>150000</v>
      </c>
      <c r="S2636" s="637">
        <v>0</v>
      </c>
      <c r="T2636" s="60"/>
      <c r="U2636" s="56"/>
      <c r="V2636" s="60"/>
      <c r="W2636" s="56"/>
      <c r="X2636" s="593">
        <f t="shared" si="377"/>
        <v>0</v>
      </c>
      <c r="Y2636" s="593">
        <f t="shared" si="378"/>
        <v>0</v>
      </c>
      <c r="Z2636" s="62"/>
      <c r="AA2636" s="62"/>
      <c r="AB2636" s="62"/>
      <c r="AC2636" s="62"/>
      <c r="AD2636" s="62"/>
      <c r="AE2636" s="62"/>
      <c r="AF2636" s="62"/>
      <c r="AG2636" s="62"/>
      <c r="AH2636" s="595">
        <f t="shared" si="381"/>
        <v>0</v>
      </c>
      <c r="AI2636" s="62">
        <v>1</v>
      </c>
      <c r="AJ2636" s="62"/>
      <c r="AK2636" s="62"/>
      <c r="AL2636" s="62"/>
      <c r="AM2636" s="62"/>
      <c r="AN2636" s="62"/>
      <c r="AO2636" s="62"/>
      <c r="AP2636" s="62"/>
      <c r="AQ2636" s="596">
        <f t="shared" si="374"/>
        <v>1</v>
      </c>
      <c r="AR2636" s="596">
        <f t="shared" si="382"/>
        <v>1</v>
      </c>
    </row>
    <row r="2637" spans="1:44" ht="28.2" thickTop="1" thickBot="1">
      <c r="A2637" s="55" t="s">
        <v>2133</v>
      </c>
      <c r="B2637" s="55" t="s">
        <v>2133</v>
      </c>
      <c r="C2637" s="626" t="s">
        <v>60</v>
      </c>
      <c r="D2637" s="612"/>
      <c r="E2637" s="915" t="s">
        <v>53</v>
      </c>
      <c r="F2637" s="628">
        <v>100000</v>
      </c>
      <c r="G2637" s="629">
        <v>100000</v>
      </c>
      <c r="H2637" s="630"/>
      <c r="I2637" s="631">
        <v>100000</v>
      </c>
      <c r="J2637" s="632"/>
      <c r="K2637" s="632"/>
      <c r="L2637" s="632"/>
      <c r="M2637" s="633"/>
      <c r="N2637" s="633"/>
      <c r="O2637" s="634"/>
      <c r="P2637" s="587"/>
      <c r="Q2637" s="635"/>
      <c r="R2637" s="636">
        <v>100000</v>
      </c>
      <c r="S2637" s="637">
        <v>0</v>
      </c>
      <c r="T2637" s="60"/>
      <c r="U2637" s="56"/>
      <c r="V2637" s="60"/>
      <c r="W2637" s="56"/>
      <c r="X2637" s="593">
        <f t="shared" si="377"/>
        <v>0</v>
      </c>
      <c r="Y2637" s="593">
        <f t="shared" si="378"/>
        <v>0</v>
      </c>
      <c r="Z2637" s="62"/>
      <c r="AA2637" s="62"/>
      <c r="AB2637" s="62"/>
      <c r="AC2637" s="62"/>
      <c r="AD2637" s="62"/>
      <c r="AE2637" s="62"/>
      <c r="AF2637" s="62"/>
      <c r="AG2637" s="62"/>
      <c r="AH2637" s="595">
        <f t="shared" si="381"/>
        <v>0</v>
      </c>
      <c r="AI2637" s="62">
        <v>1</v>
      </c>
      <c r="AJ2637" s="62"/>
      <c r="AK2637" s="62"/>
      <c r="AL2637" s="62"/>
      <c r="AM2637" s="62"/>
      <c r="AN2637" s="62"/>
      <c r="AO2637" s="62"/>
      <c r="AP2637" s="62"/>
      <c r="AQ2637" s="596">
        <f t="shared" ref="AQ2637:AQ2700" si="383">SUM(AI2637:AP2637)</f>
        <v>1</v>
      </c>
      <c r="AR2637" s="596">
        <f t="shared" si="382"/>
        <v>1</v>
      </c>
    </row>
    <row r="2638" spans="1:44" ht="28.2" thickTop="1" thickBot="1">
      <c r="A2638" s="206" t="s">
        <v>2133</v>
      </c>
      <c r="B2638" s="206" t="s">
        <v>2133</v>
      </c>
      <c r="C2638" s="538" t="s">
        <v>333</v>
      </c>
      <c r="D2638" s="612"/>
      <c r="E2638" s="914" t="s">
        <v>53</v>
      </c>
      <c r="F2638" s="613">
        <v>100000</v>
      </c>
      <c r="G2638" s="614">
        <v>100000</v>
      </c>
      <c r="H2638" s="615"/>
      <c r="I2638" s="616">
        <v>100000</v>
      </c>
      <c r="J2638" s="617"/>
      <c r="K2638" s="617"/>
      <c r="L2638" s="617"/>
      <c r="M2638" s="618"/>
      <c r="N2638" s="618"/>
      <c r="O2638" s="619"/>
      <c r="P2638" s="587"/>
      <c r="Q2638" s="620">
        <v>44502</v>
      </c>
      <c r="R2638" s="621">
        <v>55498</v>
      </c>
      <c r="S2638" s="622">
        <v>0</v>
      </c>
      <c r="T2638" s="484"/>
      <c r="U2638" s="334"/>
      <c r="V2638" s="484"/>
      <c r="W2638" s="334">
        <v>5000</v>
      </c>
      <c r="X2638" s="593">
        <f t="shared" si="377"/>
        <v>0</v>
      </c>
      <c r="Y2638" s="593">
        <f t="shared" si="378"/>
        <v>0</v>
      </c>
      <c r="Z2638" s="595"/>
      <c r="AA2638" s="595"/>
      <c r="AB2638" s="595"/>
      <c r="AC2638" s="595"/>
      <c r="AD2638" s="595"/>
      <c r="AE2638" s="595"/>
      <c r="AF2638" s="595"/>
      <c r="AG2638" s="595"/>
      <c r="AH2638" s="595">
        <f t="shared" si="381"/>
        <v>0</v>
      </c>
      <c r="AI2638" s="595">
        <v>1</v>
      </c>
      <c r="AJ2638" s="595"/>
      <c r="AK2638" s="595"/>
      <c r="AL2638" s="595"/>
      <c r="AM2638" s="595"/>
      <c r="AN2638" s="595"/>
      <c r="AO2638" s="595"/>
      <c r="AP2638" s="595"/>
      <c r="AQ2638" s="596">
        <f t="shared" si="383"/>
        <v>1</v>
      </c>
      <c r="AR2638" s="596">
        <f t="shared" si="382"/>
        <v>1</v>
      </c>
    </row>
    <row r="2639" spans="1:44" ht="28.2" thickTop="1" thickBot="1">
      <c r="A2639" s="206" t="s">
        <v>2133</v>
      </c>
      <c r="B2639" s="206" t="s">
        <v>2133</v>
      </c>
      <c r="C2639" s="538" t="s">
        <v>2139</v>
      </c>
      <c r="D2639" s="612"/>
      <c r="E2639" s="914" t="s">
        <v>53</v>
      </c>
      <c r="F2639" s="613">
        <v>148000</v>
      </c>
      <c r="G2639" s="614">
        <v>148000</v>
      </c>
      <c r="H2639" s="615"/>
      <c r="I2639" s="616">
        <v>148000</v>
      </c>
      <c r="J2639" s="617"/>
      <c r="K2639" s="617"/>
      <c r="L2639" s="617"/>
      <c r="M2639" s="618"/>
      <c r="N2639" s="618"/>
      <c r="O2639" s="619"/>
      <c r="P2639" s="587"/>
      <c r="Q2639" s="620">
        <v>56206</v>
      </c>
      <c r="R2639" s="621">
        <v>91794</v>
      </c>
      <c r="S2639" s="622">
        <v>0</v>
      </c>
      <c r="T2639" s="484"/>
      <c r="U2639" s="334"/>
      <c r="V2639" s="484"/>
      <c r="W2639" s="334">
        <v>5000</v>
      </c>
      <c r="X2639" s="593">
        <f t="shared" si="377"/>
        <v>0</v>
      </c>
      <c r="Y2639" s="593">
        <f t="shared" si="378"/>
        <v>0</v>
      </c>
      <c r="Z2639" s="595"/>
      <c r="AA2639" s="595"/>
      <c r="AB2639" s="595"/>
      <c r="AC2639" s="595"/>
      <c r="AD2639" s="595"/>
      <c r="AE2639" s="595"/>
      <c r="AF2639" s="595"/>
      <c r="AG2639" s="595"/>
      <c r="AH2639" s="595">
        <f t="shared" si="381"/>
        <v>0</v>
      </c>
      <c r="AI2639" s="595">
        <v>1</v>
      </c>
      <c r="AJ2639" s="595"/>
      <c r="AK2639" s="595"/>
      <c r="AL2639" s="595"/>
      <c r="AM2639" s="595"/>
      <c r="AN2639" s="595"/>
      <c r="AO2639" s="595"/>
      <c r="AP2639" s="595"/>
      <c r="AQ2639" s="596">
        <f t="shared" si="383"/>
        <v>1</v>
      </c>
      <c r="AR2639" s="596">
        <f t="shared" si="382"/>
        <v>1</v>
      </c>
    </row>
    <row r="2640" spans="1:44" ht="28.2" thickTop="1" thickBot="1">
      <c r="A2640" s="206" t="s">
        <v>2133</v>
      </c>
      <c r="B2640" s="206" t="s">
        <v>2133</v>
      </c>
      <c r="C2640" s="538" t="s">
        <v>2140</v>
      </c>
      <c r="D2640" s="612"/>
      <c r="E2640" s="914" t="s">
        <v>53</v>
      </c>
      <c r="F2640" s="613">
        <v>150000</v>
      </c>
      <c r="G2640" s="614">
        <v>150000</v>
      </c>
      <c r="H2640" s="615"/>
      <c r="I2640" s="616">
        <v>150000</v>
      </c>
      <c r="J2640" s="617"/>
      <c r="K2640" s="617"/>
      <c r="L2640" s="617"/>
      <c r="M2640" s="618"/>
      <c r="N2640" s="618"/>
      <c r="O2640" s="619"/>
      <c r="P2640" s="587"/>
      <c r="Q2640" s="620">
        <v>45507</v>
      </c>
      <c r="R2640" s="621">
        <v>104493</v>
      </c>
      <c r="S2640" s="622">
        <v>0</v>
      </c>
      <c r="T2640" s="484"/>
      <c r="U2640" s="334"/>
      <c r="V2640" s="484"/>
      <c r="W2640" s="334">
        <v>5000</v>
      </c>
      <c r="X2640" s="593">
        <f t="shared" si="377"/>
        <v>0</v>
      </c>
      <c r="Y2640" s="593">
        <f t="shared" si="378"/>
        <v>0</v>
      </c>
      <c r="Z2640" s="595"/>
      <c r="AA2640" s="595"/>
      <c r="AB2640" s="595"/>
      <c r="AC2640" s="595"/>
      <c r="AD2640" s="595"/>
      <c r="AE2640" s="595"/>
      <c r="AF2640" s="595"/>
      <c r="AG2640" s="595"/>
      <c r="AH2640" s="595">
        <f t="shared" si="381"/>
        <v>0</v>
      </c>
      <c r="AI2640" s="595">
        <v>1</v>
      </c>
      <c r="AJ2640" s="595"/>
      <c r="AK2640" s="595"/>
      <c r="AL2640" s="595"/>
      <c r="AM2640" s="595"/>
      <c r="AN2640" s="595"/>
      <c r="AO2640" s="595"/>
      <c r="AP2640" s="595"/>
      <c r="AQ2640" s="596">
        <f t="shared" si="383"/>
        <v>1</v>
      </c>
      <c r="AR2640" s="596">
        <f t="shared" si="382"/>
        <v>1</v>
      </c>
    </row>
    <row r="2641" spans="1:44" ht="28.2" thickTop="1" thickBot="1">
      <c r="A2641" s="206" t="s">
        <v>2133</v>
      </c>
      <c r="B2641" s="206" t="s">
        <v>2133</v>
      </c>
      <c r="C2641" s="538" t="s">
        <v>2141</v>
      </c>
      <c r="D2641" s="612"/>
      <c r="E2641" s="914" t="s">
        <v>10</v>
      </c>
      <c r="F2641" s="613">
        <v>400000</v>
      </c>
      <c r="G2641" s="614">
        <v>976000</v>
      </c>
      <c r="H2641" s="615"/>
      <c r="I2641" s="616">
        <v>976000</v>
      </c>
      <c r="J2641" s="617"/>
      <c r="K2641" s="617"/>
      <c r="L2641" s="617"/>
      <c r="M2641" s="618"/>
      <c r="N2641" s="618"/>
      <c r="O2641" s="619"/>
      <c r="P2641" s="587"/>
      <c r="Q2641" s="620"/>
      <c r="R2641" s="621">
        <v>800000</v>
      </c>
      <c r="S2641" s="622">
        <v>176000</v>
      </c>
      <c r="T2641" s="484"/>
      <c r="U2641" s="334"/>
      <c r="V2641" s="484"/>
      <c r="W2641" s="334">
        <v>10000</v>
      </c>
      <c r="X2641" s="593">
        <f t="shared" si="377"/>
        <v>0</v>
      </c>
      <c r="Y2641" s="593">
        <f t="shared" si="378"/>
        <v>0</v>
      </c>
      <c r="Z2641" s="595"/>
      <c r="AA2641" s="595"/>
      <c r="AB2641" s="595"/>
      <c r="AC2641" s="595"/>
      <c r="AD2641" s="595"/>
      <c r="AE2641" s="595"/>
      <c r="AF2641" s="595"/>
      <c r="AG2641" s="595"/>
      <c r="AH2641" s="595">
        <f t="shared" si="381"/>
        <v>0</v>
      </c>
      <c r="AI2641" s="595">
        <v>1</v>
      </c>
      <c r="AJ2641" s="595"/>
      <c r="AK2641" s="595"/>
      <c r="AL2641" s="595"/>
      <c r="AM2641" s="595"/>
      <c r="AN2641" s="595"/>
      <c r="AO2641" s="595"/>
      <c r="AP2641" s="595"/>
      <c r="AQ2641" s="596">
        <f t="shared" si="383"/>
        <v>1</v>
      </c>
      <c r="AR2641" s="596">
        <f t="shared" si="382"/>
        <v>1</v>
      </c>
    </row>
    <row r="2642" spans="1:44" ht="28.2" thickTop="1" thickBot="1">
      <c r="A2642" s="496" t="s">
        <v>2133</v>
      </c>
      <c r="B2642" s="496" t="s">
        <v>2133</v>
      </c>
      <c r="C2642" s="638" t="s">
        <v>60</v>
      </c>
      <c r="D2642" s="639"/>
      <c r="E2642" s="916" t="s">
        <v>10</v>
      </c>
      <c r="F2642" s="640">
        <v>350000</v>
      </c>
      <c r="G2642" s="641">
        <v>350000</v>
      </c>
      <c r="H2642" s="642"/>
      <c r="I2642" s="643">
        <v>350000</v>
      </c>
      <c r="J2642" s="644">
        <v>0</v>
      </c>
      <c r="K2642" s="644">
        <v>0</v>
      </c>
      <c r="L2642" s="644">
        <v>0</v>
      </c>
      <c r="M2642" s="645">
        <v>0</v>
      </c>
      <c r="N2642" s="645">
        <v>0</v>
      </c>
      <c r="O2642" s="646"/>
      <c r="P2642" s="647"/>
      <c r="Q2642" s="624"/>
      <c r="R2642" s="625">
        <v>350000</v>
      </c>
      <c r="S2642" s="648">
        <v>0</v>
      </c>
      <c r="T2642" s="649"/>
      <c r="U2642" s="650"/>
      <c r="V2642" s="649"/>
      <c r="W2642" s="650"/>
      <c r="X2642" s="651">
        <f t="shared" si="377"/>
        <v>0</v>
      </c>
      <c r="Y2642" s="651">
        <f t="shared" si="378"/>
        <v>0</v>
      </c>
      <c r="Z2642" s="652"/>
      <c r="AA2642" s="652"/>
      <c r="AB2642" s="652"/>
      <c r="AC2642" s="652"/>
      <c r="AD2642" s="652"/>
      <c r="AE2642" s="652"/>
      <c r="AF2642" s="652"/>
      <c r="AG2642" s="652"/>
      <c r="AH2642" s="652">
        <f t="shared" si="381"/>
        <v>0</v>
      </c>
      <c r="AI2642" s="652">
        <v>1</v>
      </c>
      <c r="AJ2642" s="652"/>
      <c r="AK2642" s="652"/>
      <c r="AL2642" s="652"/>
      <c r="AM2642" s="652"/>
      <c r="AN2642" s="652"/>
      <c r="AO2642" s="652"/>
      <c r="AP2642" s="652"/>
      <c r="AQ2642" s="653">
        <f t="shared" si="383"/>
        <v>1</v>
      </c>
      <c r="AR2642" s="653">
        <f t="shared" si="382"/>
        <v>1</v>
      </c>
    </row>
    <row r="2643" spans="1:44" ht="28.2" thickTop="1" thickBot="1">
      <c r="A2643" s="206" t="s">
        <v>2133</v>
      </c>
      <c r="B2643" s="206" t="s">
        <v>2133</v>
      </c>
      <c r="C2643" s="538" t="s">
        <v>2142</v>
      </c>
      <c r="D2643" s="612"/>
      <c r="E2643" s="914" t="s">
        <v>964</v>
      </c>
      <c r="F2643" s="613">
        <v>491151</v>
      </c>
      <c r="G2643" s="614">
        <v>491151</v>
      </c>
      <c r="H2643" s="615"/>
      <c r="I2643" s="616">
        <v>245576</v>
      </c>
      <c r="J2643" s="617">
        <v>245575</v>
      </c>
      <c r="K2643" s="617">
        <v>0</v>
      </c>
      <c r="L2643" s="617">
        <v>0</v>
      </c>
      <c r="M2643" s="618">
        <v>0</v>
      </c>
      <c r="N2643" s="618">
        <v>0</v>
      </c>
      <c r="O2643" s="619"/>
      <c r="P2643" s="587"/>
      <c r="Q2643" s="620"/>
      <c r="R2643" s="621">
        <v>300000</v>
      </c>
      <c r="S2643" s="622">
        <v>191151</v>
      </c>
      <c r="T2643" s="484"/>
      <c r="U2643" s="334"/>
      <c r="V2643" s="484"/>
      <c r="W2643" s="334">
        <v>10000</v>
      </c>
      <c r="X2643" s="593">
        <f t="shared" si="377"/>
        <v>0</v>
      </c>
      <c r="Y2643" s="593">
        <f t="shared" si="378"/>
        <v>0</v>
      </c>
      <c r="Z2643" s="595"/>
      <c r="AA2643" s="595"/>
      <c r="AB2643" s="595"/>
      <c r="AC2643" s="595"/>
      <c r="AD2643" s="595"/>
      <c r="AE2643" s="595"/>
      <c r="AF2643" s="595"/>
      <c r="AG2643" s="595"/>
      <c r="AH2643" s="595">
        <f t="shared" si="381"/>
        <v>0</v>
      </c>
      <c r="AI2643" s="595">
        <v>1</v>
      </c>
      <c r="AJ2643" s="595"/>
      <c r="AK2643" s="595"/>
      <c r="AL2643" s="595"/>
      <c r="AM2643" s="595"/>
      <c r="AN2643" s="595"/>
      <c r="AO2643" s="595"/>
      <c r="AP2643" s="595"/>
      <c r="AQ2643" s="596">
        <f t="shared" si="383"/>
        <v>1</v>
      </c>
      <c r="AR2643" s="596">
        <f t="shared" si="382"/>
        <v>1</v>
      </c>
    </row>
    <row r="2644" spans="1:44" ht="28.2" thickTop="1" thickBot="1">
      <c r="A2644" s="496" t="s">
        <v>2133</v>
      </c>
      <c r="B2644" s="496" t="s">
        <v>2133</v>
      </c>
      <c r="C2644" s="638" t="s">
        <v>2143</v>
      </c>
      <c r="D2644" s="639"/>
      <c r="E2644" s="916" t="s">
        <v>964</v>
      </c>
      <c r="F2644" s="640">
        <v>462195</v>
      </c>
      <c r="G2644" s="641">
        <v>462195</v>
      </c>
      <c r="H2644" s="642"/>
      <c r="I2644" s="643"/>
      <c r="J2644" s="644"/>
      <c r="K2644" s="644"/>
      <c r="L2644" s="644">
        <v>0</v>
      </c>
      <c r="M2644" s="645">
        <v>0</v>
      </c>
      <c r="N2644" s="645">
        <v>462195</v>
      </c>
      <c r="O2644" s="646"/>
      <c r="P2644" s="647"/>
      <c r="Q2644" s="624">
        <f>372265+37812</f>
        <v>410077</v>
      </c>
      <c r="R2644" s="625">
        <f>G2644-Q2644</f>
        <v>52118</v>
      </c>
      <c r="S2644" s="648">
        <v>0</v>
      </c>
      <c r="T2644" s="649"/>
      <c r="U2644" s="650"/>
      <c r="V2644" s="649"/>
      <c r="W2644" s="650"/>
      <c r="X2644" s="651">
        <f t="shared" si="377"/>
        <v>0</v>
      </c>
      <c r="Y2644" s="651">
        <f t="shared" si="378"/>
        <v>0</v>
      </c>
      <c r="Z2644" s="652"/>
      <c r="AA2644" s="652"/>
      <c r="AB2644" s="652"/>
      <c r="AC2644" s="652"/>
      <c r="AD2644" s="652"/>
      <c r="AE2644" s="652"/>
      <c r="AF2644" s="652"/>
      <c r="AG2644" s="652"/>
      <c r="AH2644" s="652">
        <f t="shared" si="381"/>
        <v>0</v>
      </c>
      <c r="AI2644" s="652"/>
      <c r="AJ2644" s="652"/>
      <c r="AK2644" s="652"/>
      <c r="AL2644" s="652">
        <v>1</v>
      </c>
      <c r="AM2644" s="652"/>
      <c r="AN2644" s="652"/>
      <c r="AO2644" s="652"/>
      <c r="AP2644" s="652"/>
      <c r="AQ2644" s="653">
        <f t="shared" si="383"/>
        <v>1</v>
      </c>
      <c r="AR2644" s="653">
        <f t="shared" si="382"/>
        <v>1</v>
      </c>
    </row>
    <row r="2645" spans="1:44" ht="28.2" thickTop="1" thickBot="1">
      <c r="A2645" s="496" t="s">
        <v>2133</v>
      </c>
      <c r="B2645" s="496" t="s">
        <v>2133</v>
      </c>
      <c r="C2645" s="638" t="s">
        <v>2144</v>
      </c>
      <c r="D2645" s="639"/>
      <c r="E2645" s="916" t="s">
        <v>964</v>
      </c>
      <c r="F2645" s="640">
        <v>443000</v>
      </c>
      <c r="G2645" s="641">
        <v>443000</v>
      </c>
      <c r="H2645" s="642"/>
      <c r="I2645" s="643"/>
      <c r="J2645" s="644"/>
      <c r="K2645" s="644"/>
      <c r="L2645" s="644">
        <v>0</v>
      </c>
      <c r="M2645" s="645">
        <v>0</v>
      </c>
      <c r="N2645" s="645">
        <v>443000</v>
      </c>
      <c r="O2645" s="646"/>
      <c r="P2645" s="647"/>
      <c r="Q2645" s="624">
        <v>185820</v>
      </c>
      <c r="R2645" s="625">
        <v>257180</v>
      </c>
      <c r="S2645" s="648">
        <v>0</v>
      </c>
      <c r="T2645" s="649"/>
      <c r="U2645" s="650"/>
      <c r="V2645" s="649"/>
      <c r="W2645" s="650">
        <v>20000</v>
      </c>
      <c r="X2645" s="651">
        <f t="shared" si="377"/>
        <v>0</v>
      </c>
      <c r="Y2645" s="651">
        <f t="shared" si="378"/>
        <v>0</v>
      </c>
      <c r="Z2645" s="652"/>
      <c r="AA2645" s="652"/>
      <c r="AB2645" s="652"/>
      <c r="AC2645" s="652"/>
      <c r="AD2645" s="652"/>
      <c r="AE2645" s="652"/>
      <c r="AF2645" s="652"/>
      <c r="AG2645" s="652"/>
      <c r="AH2645" s="652">
        <f t="shared" si="381"/>
        <v>0</v>
      </c>
      <c r="AI2645" s="652"/>
      <c r="AJ2645" s="652"/>
      <c r="AK2645" s="652"/>
      <c r="AL2645" s="652">
        <v>1</v>
      </c>
      <c r="AM2645" s="652"/>
      <c r="AN2645" s="652"/>
      <c r="AO2645" s="652"/>
      <c r="AP2645" s="652"/>
      <c r="AQ2645" s="653">
        <f t="shared" si="383"/>
        <v>1</v>
      </c>
      <c r="AR2645" s="653">
        <f t="shared" si="382"/>
        <v>1</v>
      </c>
    </row>
    <row r="2646" spans="1:44" ht="28.2" thickTop="1" thickBot="1">
      <c r="A2646" s="496" t="s">
        <v>2133</v>
      </c>
      <c r="B2646" s="496" t="s">
        <v>2133</v>
      </c>
      <c r="C2646" s="638" t="s">
        <v>2145</v>
      </c>
      <c r="D2646" s="639"/>
      <c r="E2646" s="916" t="s">
        <v>964</v>
      </c>
      <c r="F2646" s="640">
        <v>713000</v>
      </c>
      <c r="G2646" s="641">
        <v>713000</v>
      </c>
      <c r="H2646" s="642"/>
      <c r="I2646" s="643">
        <v>113000</v>
      </c>
      <c r="J2646" s="644"/>
      <c r="K2646" s="644"/>
      <c r="L2646" s="644"/>
      <c r="M2646" s="645"/>
      <c r="N2646" s="645">
        <v>600000</v>
      </c>
      <c r="O2646" s="646"/>
      <c r="P2646" s="647"/>
      <c r="Q2646" s="624">
        <v>463000</v>
      </c>
      <c r="R2646" s="625">
        <v>100000</v>
      </c>
      <c r="S2646" s="648">
        <v>150000</v>
      </c>
      <c r="T2646" s="649"/>
      <c r="U2646" s="650"/>
      <c r="V2646" s="649"/>
      <c r="W2646" s="650"/>
      <c r="X2646" s="651">
        <f t="shared" si="377"/>
        <v>0</v>
      </c>
      <c r="Y2646" s="651">
        <f t="shared" si="378"/>
        <v>0</v>
      </c>
      <c r="Z2646" s="652"/>
      <c r="AA2646" s="652"/>
      <c r="AB2646" s="652"/>
      <c r="AC2646" s="652"/>
      <c r="AD2646" s="652"/>
      <c r="AE2646" s="652"/>
      <c r="AF2646" s="652"/>
      <c r="AG2646" s="652"/>
      <c r="AH2646" s="652">
        <f t="shared" si="381"/>
        <v>0</v>
      </c>
      <c r="AI2646" s="652"/>
      <c r="AJ2646" s="652"/>
      <c r="AK2646" s="652"/>
      <c r="AL2646" s="652">
        <v>1</v>
      </c>
      <c r="AM2646" s="652"/>
      <c r="AN2646" s="652"/>
      <c r="AO2646" s="652"/>
      <c r="AP2646" s="652"/>
      <c r="AQ2646" s="653">
        <f t="shared" si="383"/>
        <v>1</v>
      </c>
      <c r="AR2646" s="653">
        <f t="shared" si="382"/>
        <v>1</v>
      </c>
    </row>
    <row r="2647" spans="1:44" ht="28.2" thickTop="1" thickBot="1">
      <c r="A2647" s="55" t="s">
        <v>2133</v>
      </c>
      <c r="B2647" s="55" t="s">
        <v>2133</v>
      </c>
      <c r="C2647" s="626" t="s">
        <v>2146</v>
      </c>
      <c r="D2647" s="627"/>
      <c r="E2647" s="915" t="s">
        <v>964</v>
      </c>
      <c r="F2647" s="628">
        <v>235493</v>
      </c>
      <c r="G2647" s="629">
        <v>235493</v>
      </c>
      <c r="H2647" s="630"/>
      <c r="I2647" s="631"/>
      <c r="J2647" s="632"/>
      <c r="K2647" s="632"/>
      <c r="L2647" s="632"/>
      <c r="M2647" s="633"/>
      <c r="N2647" s="633">
        <v>235493</v>
      </c>
      <c r="O2647" s="634"/>
      <c r="P2647" s="587"/>
      <c r="Q2647" s="635">
        <v>18520</v>
      </c>
      <c r="R2647" s="636">
        <v>150000</v>
      </c>
      <c r="S2647" s="637">
        <v>66973</v>
      </c>
      <c r="T2647" s="60"/>
      <c r="U2647" s="56"/>
      <c r="V2647" s="60"/>
      <c r="W2647" s="56"/>
      <c r="X2647" s="593">
        <f t="shared" si="377"/>
        <v>0</v>
      </c>
      <c r="Y2647" s="593">
        <f t="shared" si="378"/>
        <v>0</v>
      </c>
      <c r="Z2647" s="62"/>
      <c r="AA2647" s="62"/>
      <c r="AB2647" s="62"/>
      <c r="AC2647" s="62"/>
      <c r="AD2647" s="62"/>
      <c r="AE2647" s="62"/>
      <c r="AF2647" s="62"/>
      <c r="AG2647" s="62"/>
      <c r="AH2647" s="595">
        <f t="shared" si="381"/>
        <v>0</v>
      </c>
      <c r="AI2647" s="62"/>
      <c r="AJ2647" s="62"/>
      <c r="AK2647" s="62"/>
      <c r="AL2647" s="62">
        <v>1</v>
      </c>
      <c r="AM2647" s="62"/>
      <c r="AN2647" s="62"/>
      <c r="AO2647" s="62"/>
      <c r="AP2647" s="62"/>
      <c r="AQ2647" s="596">
        <f t="shared" si="383"/>
        <v>1</v>
      </c>
      <c r="AR2647" s="596">
        <f t="shared" si="382"/>
        <v>1</v>
      </c>
    </row>
    <row r="2648" spans="1:44" ht="28.2" thickTop="1" thickBot="1">
      <c r="A2648" s="206" t="s">
        <v>2133</v>
      </c>
      <c r="B2648" s="206" t="s">
        <v>2133</v>
      </c>
      <c r="C2648" s="538" t="s">
        <v>2147</v>
      </c>
      <c r="D2648" s="612"/>
      <c r="E2648" s="914" t="s">
        <v>964</v>
      </c>
      <c r="F2648" s="613">
        <v>508000</v>
      </c>
      <c r="G2648" s="614">
        <v>508000</v>
      </c>
      <c r="H2648" s="615"/>
      <c r="I2648" s="616">
        <v>58000</v>
      </c>
      <c r="J2648" s="617"/>
      <c r="K2648" s="617"/>
      <c r="L2648" s="617"/>
      <c r="M2648" s="618"/>
      <c r="N2648" s="618">
        <v>450000</v>
      </c>
      <c r="O2648" s="619"/>
      <c r="P2648" s="587"/>
      <c r="Q2648" s="620">
        <v>82000</v>
      </c>
      <c r="R2648" s="621">
        <v>426000</v>
      </c>
      <c r="S2648" s="622">
        <v>0</v>
      </c>
      <c r="T2648" s="484"/>
      <c r="U2648" s="334"/>
      <c r="V2648" s="484"/>
      <c r="W2648" s="334">
        <v>20000</v>
      </c>
      <c r="X2648" s="593">
        <f t="shared" si="377"/>
        <v>0</v>
      </c>
      <c r="Y2648" s="593">
        <f t="shared" si="378"/>
        <v>0</v>
      </c>
      <c r="Z2648" s="595"/>
      <c r="AA2648" s="595"/>
      <c r="AB2648" s="595"/>
      <c r="AC2648" s="595"/>
      <c r="AD2648" s="595"/>
      <c r="AE2648" s="595"/>
      <c r="AF2648" s="595"/>
      <c r="AG2648" s="595"/>
      <c r="AH2648" s="595">
        <f t="shared" si="381"/>
        <v>0</v>
      </c>
      <c r="AI2648" s="595"/>
      <c r="AJ2648" s="595"/>
      <c r="AK2648" s="595"/>
      <c r="AL2648" s="595">
        <v>1</v>
      </c>
      <c r="AM2648" s="595"/>
      <c r="AN2648" s="595"/>
      <c r="AO2648" s="595"/>
      <c r="AP2648" s="595"/>
      <c r="AQ2648" s="596">
        <f t="shared" si="383"/>
        <v>1</v>
      </c>
      <c r="AR2648" s="596">
        <f t="shared" si="382"/>
        <v>1</v>
      </c>
    </row>
    <row r="2649" spans="1:44" ht="28.2" thickTop="1" thickBot="1">
      <c r="A2649" s="206" t="s">
        <v>2133</v>
      </c>
      <c r="B2649" s="206" t="s">
        <v>2133</v>
      </c>
      <c r="C2649" s="538" t="s">
        <v>2148</v>
      </c>
      <c r="D2649" s="612"/>
      <c r="E2649" s="914" t="s">
        <v>964</v>
      </c>
      <c r="F2649" s="613">
        <v>1100000</v>
      </c>
      <c r="G2649" s="614">
        <v>2110721</v>
      </c>
      <c r="H2649" s="615"/>
      <c r="I2649" s="616">
        <v>623721</v>
      </c>
      <c r="J2649" s="617">
        <v>0</v>
      </c>
      <c r="K2649" s="617">
        <v>0</v>
      </c>
      <c r="L2649" s="617">
        <v>387000</v>
      </c>
      <c r="M2649" s="618">
        <v>1100000</v>
      </c>
      <c r="N2649" s="618">
        <v>0</v>
      </c>
      <c r="O2649" s="619">
        <v>0</v>
      </c>
      <c r="P2649" s="587"/>
      <c r="Q2649" s="624">
        <v>1677981</v>
      </c>
      <c r="R2649" s="625">
        <f>G2649-Q2649</f>
        <v>432740</v>
      </c>
      <c r="S2649" s="622">
        <v>0</v>
      </c>
      <c r="T2649" s="484"/>
      <c r="U2649" s="334"/>
      <c r="V2649" s="484"/>
      <c r="W2649" s="334"/>
      <c r="X2649" s="593">
        <f t="shared" si="377"/>
        <v>0</v>
      </c>
      <c r="Y2649" s="593">
        <f t="shared" si="378"/>
        <v>0</v>
      </c>
      <c r="Z2649" s="595"/>
      <c r="AA2649" s="595"/>
      <c r="AB2649" s="595"/>
      <c r="AC2649" s="595"/>
      <c r="AD2649" s="595"/>
      <c r="AE2649" s="595"/>
      <c r="AF2649" s="595"/>
      <c r="AG2649" s="595"/>
      <c r="AH2649" s="595">
        <f t="shared" si="381"/>
        <v>0</v>
      </c>
      <c r="AI2649" s="595"/>
      <c r="AJ2649" s="595"/>
      <c r="AK2649" s="595"/>
      <c r="AL2649" s="595"/>
      <c r="AM2649" s="595"/>
      <c r="AN2649" s="595"/>
      <c r="AO2649" s="595">
        <v>1</v>
      </c>
      <c r="AP2649" s="595"/>
      <c r="AQ2649" s="596">
        <f t="shared" si="383"/>
        <v>1</v>
      </c>
      <c r="AR2649" s="596">
        <f t="shared" si="382"/>
        <v>1</v>
      </c>
    </row>
    <row r="2650" spans="1:44" ht="28.2" thickTop="1" thickBot="1">
      <c r="A2650" s="206" t="s">
        <v>2133</v>
      </c>
      <c r="B2650" s="206" t="s">
        <v>2133</v>
      </c>
      <c r="C2650" s="538" t="s">
        <v>2149</v>
      </c>
      <c r="D2650" s="612"/>
      <c r="E2650" s="914" t="s">
        <v>964</v>
      </c>
      <c r="F2650" s="613">
        <v>1650000</v>
      </c>
      <c r="G2650" s="614">
        <v>3636017</v>
      </c>
      <c r="H2650" s="615"/>
      <c r="I2650" s="616">
        <v>1305681</v>
      </c>
      <c r="J2650" s="617">
        <v>680336</v>
      </c>
      <c r="K2650" s="617">
        <v>0</v>
      </c>
      <c r="L2650" s="617">
        <v>0</v>
      </c>
      <c r="M2650" s="618">
        <v>1650000</v>
      </c>
      <c r="N2650" s="618">
        <v>0</v>
      </c>
      <c r="O2650" s="619">
        <v>0</v>
      </c>
      <c r="P2650" s="587"/>
      <c r="Q2650" s="624">
        <v>2487929</v>
      </c>
      <c r="R2650" s="625">
        <f>G2650-Q2650</f>
        <v>1148088</v>
      </c>
      <c r="S2650" s="648">
        <v>0</v>
      </c>
      <c r="T2650" s="484"/>
      <c r="U2650" s="334"/>
      <c r="V2650" s="484"/>
      <c r="W2650" s="334"/>
      <c r="X2650" s="593">
        <f t="shared" si="377"/>
        <v>0</v>
      </c>
      <c r="Y2650" s="593">
        <f t="shared" si="378"/>
        <v>0</v>
      </c>
      <c r="Z2650" s="595"/>
      <c r="AA2650" s="595"/>
      <c r="AB2650" s="595"/>
      <c r="AC2650" s="595"/>
      <c r="AD2650" s="595"/>
      <c r="AE2650" s="595"/>
      <c r="AF2650" s="595"/>
      <c r="AG2650" s="595"/>
      <c r="AH2650" s="595">
        <f t="shared" si="381"/>
        <v>0</v>
      </c>
      <c r="AI2650" s="595"/>
      <c r="AJ2650" s="595"/>
      <c r="AK2650" s="595"/>
      <c r="AL2650" s="595"/>
      <c r="AM2650" s="595"/>
      <c r="AN2650" s="595"/>
      <c r="AO2650" s="595">
        <v>1</v>
      </c>
      <c r="AP2650" s="595"/>
      <c r="AQ2650" s="596">
        <f t="shared" si="383"/>
        <v>1</v>
      </c>
      <c r="AR2650" s="596">
        <f t="shared" si="382"/>
        <v>1</v>
      </c>
    </row>
    <row r="2651" spans="1:44" ht="28.2" thickTop="1" thickBot="1">
      <c r="A2651" s="576" t="s">
        <v>2133</v>
      </c>
      <c r="B2651" s="576" t="s">
        <v>2150</v>
      </c>
      <c r="C2651" s="578" t="s">
        <v>2151</v>
      </c>
      <c r="D2651" s="579"/>
      <c r="E2651" s="912" t="s">
        <v>179</v>
      </c>
      <c r="F2651" s="654">
        <v>15000</v>
      </c>
      <c r="G2651" s="655">
        <v>15000</v>
      </c>
      <c r="H2651" s="582"/>
      <c r="I2651" s="583"/>
      <c r="J2651" s="584"/>
      <c r="K2651" s="584"/>
      <c r="L2651" s="656">
        <v>15000</v>
      </c>
      <c r="M2651" s="585"/>
      <c r="N2651" s="585"/>
      <c r="O2651" s="586"/>
      <c r="P2651" s="587"/>
      <c r="Q2651" s="588"/>
      <c r="R2651" s="656">
        <v>15000</v>
      </c>
      <c r="S2651" s="590">
        <v>0</v>
      </c>
      <c r="T2651" s="591"/>
      <c r="U2651" s="592"/>
      <c r="V2651" s="591"/>
      <c r="W2651" s="592"/>
      <c r="X2651" s="593">
        <f t="shared" si="377"/>
        <v>0</v>
      </c>
      <c r="Y2651" s="593">
        <f t="shared" si="378"/>
        <v>0</v>
      </c>
      <c r="Z2651" s="594">
        <v>1</v>
      </c>
      <c r="AA2651" s="594"/>
      <c r="AB2651" s="594"/>
      <c r="AC2651" s="594"/>
      <c r="AD2651" s="594"/>
      <c r="AE2651" s="594"/>
      <c r="AF2651" s="594"/>
      <c r="AG2651" s="594"/>
      <c r="AH2651" s="595">
        <f t="shared" si="381"/>
        <v>1</v>
      </c>
      <c r="AI2651" s="594"/>
      <c r="AJ2651" s="594"/>
      <c r="AK2651" s="594"/>
      <c r="AL2651" s="594"/>
      <c r="AM2651" s="594"/>
      <c r="AN2651" s="594"/>
      <c r="AO2651" s="594"/>
      <c r="AP2651" s="594"/>
      <c r="AQ2651" s="657">
        <f t="shared" si="383"/>
        <v>0</v>
      </c>
      <c r="AR2651" s="657">
        <f t="shared" si="382"/>
        <v>1</v>
      </c>
    </row>
    <row r="2652" spans="1:44" ht="28.2" thickTop="1" thickBot="1">
      <c r="A2652" s="576" t="s">
        <v>2133</v>
      </c>
      <c r="B2652" s="576" t="s">
        <v>2150</v>
      </c>
      <c r="C2652" s="578" t="s">
        <v>44</v>
      </c>
      <c r="D2652" s="579"/>
      <c r="E2652" s="912" t="s">
        <v>179</v>
      </c>
      <c r="F2652" s="654">
        <v>10000</v>
      </c>
      <c r="G2652" s="654">
        <v>10000</v>
      </c>
      <c r="H2652" s="582"/>
      <c r="I2652" s="583"/>
      <c r="J2652" s="584"/>
      <c r="K2652" s="584"/>
      <c r="L2652" s="656">
        <v>10000</v>
      </c>
      <c r="M2652" s="585"/>
      <c r="N2652" s="585"/>
      <c r="O2652" s="586"/>
      <c r="P2652" s="587"/>
      <c r="Q2652" s="588"/>
      <c r="R2652" s="656">
        <v>10000</v>
      </c>
      <c r="S2652" s="590">
        <v>0</v>
      </c>
      <c r="T2652" s="591"/>
      <c r="U2652" s="592"/>
      <c r="V2652" s="591"/>
      <c r="W2652" s="592"/>
      <c r="X2652" s="593">
        <f t="shared" si="377"/>
        <v>0</v>
      </c>
      <c r="Y2652" s="593">
        <f t="shared" si="378"/>
        <v>0</v>
      </c>
      <c r="Z2652" s="594">
        <v>1</v>
      </c>
      <c r="AA2652" s="594"/>
      <c r="AB2652" s="594"/>
      <c r="AC2652" s="594"/>
      <c r="AD2652" s="594"/>
      <c r="AE2652" s="594"/>
      <c r="AF2652" s="594"/>
      <c r="AG2652" s="594"/>
      <c r="AH2652" s="595">
        <f t="shared" si="381"/>
        <v>1</v>
      </c>
      <c r="AI2652" s="594"/>
      <c r="AJ2652" s="594"/>
      <c r="AK2652" s="594"/>
      <c r="AL2652" s="594"/>
      <c r="AM2652" s="594"/>
      <c r="AN2652" s="594"/>
      <c r="AO2652" s="594"/>
      <c r="AP2652" s="594"/>
      <c r="AQ2652" s="657">
        <f t="shared" si="383"/>
        <v>0</v>
      </c>
      <c r="AR2652" s="657">
        <f t="shared" si="382"/>
        <v>1</v>
      </c>
    </row>
    <row r="2653" spans="1:44" ht="28.2" thickTop="1" thickBot="1">
      <c r="A2653" s="576" t="s">
        <v>2133</v>
      </c>
      <c r="B2653" s="576" t="s">
        <v>2150</v>
      </c>
      <c r="C2653" s="578" t="s">
        <v>2152</v>
      </c>
      <c r="D2653" s="579"/>
      <c r="E2653" s="912" t="s">
        <v>179</v>
      </c>
      <c r="F2653" s="654">
        <v>10000</v>
      </c>
      <c r="G2653" s="654">
        <v>10000</v>
      </c>
      <c r="H2653" s="582"/>
      <c r="I2653" s="583"/>
      <c r="J2653" s="584"/>
      <c r="K2653" s="584"/>
      <c r="L2653" s="656">
        <v>10000</v>
      </c>
      <c r="M2653" s="585"/>
      <c r="N2653" s="585"/>
      <c r="O2653" s="586"/>
      <c r="P2653" s="587"/>
      <c r="Q2653" s="588"/>
      <c r="R2653" s="656">
        <v>10000</v>
      </c>
      <c r="S2653" s="590">
        <v>0</v>
      </c>
      <c r="T2653" s="591"/>
      <c r="U2653" s="592"/>
      <c r="V2653" s="591"/>
      <c r="W2653" s="592"/>
      <c r="X2653" s="593">
        <f t="shared" si="377"/>
        <v>0</v>
      </c>
      <c r="Y2653" s="593">
        <f t="shared" si="378"/>
        <v>0</v>
      </c>
      <c r="Z2653" s="594">
        <v>1</v>
      </c>
      <c r="AA2653" s="594"/>
      <c r="AB2653" s="594"/>
      <c r="AC2653" s="594"/>
      <c r="AD2653" s="594"/>
      <c r="AE2653" s="594"/>
      <c r="AF2653" s="594"/>
      <c r="AG2653" s="594"/>
      <c r="AH2653" s="595">
        <f t="shared" si="381"/>
        <v>1</v>
      </c>
      <c r="AI2653" s="594"/>
      <c r="AJ2653" s="594"/>
      <c r="AK2653" s="594"/>
      <c r="AL2653" s="594"/>
      <c r="AM2653" s="594"/>
      <c r="AN2653" s="594"/>
      <c r="AO2653" s="594"/>
      <c r="AP2653" s="594"/>
      <c r="AQ2653" s="657">
        <f t="shared" si="383"/>
        <v>0</v>
      </c>
      <c r="AR2653" s="657">
        <f t="shared" si="382"/>
        <v>1</v>
      </c>
    </row>
    <row r="2654" spans="1:44" ht="28.2" thickTop="1" thickBot="1">
      <c r="A2654" s="576" t="s">
        <v>2133</v>
      </c>
      <c r="B2654" s="576" t="s">
        <v>2150</v>
      </c>
      <c r="C2654" s="578" t="s">
        <v>64</v>
      </c>
      <c r="D2654" s="579"/>
      <c r="E2654" s="912" t="s">
        <v>179</v>
      </c>
      <c r="F2654" s="654">
        <v>60000</v>
      </c>
      <c r="G2654" s="654">
        <v>60000</v>
      </c>
      <c r="H2654" s="582"/>
      <c r="I2654" s="583"/>
      <c r="J2654" s="584"/>
      <c r="K2654" s="584"/>
      <c r="L2654" s="656">
        <v>60000</v>
      </c>
      <c r="M2654" s="585"/>
      <c r="N2654" s="585"/>
      <c r="O2654" s="586"/>
      <c r="P2654" s="587"/>
      <c r="Q2654" s="588"/>
      <c r="R2654" s="656">
        <v>0</v>
      </c>
      <c r="S2654" s="590">
        <v>60000</v>
      </c>
      <c r="T2654" s="591"/>
      <c r="U2654" s="592"/>
      <c r="V2654" s="591"/>
      <c r="W2654" s="592"/>
      <c r="X2654" s="593">
        <f t="shared" ref="X2654:X2716" si="384">G2654-I2654-J2654-K2654-L2654-M2654-N2654</f>
        <v>0</v>
      </c>
      <c r="Y2654" s="593">
        <f t="shared" ref="Y2654:Y2716" si="385">G2654-Q2654-R2654-S2654</f>
        <v>0</v>
      </c>
      <c r="Z2654" s="594">
        <v>1</v>
      </c>
      <c r="AA2654" s="594"/>
      <c r="AB2654" s="594"/>
      <c r="AC2654" s="594"/>
      <c r="AD2654" s="594"/>
      <c r="AE2654" s="594"/>
      <c r="AF2654" s="594"/>
      <c r="AG2654" s="594"/>
      <c r="AH2654" s="595">
        <f t="shared" si="381"/>
        <v>1</v>
      </c>
      <c r="AI2654" s="594"/>
      <c r="AJ2654" s="594"/>
      <c r="AK2654" s="594"/>
      <c r="AL2654" s="594"/>
      <c r="AM2654" s="594"/>
      <c r="AN2654" s="594"/>
      <c r="AO2654" s="594"/>
      <c r="AP2654" s="594"/>
      <c r="AQ2654" s="657">
        <f t="shared" si="383"/>
        <v>0</v>
      </c>
      <c r="AR2654" s="657">
        <f t="shared" si="382"/>
        <v>1</v>
      </c>
    </row>
    <row r="2655" spans="1:44" ht="28.2" thickTop="1" thickBot="1">
      <c r="A2655" s="576" t="s">
        <v>2133</v>
      </c>
      <c r="B2655" s="576" t="s">
        <v>2150</v>
      </c>
      <c r="C2655" s="578" t="s">
        <v>2153</v>
      </c>
      <c r="D2655" s="579"/>
      <c r="E2655" s="912" t="s">
        <v>179</v>
      </c>
      <c r="F2655" s="654">
        <v>70000</v>
      </c>
      <c r="G2655" s="654">
        <v>70000</v>
      </c>
      <c r="H2655" s="582"/>
      <c r="I2655" s="583"/>
      <c r="J2655" s="584"/>
      <c r="K2655" s="584"/>
      <c r="L2655" s="656">
        <v>70000</v>
      </c>
      <c r="M2655" s="585"/>
      <c r="N2655" s="585"/>
      <c r="O2655" s="586"/>
      <c r="P2655" s="587"/>
      <c r="Q2655" s="588"/>
      <c r="R2655" s="656">
        <v>0</v>
      </c>
      <c r="S2655" s="590">
        <v>70000</v>
      </c>
      <c r="T2655" s="591"/>
      <c r="U2655" s="592"/>
      <c r="V2655" s="591"/>
      <c r="W2655" s="592"/>
      <c r="X2655" s="593">
        <f t="shared" si="384"/>
        <v>0</v>
      </c>
      <c r="Y2655" s="593">
        <f t="shared" si="385"/>
        <v>0</v>
      </c>
      <c r="Z2655" s="594">
        <v>1</v>
      </c>
      <c r="AA2655" s="594"/>
      <c r="AB2655" s="594"/>
      <c r="AC2655" s="594"/>
      <c r="AD2655" s="594"/>
      <c r="AE2655" s="594"/>
      <c r="AF2655" s="594"/>
      <c r="AG2655" s="594"/>
      <c r="AH2655" s="595">
        <f t="shared" si="381"/>
        <v>1</v>
      </c>
      <c r="AI2655" s="594"/>
      <c r="AJ2655" s="594"/>
      <c r="AK2655" s="594"/>
      <c r="AL2655" s="594"/>
      <c r="AM2655" s="594"/>
      <c r="AN2655" s="594"/>
      <c r="AO2655" s="594"/>
      <c r="AP2655" s="594"/>
      <c r="AQ2655" s="657">
        <f t="shared" si="383"/>
        <v>0</v>
      </c>
      <c r="AR2655" s="657">
        <f t="shared" si="382"/>
        <v>1</v>
      </c>
    </row>
    <row r="2656" spans="1:44" ht="28.2" thickTop="1" thickBot="1">
      <c r="A2656" s="576" t="s">
        <v>2133</v>
      </c>
      <c r="B2656" s="576" t="s">
        <v>2150</v>
      </c>
      <c r="C2656" s="578" t="s">
        <v>2154</v>
      </c>
      <c r="D2656" s="579"/>
      <c r="E2656" s="912" t="s">
        <v>179</v>
      </c>
      <c r="F2656" s="654">
        <v>30000</v>
      </c>
      <c r="G2656" s="654">
        <v>30000</v>
      </c>
      <c r="H2656" s="582"/>
      <c r="I2656" s="583"/>
      <c r="J2656" s="584"/>
      <c r="K2656" s="584"/>
      <c r="L2656" s="656">
        <v>30000</v>
      </c>
      <c r="M2656" s="585"/>
      <c r="N2656" s="585"/>
      <c r="O2656" s="586"/>
      <c r="P2656" s="587"/>
      <c r="Q2656" s="588"/>
      <c r="R2656" s="656">
        <v>0</v>
      </c>
      <c r="S2656" s="590">
        <v>30000</v>
      </c>
      <c r="T2656" s="591"/>
      <c r="U2656" s="592"/>
      <c r="V2656" s="591"/>
      <c r="W2656" s="592"/>
      <c r="X2656" s="593">
        <f t="shared" si="384"/>
        <v>0</v>
      </c>
      <c r="Y2656" s="593">
        <f t="shared" si="385"/>
        <v>0</v>
      </c>
      <c r="Z2656" s="594">
        <v>1</v>
      </c>
      <c r="AA2656" s="594"/>
      <c r="AB2656" s="594"/>
      <c r="AC2656" s="594"/>
      <c r="AD2656" s="594"/>
      <c r="AE2656" s="594"/>
      <c r="AF2656" s="594"/>
      <c r="AG2656" s="594"/>
      <c r="AH2656" s="595">
        <f t="shared" si="381"/>
        <v>1</v>
      </c>
      <c r="AI2656" s="594"/>
      <c r="AJ2656" s="594"/>
      <c r="AK2656" s="594"/>
      <c r="AL2656" s="594"/>
      <c r="AM2656" s="594"/>
      <c r="AN2656" s="594"/>
      <c r="AO2656" s="594"/>
      <c r="AP2656" s="594"/>
      <c r="AQ2656" s="657">
        <f t="shared" si="383"/>
        <v>0</v>
      </c>
      <c r="AR2656" s="657">
        <f t="shared" si="382"/>
        <v>1</v>
      </c>
    </row>
    <row r="2657" spans="1:44" ht="28.2" thickTop="1" thickBot="1">
      <c r="A2657" s="576" t="s">
        <v>2133</v>
      </c>
      <c r="B2657" s="576" t="s">
        <v>2150</v>
      </c>
      <c r="C2657" s="578" t="s">
        <v>2155</v>
      </c>
      <c r="D2657" s="579"/>
      <c r="E2657" s="912" t="s">
        <v>179</v>
      </c>
      <c r="F2657" s="654">
        <v>50000</v>
      </c>
      <c r="G2657" s="654">
        <v>50000</v>
      </c>
      <c r="H2657" s="582"/>
      <c r="I2657" s="583"/>
      <c r="J2657" s="584"/>
      <c r="K2657" s="584"/>
      <c r="L2657" s="656">
        <v>50000</v>
      </c>
      <c r="M2657" s="585"/>
      <c r="N2657" s="585"/>
      <c r="O2657" s="586"/>
      <c r="P2657" s="587"/>
      <c r="Q2657" s="588"/>
      <c r="R2657" s="656">
        <v>25000</v>
      </c>
      <c r="S2657" s="590">
        <v>25000</v>
      </c>
      <c r="T2657" s="591"/>
      <c r="U2657" s="592"/>
      <c r="V2657" s="591"/>
      <c r="W2657" s="592"/>
      <c r="X2657" s="593">
        <f t="shared" si="384"/>
        <v>0</v>
      </c>
      <c r="Y2657" s="593">
        <f t="shared" si="385"/>
        <v>0</v>
      </c>
      <c r="Z2657" s="594">
        <v>1</v>
      </c>
      <c r="AA2657" s="594"/>
      <c r="AB2657" s="594"/>
      <c r="AC2657" s="594"/>
      <c r="AD2657" s="594"/>
      <c r="AE2657" s="594"/>
      <c r="AF2657" s="594"/>
      <c r="AG2657" s="594"/>
      <c r="AH2657" s="595">
        <f t="shared" si="381"/>
        <v>1</v>
      </c>
      <c r="AI2657" s="594"/>
      <c r="AJ2657" s="594"/>
      <c r="AK2657" s="594"/>
      <c r="AL2657" s="594"/>
      <c r="AM2657" s="594"/>
      <c r="AN2657" s="594"/>
      <c r="AO2657" s="594"/>
      <c r="AP2657" s="594"/>
      <c r="AQ2657" s="657">
        <f t="shared" si="383"/>
        <v>0</v>
      </c>
      <c r="AR2657" s="657">
        <f t="shared" si="382"/>
        <v>1</v>
      </c>
    </row>
    <row r="2658" spans="1:44" ht="28.2" thickTop="1" thickBot="1">
      <c r="A2658" s="576" t="s">
        <v>2133</v>
      </c>
      <c r="B2658" s="576" t="s">
        <v>2150</v>
      </c>
      <c r="C2658" s="578" t="s">
        <v>2156</v>
      </c>
      <c r="D2658" s="579"/>
      <c r="E2658" s="912" t="s">
        <v>179</v>
      </c>
      <c r="F2658" s="654">
        <v>15000</v>
      </c>
      <c r="G2658" s="654">
        <v>15000</v>
      </c>
      <c r="H2658" s="582"/>
      <c r="I2658" s="583"/>
      <c r="J2658" s="584"/>
      <c r="K2658" s="584"/>
      <c r="L2658" s="656">
        <v>15000</v>
      </c>
      <c r="M2658" s="585"/>
      <c r="N2658" s="585"/>
      <c r="O2658" s="586"/>
      <c r="P2658" s="587"/>
      <c r="Q2658" s="588"/>
      <c r="R2658" s="656">
        <v>0</v>
      </c>
      <c r="S2658" s="590">
        <v>15000</v>
      </c>
      <c r="T2658" s="591"/>
      <c r="U2658" s="592"/>
      <c r="V2658" s="591"/>
      <c r="W2658" s="592"/>
      <c r="X2658" s="593">
        <f t="shared" si="384"/>
        <v>0</v>
      </c>
      <c r="Y2658" s="593">
        <f t="shared" si="385"/>
        <v>0</v>
      </c>
      <c r="Z2658" s="594">
        <v>1</v>
      </c>
      <c r="AA2658" s="594"/>
      <c r="AB2658" s="594"/>
      <c r="AC2658" s="594"/>
      <c r="AD2658" s="594"/>
      <c r="AE2658" s="594"/>
      <c r="AF2658" s="594"/>
      <c r="AG2658" s="594"/>
      <c r="AH2658" s="595">
        <f t="shared" si="381"/>
        <v>1</v>
      </c>
      <c r="AI2658" s="594"/>
      <c r="AJ2658" s="594"/>
      <c r="AK2658" s="594"/>
      <c r="AL2658" s="594"/>
      <c r="AM2658" s="594"/>
      <c r="AN2658" s="594"/>
      <c r="AO2658" s="594"/>
      <c r="AP2658" s="594"/>
      <c r="AQ2658" s="657">
        <f t="shared" si="383"/>
        <v>0</v>
      </c>
      <c r="AR2658" s="657">
        <f t="shared" si="382"/>
        <v>1</v>
      </c>
    </row>
    <row r="2659" spans="1:44" ht="28.2" thickTop="1" thickBot="1">
      <c r="A2659" s="576" t="s">
        <v>2133</v>
      </c>
      <c r="B2659" s="576" t="s">
        <v>2150</v>
      </c>
      <c r="C2659" s="578" t="s">
        <v>2157</v>
      </c>
      <c r="D2659" s="579"/>
      <c r="E2659" s="912" t="s">
        <v>179</v>
      </c>
      <c r="F2659" s="654">
        <v>20000</v>
      </c>
      <c r="G2659" s="654">
        <v>20000</v>
      </c>
      <c r="H2659" s="582"/>
      <c r="I2659" s="583"/>
      <c r="J2659" s="584"/>
      <c r="K2659" s="584"/>
      <c r="L2659" s="656">
        <v>20000</v>
      </c>
      <c r="M2659" s="585"/>
      <c r="N2659" s="585"/>
      <c r="O2659" s="586"/>
      <c r="P2659" s="587"/>
      <c r="Q2659" s="588"/>
      <c r="R2659" s="656">
        <v>20000</v>
      </c>
      <c r="S2659" s="590">
        <v>0</v>
      </c>
      <c r="T2659" s="591"/>
      <c r="U2659" s="592"/>
      <c r="V2659" s="591"/>
      <c r="W2659" s="592"/>
      <c r="X2659" s="593">
        <f t="shared" si="384"/>
        <v>0</v>
      </c>
      <c r="Y2659" s="593">
        <f t="shared" si="385"/>
        <v>0</v>
      </c>
      <c r="Z2659" s="594">
        <v>1</v>
      </c>
      <c r="AA2659" s="594"/>
      <c r="AB2659" s="594"/>
      <c r="AC2659" s="594"/>
      <c r="AD2659" s="594"/>
      <c r="AE2659" s="594"/>
      <c r="AF2659" s="594"/>
      <c r="AG2659" s="594"/>
      <c r="AH2659" s="595">
        <f t="shared" si="381"/>
        <v>1</v>
      </c>
      <c r="AI2659" s="594"/>
      <c r="AJ2659" s="594"/>
      <c r="AK2659" s="594"/>
      <c r="AL2659" s="594"/>
      <c r="AM2659" s="594"/>
      <c r="AN2659" s="594"/>
      <c r="AO2659" s="594"/>
      <c r="AP2659" s="594"/>
      <c r="AQ2659" s="657">
        <f t="shared" si="383"/>
        <v>0</v>
      </c>
      <c r="AR2659" s="657">
        <f t="shared" si="382"/>
        <v>1</v>
      </c>
    </row>
    <row r="2660" spans="1:44" ht="28.2" thickTop="1" thickBot="1">
      <c r="A2660" s="576" t="s">
        <v>2133</v>
      </c>
      <c r="B2660" s="576" t="s">
        <v>2150</v>
      </c>
      <c r="C2660" s="578" t="s">
        <v>2158</v>
      </c>
      <c r="D2660" s="579"/>
      <c r="E2660" s="912" t="s">
        <v>179</v>
      </c>
      <c r="F2660" s="654">
        <v>89000</v>
      </c>
      <c r="G2660" s="654">
        <v>89000</v>
      </c>
      <c r="H2660" s="582"/>
      <c r="I2660" s="583"/>
      <c r="J2660" s="584"/>
      <c r="K2660" s="584"/>
      <c r="L2660" s="656">
        <v>89000</v>
      </c>
      <c r="M2660" s="585"/>
      <c r="N2660" s="585"/>
      <c r="O2660" s="586"/>
      <c r="P2660" s="587"/>
      <c r="Q2660" s="588"/>
      <c r="R2660" s="656">
        <v>89000</v>
      </c>
      <c r="S2660" s="590">
        <v>0</v>
      </c>
      <c r="T2660" s="591"/>
      <c r="U2660" s="592"/>
      <c r="V2660" s="591"/>
      <c r="W2660" s="592"/>
      <c r="X2660" s="593">
        <f t="shared" si="384"/>
        <v>0</v>
      </c>
      <c r="Y2660" s="593">
        <f t="shared" si="385"/>
        <v>0</v>
      </c>
      <c r="Z2660" s="594">
        <v>1</v>
      </c>
      <c r="AA2660" s="594"/>
      <c r="AB2660" s="594"/>
      <c r="AC2660" s="594"/>
      <c r="AD2660" s="594"/>
      <c r="AE2660" s="594"/>
      <c r="AF2660" s="594"/>
      <c r="AG2660" s="594"/>
      <c r="AH2660" s="595">
        <f t="shared" si="381"/>
        <v>1</v>
      </c>
      <c r="AI2660" s="594"/>
      <c r="AJ2660" s="594"/>
      <c r="AK2660" s="594"/>
      <c r="AL2660" s="594"/>
      <c r="AM2660" s="594"/>
      <c r="AN2660" s="594"/>
      <c r="AO2660" s="594"/>
      <c r="AP2660" s="594"/>
      <c r="AQ2660" s="657">
        <f t="shared" si="383"/>
        <v>0</v>
      </c>
      <c r="AR2660" s="657">
        <f t="shared" si="382"/>
        <v>1</v>
      </c>
    </row>
    <row r="2661" spans="1:44" ht="28.2" thickTop="1" thickBot="1">
      <c r="A2661" s="206" t="s">
        <v>2133</v>
      </c>
      <c r="B2661" s="206" t="s">
        <v>2150</v>
      </c>
      <c r="C2661" s="227" t="s">
        <v>2159</v>
      </c>
      <c r="D2661" s="579"/>
      <c r="E2661" s="827" t="s">
        <v>145</v>
      </c>
      <c r="F2661" s="658">
        <v>40000</v>
      </c>
      <c r="G2661" s="658">
        <v>40000</v>
      </c>
      <c r="H2661" s="659"/>
      <c r="I2661" s="616"/>
      <c r="J2661" s="478"/>
      <c r="K2661" s="478"/>
      <c r="L2661" s="478">
        <v>40000</v>
      </c>
      <c r="M2661" s="479"/>
      <c r="N2661" s="479"/>
      <c r="O2661" s="480"/>
      <c r="P2661" s="587"/>
      <c r="Q2661" s="660">
        <v>7864</v>
      </c>
      <c r="R2661" s="494">
        <v>32136</v>
      </c>
      <c r="S2661" s="661">
        <v>0</v>
      </c>
      <c r="T2661" s="484"/>
      <c r="U2661" s="334"/>
      <c r="V2661" s="484"/>
      <c r="W2661" s="334"/>
      <c r="X2661" s="593">
        <f t="shared" si="384"/>
        <v>0</v>
      </c>
      <c r="Y2661" s="593">
        <f t="shared" si="385"/>
        <v>0</v>
      </c>
      <c r="Z2661" s="623"/>
      <c r="AA2661" s="595"/>
      <c r="AB2661" s="595"/>
      <c r="AC2661" s="595"/>
      <c r="AD2661" s="595"/>
      <c r="AE2661" s="595"/>
      <c r="AF2661" s="595"/>
      <c r="AG2661" s="595"/>
      <c r="AH2661" s="595">
        <f t="shared" si="381"/>
        <v>0</v>
      </c>
      <c r="AI2661" s="595">
        <v>1</v>
      </c>
      <c r="AJ2661" s="595"/>
      <c r="AK2661" s="595"/>
      <c r="AL2661" s="595"/>
      <c r="AM2661" s="595"/>
      <c r="AN2661" s="595"/>
      <c r="AO2661" s="595"/>
      <c r="AP2661" s="595"/>
      <c r="AQ2661" s="596">
        <f t="shared" si="383"/>
        <v>1</v>
      </c>
      <c r="AR2661" s="596">
        <f t="shared" si="382"/>
        <v>1</v>
      </c>
    </row>
    <row r="2662" spans="1:44" ht="28.2" thickTop="1" thickBot="1">
      <c r="A2662" s="206" t="s">
        <v>2133</v>
      </c>
      <c r="B2662" s="206" t="s">
        <v>2150</v>
      </c>
      <c r="C2662" s="227" t="s">
        <v>2160</v>
      </c>
      <c r="D2662" s="579"/>
      <c r="E2662" s="827" t="s">
        <v>145</v>
      </c>
      <c r="F2662" s="658">
        <v>30000</v>
      </c>
      <c r="G2662" s="658">
        <v>30000</v>
      </c>
      <c r="H2662" s="659"/>
      <c r="I2662" s="616"/>
      <c r="J2662" s="478"/>
      <c r="K2662" s="478"/>
      <c r="L2662" s="478">
        <v>30000</v>
      </c>
      <c r="M2662" s="479"/>
      <c r="N2662" s="479"/>
      <c r="O2662" s="480"/>
      <c r="P2662" s="587"/>
      <c r="Q2662" s="660"/>
      <c r="R2662" s="494">
        <v>30000</v>
      </c>
      <c r="S2662" s="661">
        <v>0</v>
      </c>
      <c r="T2662" s="484"/>
      <c r="U2662" s="334"/>
      <c r="V2662" s="484"/>
      <c r="W2662" s="334"/>
      <c r="X2662" s="593">
        <f t="shared" si="384"/>
        <v>0</v>
      </c>
      <c r="Y2662" s="593">
        <f t="shared" si="385"/>
        <v>0</v>
      </c>
      <c r="Z2662" s="623"/>
      <c r="AA2662" s="595"/>
      <c r="AB2662" s="595"/>
      <c r="AC2662" s="595"/>
      <c r="AD2662" s="595"/>
      <c r="AE2662" s="595"/>
      <c r="AF2662" s="595"/>
      <c r="AG2662" s="595"/>
      <c r="AH2662" s="595">
        <f t="shared" si="381"/>
        <v>0</v>
      </c>
      <c r="AI2662" s="595">
        <v>1</v>
      </c>
      <c r="AJ2662" s="595"/>
      <c r="AK2662" s="595"/>
      <c r="AL2662" s="595"/>
      <c r="AM2662" s="595"/>
      <c r="AN2662" s="595"/>
      <c r="AO2662" s="595"/>
      <c r="AP2662" s="595"/>
      <c r="AQ2662" s="596">
        <f t="shared" si="383"/>
        <v>1</v>
      </c>
      <c r="AR2662" s="596">
        <f t="shared" si="382"/>
        <v>1</v>
      </c>
    </row>
    <row r="2663" spans="1:44" ht="28.2" thickTop="1" thickBot="1">
      <c r="A2663" s="206" t="s">
        <v>2133</v>
      </c>
      <c r="B2663" s="206" t="s">
        <v>2150</v>
      </c>
      <c r="C2663" s="227" t="s">
        <v>308</v>
      </c>
      <c r="D2663" s="579"/>
      <c r="E2663" s="827" t="s">
        <v>145</v>
      </c>
      <c r="F2663" s="658">
        <v>30000</v>
      </c>
      <c r="G2663" s="658">
        <v>30000</v>
      </c>
      <c r="H2663" s="659"/>
      <c r="I2663" s="616"/>
      <c r="J2663" s="478"/>
      <c r="K2663" s="478"/>
      <c r="L2663" s="478">
        <v>30000</v>
      </c>
      <c r="M2663" s="479"/>
      <c r="N2663" s="479"/>
      <c r="O2663" s="480"/>
      <c r="P2663" s="587"/>
      <c r="Q2663" s="660"/>
      <c r="R2663" s="494">
        <v>30000</v>
      </c>
      <c r="S2663" s="661">
        <v>0</v>
      </c>
      <c r="T2663" s="484"/>
      <c r="U2663" s="334"/>
      <c r="V2663" s="484"/>
      <c r="W2663" s="334"/>
      <c r="X2663" s="593">
        <f t="shared" si="384"/>
        <v>0</v>
      </c>
      <c r="Y2663" s="593">
        <f t="shared" si="385"/>
        <v>0</v>
      </c>
      <c r="Z2663" s="623"/>
      <c r="AA2663" s="595"/>
      <c r="AB2663" s="595"/>
      <c r="AC2663" s="595"/>
      <c r="AD2663" s="595"/>
      <c r="AE2663" s="595"/>
      <c r="AF2663" s="595"/>
      <c r="AG2663" s="595"/>
      <c r="AH2663" s="595">
        <f t="shared" si="381"/>
        <v>0</v>
      </c>
      <c r="AI2663" s="595">
        <v>1</v>
      </c>
      <c r="AJ2663" s="595"/>
      <c r="AK2663" s="595"/>
      <c r="AL2663" s="595"/>
      <c r="AM2663" s="595"/>
      <c r="AN2663" s="595"/>
      <c r="AO2663" s="595"/>
      <c r="AP2663" s="595"/>
      <c r="AQ2663" s="596">
        <f t="shared" si="383"/>
        <v>1</v>
      </c>
      <c r="AR2663" s="596">
        <f t="shared" si="382"/>
        <v>1</v>
      </c>
    </row>
    <row r="2664" spans="1:44" ht="28.2" thickTop="1" thickBot="1">
      <c r="A2664" s="206" t="s">
        <v>2133</v>
      </c>
      <c r="B2664" s="206" t="s">
        <v>2150</v>
      </c>
      <c r="C2664" s="227" t="s">
        <v>2161</v>
      </c>
      <c r="D2664" s="579"/>
      <c r="E2664" s="827" t="s">
        <v>145</v>
      </c>
      <c r="F2664" s="658">
        <v>89000</v>
      </c>
      <c r="G2664" s="658">
        <v>89000</v>
      </c>
      <c r="H2664" s="659"/>
      <c r="I2664" s="616"/>
      <c r="J2664" s="478"/>
      <c r="K2664" s="478"/>
      <c r="L2664" s="478">
        <v>89000</v>
      </c>
      <c r="M2664" s="479"/>
      <c r="N2664" s="479"/>
      <c r="O2664" s="480"/>
      <c r="P2664" s="587"/>
      <c r="Q2664" s="660"/>
      <c r="R2664" s="494"/>
      <c r="S2664" s="661">
        <v>89000</v>
      </c>
      <c r="T2664" s="484"/>
      <c r="U2664" s="334"/>
      <c r="V2664" s="484"/>
      <c r="W2664" s="334"/>
      <c r="X2664" s="593">
        <f t="shared" si="384"/>
        <v>0</v>
      </c>
      <c r="Y2664" s="593">
        <f t="shared" si="385"/>
        <v>0</v>
      </c>
      <c r="Z2664" s="623"/>
      <c r="AA2664" s="595"/>
      <c r="AB2664" s="595"/>
      <c r="AC2664" s="595"/>
      <c r="AD2664" s="595"/>
      <c r="AE2664" s="595"/>
      <c r="AF2664" s="595"/>
      <c r="AG2664" s="595"/>
      <c r="AH2664" s="595">
        <f t="shared" si="381"/>
        <v>0</v>
      </c>
      <c r="AI2664" s="595">
        <v>1</v>
      </c>
      <c r="AJ2664" s="595"/>
      <c r="AK2664" s="595"/>
      <c r="AL2664" s="595"/>
      <c r="AM2664" s="595"/>
      <c r="AN2664" s="595"/>
      <c r="AO2664" s="595"/>
      <c r="AP2664" s="595"/>
      <c r="AQ2664" s="596">
        <f t="shared" si="383"/>
        <v>1</v>
      </c>
      <c r="AR2664" s="596">
        <f t="shared" si="382"/>
        <v>1</v>
      </c>
    </row>
    <row r="2665" spans="1:44" ht="28.2" thickTop="1" thickBot="1">
      <c r="A2665" s="206" t="s">
        <v>2133</v>
      </c>
      <c r="B2665" s="206" t="s">
        <v>2150</v>
      </c>
      <c r="C2665" s="227" t="s">
        <v>2158</v>
      </c>
      <c r="D2665" s="579"/>
      <c r="E2665" s="827" t="s">
        <v>145</v>
      </c>
      <c r="F2665" s="658">
        <v>20000</v>
      </c>
      <c r="G2665" s="658">
        <v>20000</v>
      </c>
      <c r="H2665" s="659"/>
      <c r="I2665" s="616"/>
      <c r="J2665" s="478"/>
      <c r="K2665" s="478"/>
      <c r="L2665" s="478">
        <v>20000</v>
      </c>
      <c r="M2665" s="479"/>
      <c r="N2665" s="479"/>
      <c r="O2665" s="480"/>
      <c r="P2665" s="587"/>
      <c r="Q2665" s="660"/>
      <c r="R2665" s="494"/>
      <c r="S2665" s="661">
        <v>20000</v>
      </c>
      <c r="T2665" s="484"/>
      <c r="U2665" s="334"/>
      <c r="V2665" s="484"/>
      <c r="W2665" s="334"/>
      <c r="X2665" s="593">
        <f t="shared" si="384"/>
        <v>0</v>
      </c>
      <c r="Y2665" s="593">
        <f t="shared" si="385"/>
        <v>0</v>
      </c>
      <c r="Z2665" s="623"/>
      <c r="AA2665" s="595"/>
      <c r="AB2665" s="595"/>
      <c r="AC2665" s="595"/>
      <c r="AD2665" s="595"/>
      <c r="AE2665" s="595"/>
      <c r="AF2665" s="595"/>
      <c r="AG2665" s="595"/>
      <c r="AH2665" s="595">
        <f t="shared" si="381"/>
        <v>0</v>
      </c>
      <c r="AI2665" s="595">
        <v>1</v>
      </c>
      <c r="AJ2665" s="595"/>
      <c r="AK2665" s="595"/>
      <c r="AL2665" s="595"/>
      <c r="AM2665" s="595"/>
      <c r="AN2665" s="595"/>
      <c r="AO2665" s="595"/>
      <c r="AP2665" s="595"/>
      <c r="AQ2665" s="596">
        <f t="shared" si="383"/>
        <v>1</v>
      </c>
      <c r="AR2665" s="596">
        <f t="shared" si="382"/>
        <v>1</v>
      </c>
    </row>
    <row r="2666" spans="1:44" ht="28.2" thickTop="1" thickBot="1">
      <c r="A2666" s="206" t="s">
        <v>2133</v>
      </c>
      <c r="B2666" s="206" t="s">
        <v>2150</v>
      </c>
      <c r="C2666" s="227" t="s">
        <v>44</v>
      </c>
      <c r="D2666" s="579"/>
      <c r="E2666" s="827" t="s">
        <v>145</v>
      </c>
      <c r="F2666" s="658">
        <v>10000</v>
      </c>
      <c r="G2666" s="658">
        <v>10000</v>
      </c>
      <c r="H2666" s="659"/>
      <c r="I2666" s="616"/>
      <c r="J2666" s="478"/>
      <c r="K2666" s="478"/>
      <c r="L2666" s="478">
        <v>10000</v>
      </c>
      <c r="M2666" s="479"/>
      <c r="N2666" s="479"/>
      <c r="O2666" s="480"/>
      <c r="P2666" s="587"/>
      <c r="Q2666" s="660">
        <v>9149</v>
      </c>
      <c r="R2666" s="494">
        <v>851</v>
      </c>
      <c r="S2666" s="661">
        <v>0</v>
      </c>
      <c r="T2666" s="484"/>
      <c r="U2666" s="334"/>
      <c r="V2666" s="484"/>
      <c r="W2666" s="334"/>
      <c r="X2666" s="593">
        <f t="shared" si="384"/>
        <v>0</v>
      </c>
      <c r="Y2666" s="593">
        <f t="shared" si="385"/>
        <v>0</v>
      </c>
      <c r="Z2666" s="623"/>
      <c r="AA2666" s="595"/>
      <c r="AB2666" s="595"/>
      <c r="AC2666" s="595"/>
      <c r="AD2666" s="595"/>
      <c r="AE2666" s="595"/>
      <c r="AF2666" s="595"/>
      <c r="AG2666" s="595"/>
      <c r="AH2666" s="595">
        <f t="shared" si="381"/>
        <v>0</v>
      </c>
      <c r="AI2666" s="595">
        <v>1</v>
      </c>
      <c r="AJ2666" s="595"/>
      <c r="AK2666" s="595"/>
      <c r="AL2666" s="595"/>
      <c r="AM2666" s="595"/>
      <c r="AN2666" s="595"/>
      <c r="AO2666" s="595"/>
      <c r="AP2666" s="595"/>
      <c r="AQ2666" s="596">
        <f t="shared" si="383"/>
        <v>1</v>
      </c>
      <c r="AR2666" s="596">
        <f t="shared" si="382"/>
        <v>1</v>
      </c>
    </row>
    <row r="2667" spans="1:44" ht="28.2" thickTop="1" thickBot="1">
      <c r="A2667" s="206" t="s">
        <v>2133</v>
      </c>
      <c r="B2667" s="206" t="s">
        <v>2150</v>
      </c>
      <c r="C2667" s="227" t="s">
        <v>2162</v>
      </c>
      <c r="D2667" s="579"/>
      <c r="E2667" s="827" t="s">
        <v>145</v>
      </c>
      <c r="F2667" s="658">
        <v>15000</v>
      </c>
      <c r="G2667" s="658">
        <v>15000</v>
      </c>
      <c r="H2667" s="659"/>
      <c r="I2667" s="616"/>
      <c r="J2667" s="478"/>
      <c r="K2667" s="478"/>
      <c r="L2667" s="478">
        <v>15000</v>
      </c>
      <c r="M2667" s="479"/>
      <c r="N2667" s="479"/>
      <c r="O2667" s="480"/>
      <c r="P2667" s="587"/>
      <c r="Q2667" s="660">
        <v>14648</v>
      </c>
      <c r="R2667" s="494">
        <v>352</v>
      </c>
      <c r="S2667" s="661">
        <v>0</v>
      </c>
      <c r="T2667" s="484"/>
      <c r="U2667" s="334"/>
      <c r="V2667" s="484"/>
      <c r="W2667" s="334"/>
      <c r="X2667" s="593">
        <f t="shared" si="384"/>
        <v>0</v>
      </c>
      <c r="Y2667" s="593">
        <f t="shared" si="385"/>
        <v>0</v>
      </c>
      <c r="Z2667" s="623"/>
      <c r="AA2667" s="595"/>
      <c r="AB2667" s="595"/>
      <c r="AC2667" s="595"/>
      <c r="AD2667" s="595"/>
      <c r="AE2667" s="595"/>
      <c r="AF2667" s="595"/>
      <c r="AG2667" s="595"/>
      <c r="AH2667" s="595">
        <f t="shared" si="381"/>
        <v>0</v>
      </c>
      <c r="AI2667" s="595">
        <v>1</v>
      </c>
      <c r="AJ2667" s="595"/>
      <c r="AK2667" s="595"/>
      <c r="AL2667" s="595"/>
      <c r="AM2667" s="595"/>
      <c r="AN2667" s="595"/>
      <c r="AO2667" s="595"/>
      <c r="AP2667" s="595"/>
      <c r="AQ2667" s="596">
        <f t="shared" si="383"/>
        <v>1</v>
      </c>
      <c r="AR2667" s="596">
        <f t="shared" si="382"/>
        <v>1</v>
      </c>
    </row>
    <row r="2668" spans="1:44" ht="28.2" thickTop="1" thickBot="1">
      <c r="A2668" s="206" t="s">
        <v>2133</v>
      </c>
      <c r="B2668" s="206" t="s">
        <v>2150</v>
      </c>
      <c r="C2668" s="227" t="s">
        <v>1071</v>
      </c>
      <c r="D2668" s="579"/>
      <c r="E2668" s="827" t="s">
        <v>12</v>
      </c>
      <c r="F2668" s="658">
        <v>693623</v>
      </c>
      <c r="G2668" s="658">
        <v>717980</v>
      </c>
      <c r="H2668" s="659"/>
      <c r="I2668" s="616">
        <v>106718</v>
      </c>
      <c r="J2668" s="478">
        <v>162862</v>
      </c>
      <c r="K2668" s="478">
        <v>248400</v>
      </c>
      <c r="L2668" s="478"/>
      <c r="M2668" s="479"/>
      <c r="N2668" s="479">
        <v>200000</v>
      </c>
      <c r="O2668" s="480" t="s">
        <v>156</v>
      </c>
      <c r="P2668" s="587"/>
      <c r="Q2668" s="660">
        <v>646182</v>
      </c>
      <c r="R2668" s="494">
        <v>71798</v>
      </c>
      <c r="S2668" s="661">
        <v>0</v>
      </c>
      <c r="T2668" s="484"/>
      <c r="U2668" s="334"/>
      <c r="V2668" s="484"/>
      <c r="W2668" s="334"/>
      <c r="X2668" s="593">
        <f t="shared" si="384"/>
        <v>0</v>
      </c>
      <c r="Y2668" s="593">
        <f t="shared" si="385"/>
        <v>0</v>
      </c>
      <c r="Z2668" s="623"/>
      <c r="AA2668" s="595"/>
      <c r="AB2668" s="595"/>
      <c r="AC2668" s="595"/>
      <c r="AD2668" s="595"/>
      <c r="AE2668" s="595"/>
      <c r="AF2668" s="595"/>
      <c r="AG2668" s="595"/>
      <c r="AH2668" s="595">
        <f t="shared" si="381"/>
        <v>0</v>
      </c>
      <c r="AI2668" s="595">
        <v>1</v>
      </c>
      <c r="AJ2668" s="595"/>
      <c r="AK2668" s="595"/>
      <c r="AL2668" s="595"/>
      <c r="AM2668" s="595"/>
      <c r="AN2668" s="595"/>
      <c r="AO2668" s="595"/>
      <c r="AP2668" s="595"/>
      <c r="AQ2668" s="596">
        <f t="shared" si="383"/>
        <v>1</v>
      </c>
      <c r="AR2668" s="596">
        <f t="shared" si="382"/>
        <v>1</v>
      </c>
    </row>
    <row r="2669" spans="1:44" ht="28.2" thickTop="1" thickBot="1">
      <c r="A2669" s="576" t="s">
        <v>2133</v>
      </c>
      <c r="B2669" s="576" t="s">
        <v>2163</v>
      </c>
      <c r="C2669" s="662" t="s">
        <v>2164</v>
      </c>
      <c r="D2669" s="579"/>
      <c r="E2669" s="834" t="s">
        <v>179</v>
      </c>
      <c r="F2669" s="663">
        <v>449000</v>
      </c>
      <c r="G2669" s="663">
        <v>449000</v>
      </c>
      <c r="H2669" s="582"/>
      <c r="I2669" s="583"/>
      <c r="J2669" s="664"/>
      <c r="K2669" s="664"/>
      <c r="L2669" s="664">
        <v>449000</v>
      </c>
      <c r="M2669" s="665"/>
      <c r="N2669" s="665"/>
      <c r="O2669" s="666"/>
      <c r="P2669" s="587"/>
      <c r="Q2669" s="667">
        <v>0</v>
      </c>
      <c r="R2669" s="668">
        <v>200000</v>
      </c>
      <c r="S2669" s="590">
        <v>249000</v>
      </c>
      <c r="T2669" s="591"/>
      <c r="U2669" s="592"/>
      <c r="V2669" s="591"/>
      <c r="W2669" s="592"/>
      <c r="X2669" s="593">
        <f t="shared" si="384"/>
        <v>0</v>
      </c>
      <c r="Y2669" s="593">
        <f t="shared" si="385"/>
        <v>0</v>
      </c>
      <c r="Z2669" s="594">
        <v>1</v>
      </c>
      <c r="AA2669" s="594"/>
      <c r="AB2669" s="594"/>
      <c r="AC2669" s="594"/>
      <c r="AD2669" s="594"/>
      <c r="AE2669" s="594"/>
      <c r="AF2669" s="594"/>
      <c r="AG2669" s="594"/>
      <c r="AH2669" s="595">
        <f t="shared" si="381"/>
        <v>1</v>
      </c>
      <c r="AI2669" s="594"/>
      <c r="AJ2669" s="669"/>
      <c r="AK2669" s="669"/>
      <c r="AL2669" s="669"/>
      <c r="AM2669" s="669"/>
      <c r="AN2669" s="669"/>
      <c r="AO2669" s="669"/>
      <c r="AP2669" s="669"/>
      <c r="AQ2669" s="596">
        <f t="shared" si="383"/>
        <v>0</v>
      </c>
      <c r="AR2669" s="596">
        <f t="shared" si="382"/>
        <v>1</v>
      </c>
    </row>
    <row r="2670" spans="1:44" ht="28.2" thickTop="1" thickBot="1">
      <c r="A2670" s="576" t="s">
        <v>2133</v>
      </c>
      <c r="B2670" s="576" t="s">
        <v>2163</v>
      </c>
      <c r="C2670" s="662" t="s">
        <v>172</v>
      </c>
      <c r="D2670" s="579"/>
      <c r="E2670" s="834" t="s">
        <v>179</v>
      </c>
      <c r="F2670" s="663">
        <v>100000</v>
      </c>
      <c r="G2670" s="663">
        <v>100000</v>
      </c>
      <c r="H2670" s="582"/>
      <c r="I2670" s="583"/>
      <c r="J2670" s="664"/>
      <c r="K2670" s="664">
        <v>100000</v>
      </c>
      <c r="L2670" s="664"/>
      <c r="M2670" s="665"/>
      <c r="N2670" s="665"/>
      <c r="O2670" s="666"/>
      <c r="P2670" s="587"/>
      <c r="Q2670" s="667">
        <v>0</v>
      </c>
      <c r="R2670" s="668">
        <v>50000</v>
      </c>
      <c r="S2670" s="590">
        <v>50000</v>
      </c>
      <c r="T2670" s="591"/>
      <c r="U2670" s="592"/>
      <c r="V2670" s="591"/>
      <c r="W2670" s="592"/>
      <c r="X2670" s="593">
        <f t="shared" si="384"/>
        <v>0</v>
      </c>
      <c r="Y2670" s="593">
        <f t="shared" si="385"/>
        <v>0</v>
      </c>
      <c r="Z2670" s="594">
        <v>1</v>
      </c>
      <c r="AA2670" s="594"/>
      <c r="AB2670" s="594"/>
      <c r="AC2670" s="594"/>
      <c r="AD2670" s="594"/>
      <c r="AE2670" s="594"/>
      <c r="AF2670" s="594"/>
      <c r="AG2670" s="594"/>
      <c r="AH2670" s="595">
        <f t="shared" si="381"/>
        <v>1</v>
      </c>
      <c r="AI2670" s="594"/>
      <c r="AJ2670" s="669"/>
      <c r="AK2670" s="669"/>
      <c r="AL2670" s="669"/>
      <c r="AM2670" s="669"/>
      <c r="AN2670" s="669"/>
      <c r="AO2670" s="669"/>
      <c r="AP2670" s="669"/>
      <c r="AQ2670" s="596">
        <f t="shared" si="383"/>
        <v>0</v>
      </c>
      <c r="AR2670" s="596">
        <f t="shared" si="382"/>
        <v>1</v>
      </c>
    </row>
    <row r="2671" spans="1:44" ht="28.2" thickTop="1" thickBot="1">
      <c r="A2671" s="597" t="s">
        <v>2133</v>
      </c>
      <c r="B2671" s="597" t="s">
        <v>2163</v>
      </c>
      <c r="C2671" s="670" t="s">
        <v>2165</v>
      </c>
      <c r="D2671" s="579"/>
      <c r="E2671" s="836" t="s">
        <v>179</v>
      </c>
      <c r="F2671" s="671">
        <v>330000</v>
      </c>
      <c r="G2671" s="671">
        <v>330000</v>
      </c>
      <c r="H2671" s="582"/>
      <c r="I2671" s="601"/>
      <c r="J2671" s="672">
        <v>330000</v>
      </c>
      <c r="K2671" s="672"/>
      <c r="L2671" s="672"/>
      <c r="M2671" s="673"/>
      <c r="N2671" s="673"/>
      <c r="O2671" s="674"/>
      <c r="P2671" s="587"/>
      <c r="Q2671" s="675">
        <v>0</v>
      </c>
      <c r="R2671" s="676">
        <v>330000</v>
      </c>
      <c r="S2671" s="607">
        <v>0</v>
      </c>
      <c r="T2671" s="608"/>
      <c r="U2671" s="609"/>
      <c r="V2671" s="608"/>
      <c r="W2671" s="609"/>
      <c r="X2671" s="593">
        <f t="shared" si="384"/>
        <v>0</v>
      </c>
      <c r="Y2671" s="593">
        <f t="shared" si="385"/>
        <v>0</v>
      </c>
      <c r="Z2671" s="610">
        <v>1</v>
      </c>
      <c r="AA2671" s="610"/>
      <c r="AB2671" s="610"/>
      <c r="AC2671" s="610"/>
      <c r="AD2671" s="610"/>
      <c r="AE2671" s="610"/>
      <c r="AF2671" s="610"/>
      <c r="AG2671" s="610"/>
      <c r="AH2671" s="595">
        <f t="shared" si="381"/>
        <v>1</v>
      </c>
      <c r="AI2671" s="611"/>
      <c r="AJ2671" s="677"/>
      <c r="AK2671" s="677"/>
      <c r="AL2671" s="677"/>
      <c r="AM2671" s="677"/>
      <c r="AN2671" s="677"/>
      <c r="AO2671" s="677"/>
      <c r="AP2671" s="677"/>
      <c r="AQ2671" s="596">
        <f t="shared" si="383"/>
        <v>0</v>
      </c>
      <c r="AR2671" s="596">
        <f t="shared" si="382"/>
        <v>1</v>
      </c>
    </row>
    <row r="2672" spans="1:44" ht="28.2" thickTop="1" thickBot="1">
      <c r="A2672" s="576" t="s">
        <v>2133</v>
      </c>
      <c r="B2672" s="576" t="s">
        <v>2166</v>
      </c>
      <c r="C2672" s="662" t="s">
        <v>2167</v>
      </c>
      <c r="D2672" s="579"/>
      <c r="E2672" s="834" t="s">
        <v>179</v>
      </c>
      <c r="F2672" s="663">
        <v>400000</v>
      </c>
      <c r="G2672" s="663">
        <v>400000</v>
      </c>
      <c r="H2672" s="582"/>
      <c r="I2672" s="583"/>
      <c r="J2672" s="664">
        <v>200000</v>
      </c>
      <c r="K2672" s="664"/>
      <c r="L2672" s="664">
        <v>200000</v>
      </c>
      <c r="M2672" s="665"/>
      <c r="N2672" s="665"/>
      <c r="O2672" s="666"/>
      <c r="P2672" s="587"/>
      <c r="Q2672" s="667">
        <v>0</v>
      </c>
      <c r="R2672" s="668">
        <v>200000</v>
      </c>
      <c r="S2672" s="590">
        <v>200000</v>
      </c>
      <c r="T2672" s="591"/>
      <c r="U2672" s="592"/>
      <c r="V2672" s="591"/>
      <c r="W2672" s="592"/>
      <c r="X2672" s="593">
        <f t="shared" si="384"/>
        <v>0</v>
      </c>
      <c r="Y2672" s="593">
        <f t="shared" si="385"/>
        <v>0</v>
      </c>
      <c r="Z2672" s="594">
        <v>1</v>
      </c>
      <c r="AA2672" s="594"/>
      <c r="AB2672" s="594"/>
      <c r="AC2672" s="594"/>
      <c r="AD2672" s="594"/>
      <c r="AE2672" s="594"/>
      <c r="AF2672" s="594"/>
      <c r="AG2672" s="594"/>
      <c r="AH2672" s="595">
        <f t="shared" si="381"/>
        <v>1</v>
      </c>
      <c r="AI2672" s="594"/>
      <c r="AJ2672" s="669"/>
      <c r="AK2672" s="669"/>
      <c r="AL2672" s="669"/>
      <c r="AM2672" s="669"/>
      <c r="AN2672" s="669"/>
      <c r="AO2672" s="669"/>
      <c r="AP2672" s="669"/>
      <c r="AQ2672" s="596">
        <f t="shared" si="383"/>
        <v>0</v>
      </c>
      <c r="AR2672" s="596">
        <f t="shared" si="382"/>
        <v>1</v>
      </c>
    </row>
    <row r="2673" spans="1:44" ht="28.2" thickTop="1" thickBot="1">
      <c r="A2673" s="576" t="s">
        <v>2133</v>
      </c>
      <c r="B2673" s="576" t="s">
        <v>2166</v>
      </c>
      <c r="C2673" s="662" t="s">
        <v>2168</v>
      </c>
      <c r="D2673" s="579"/>
      <c r="E2673" s="834" t="s">
        <v>179</v>
      </c>
      <c r="F2673" s="663">
        <v>600000</v>
      </c>
      <c r="G2673" s="663">
        <v>600000</v>
      </c>
      <c r="H2673" s="582"/>
      <c r="I2673" s="583">
        <v>381000</v>
      </c>
      <c r="J2673" s="664"/>
      <c r="K2673" s="664"/>
      <c r="L2673" s="664">
        <v>219000</v>
      </c>
      <c r="M2673" s="665"/>
      <c r="N2673" s="665"/>
      <c r="O2673" s="666"/>
      <c r="P2673" s="587"/>
      <c r="Q2673" s="667">
        <v>0</v>
      </c>
      <c r="R2673" s="668">
        <v>100000</v>
      </c>
      <c r="S2673" s="590">
        <v>500000</v>
      </c>
      <c r="T2673" s="591"/>
      <c r="U2673" s="592"/>
      <c r="V2673" s="591"/>
      <c r="W2673" s="592"/>
      <c r="X2673" s="593">
        <f t="shared" si="384"/>
        <v>0</v>
      </c>
      <c r="Y2673" s="593">
        <f t="shared" si="385"/>
        <v>0</v>
      </c>
      <c r="Z2673" s="594">
        <v>1</v>
      </c>
      <c r="AA2673" s="594"/>
      <c r="AB2673" s="594"/>
      <c r="AC2673" s="594"/>
      <c r="AD2673" s="594"/>
      <c r="AE2673" s="594"/>
      <c r="AF2673" s="594"/>
      <c r="AG2673" s="594"/>
      <c r="AH2673" s="595">
        <f t="shared" si="381"/>
        <v>1</v>
      </c>
      <c r="AI2673" s="594"/>
      <c r="AJ2673" s="669"/>
      <c r="AK2673" s="669"/>
      <c r="AL2673" s="669"/>
      <c r="AM2673" s="669"/>
      <c r="AN2673" s="669"/>
      <c r="AO2673" s="669"/>
      <c r="AP2673" s="669"/>
      <c r="AQ2673" s="596">
        <f t="shared" si="383"/>
        <v>0</v>
      </c>
      <c r="AR2673" s="596">
        <f t="shared" si="382"/>
        <v>1</v>
      </c>
    </row>
    <row r="2674" spans="1:44" ht="28.2" thickTop="1" thickBot="1">
      <c r="A2674" s="206" t="s">
        <v>2133</v>
      </c>
      <c r="B2674" s="206" t="s">
        <v>2166</v>
      </c>
      <c r="C2674" s="227" t="s">
        <v>2169</v>
      </c>
      <c r="D2674" s="579"/>
      <c r="E2674" s="827" t="s">
        <v>145</v>
      </c>
      <c r="F2674" s="658">
        <v>184000</v>
      </c>
      <c r="G2674" s="658">
        <v>132000</v>
      </c>
      <c r="H2674" s="659"/>
      <c r="I2674" s="616"/>
      <c r="J2674" s="478"/>
      <c r="K2674" s="478"/>
      <c r="L2674" s="478">
        <v>132000</v>
      </c>
      <c r="M2674" s="479"/>
      <c r="N2674" s="479"/>
      <c r="O2674" s="480"/>
      <c r="P2674" s="587"/>
      <c r="Q2674" s="660">
        <v>0</v>
      </c>
      <c r="R2674" s="494">
        <v>132000</v>
      </c>
      <c r="S2674" s="661">
        <v>0</v>
      </c>
      <c r="T2674" s="484"/>
      <c r="U2674" s="334"/>
      <c r="V2674" s="484"/>
      <c r="W2674" s="334"/>
      <c r="X2674" s="593">
        <f t="shared" si="384"/>
        <v>0</v>
      </c>
      <c r="Y2674" s="593">
        <f t="shared" si="385"/>
        <v>0</v>
      </c>
      <c r="Z2674" s="595"/>
      <c r="AA2674" s="595"/>
      <c r="AB2674" s="595"/>
      <c r="AC2674" s="595"/>
      <c r="AD2674" s="595"/>
      <c r="AE2674" s="595"/>
      <c r="AF2674" s="595"/>
      <c r="AG2674" s="595"/>
      <c r="AH2674" s="595">
        <f t="shared" si="381"/>
        <v>0</v>
      </c>
      <c r="AI2674" s="595">
        <v>1</v>
      </c>
      <c r="AJ2674" s="623"/>
      <c r="AK2674" s="623"/>
      <c r="AL2674" s="623"/>
      <c r="AM2674" s="623"/>
      <c r="AN2674" s="623"/>
      <c r="AO2674" s="623"/>
      <c r="AP2674" s="623"/>
      <c r="AQ2674" s="596">
        <f t="shared" si="383"/>
        <v>1</v>
      </c>
      <c r="AR2674" s="596">
        <f t="shared" si="382"/>
        <v>1</v>
      </c>
    </row>
    <row r="2675" spans="1:44" ht="28.2" thickTop="1" thickBot="1">
      <c r="A2675" s="206" t="s">
        <v>2133</v>
      </c>
      <c r="B2675" s="206" t="s">
        <v>2166</v>
      </c>
      <c r="C2675" s="227" t="s">
        <v>64</v>
      </c>
      <c r="D2675" s="579"/>
      <c r="E2675" s="827" t="s">
        <v>145</v>
      </c>
      <c r="F2675" s="658">
        <v>80000</v>
      </c>
      <c r="G2675" s="658">
        <v>53000</v>
      </c>
      <c r="H2675" s="659"/>
      <c r="I2675" s="616"/>
      <c r="J2675" s="478"/>
      <c r="K2675" s="478"/>
      <c r="L2675" s="478">
        <v>53000</v>
      </c>
      <c r="M2675" s="479"/>
      <c r="N2675" s="479"/>
      <c r="O2675" s="480"/>
      <c r="P2675" s="587"/>
      <c r="Q2675" s="660">
        <v>0</v>
      </c>
      <c r="R2675" s="494">
        <v>53000</v>
      </c>
      <c r="S2675" s="661">
        <v>0</v>
      </c>
      <c r="T2675" s="484"/>
      <c r="U2675" s="334"/>
      <c r="V2675" s="484"/>
      <c r="W2675" s="334"/>
      <c r="X2675" s="593">
        <f t="shared" si="384"/>
        <v>0</v>
      </c>
      <c r="Y2675" s="593">
        <f t="shared" si="385"/>
        <v>0</v>
      </c>
      <c r="Z2675" s="595"/>
      <c r="AA2675" s="595"/>
      <c r="AB2675" s="595"/>
      <c r="AC2675" s="595"/>
      <c r="AD2675" s="595"/>
      <c r="AE2675" s="595"/>
      <c r="AF2675" s="595"/>
      <c r="AG2675" s="595"/>
      <c r="AH2675" s="595">
        <f t="shared" si="381"/>
        <v>0</v>
      </c>
      <c r="AI2675" s="595">
        <v>1</v>
      </c>
      <c r="AJ2675" s="623"/>
      <c r="AK2675" s="623"/>
      <c r="AL2675" s="623"/>
      <c r="AM2675" s="623"/>
      <c r="AN2675" s="623"/>
      <c r="AO2675" s="623"/>
      <c r="AP2675" s="623"/>
      <c r="AQ2675" s="596">
        <f t="shared" si="383"/>
        <v>1</v>
      </c>
      <c r="AR2675" s="596">
        <f t="shared" si="382"/>
        <v>1</v>
      </c>
    </row>
    <row r="2676" spans="1:44" ht="28.2" thickTop="1" thickBot="1">
      <c r="A2676" s="206" t="s">
        <v>2133</v>
      </c>
      <c r="B2676" s="206" t="s">
        <v>2166</v>
      </c>
      <c r="C2676" s="227" t="s">
        <v>2170</v>
      </c>
      <c r="D2676" s="579"/>
      <c r="E2676" s="827" t="s">
        <v>145</v>
      </c>
      <c r="F2676" s="658">
        <v>0</v>
      </c>
      <c r="G2676" s="658">
        <v>79000</v>
      </c>
      <c r="H2676" s="659"/>
      <c r="I2676" s="616"/>
      <c r="J2676" s="478"/>
      <c r="K2676" s="478"/>
      <c r="L2676" s="478">
        <v>79000</v>
      </c>
      <c r="M2676" s="479"/>
      <c r="N2676" s="479"/>
      <c r="O2676" s="480"/>
      <c r="P2676" s="587"/>
      <c r="Q2676" s="660">
        <v>0</v>
      </c>
      <c r="R2676" s="494">
        <v>70000</v>
      </c>
      <c r="S2676" s="661">
        <v>9000</v>
      </c>
      <c r="T2676" s="484"/>
      <c r="U2676" s="334"/>
      <c r="V2676" s="484"/>
      <c r="W2676" s="334"/>
      <c r="X2676" s="593">
        <f t="shared" si="384"/>
        <v>0</v>
      </c>
      <c r="Y2676" s="593">
        <f t="shared" si="385"/>
        <v>0</v>
      </c>
      <c r="Z2676" s="595"/>
      <c r="AA2676" s="595"/>
      <c r="AB2676" s="595"/>
      <c r="AC2676" s="595"/>
      <c r="AD2676" s="595"/>
      <c r="AE2676" s="595"/>
      <c r="AF2676" s="595"/>
      <c r="AG2676" s="595"/>
      <c r="AH2676" s="595">
        <f t="shared" si="381"/>
        <v>0</v>
      </c>
      <c r="AI2676" s="595">
        <v>1</v>
      </c>
      <c r="AJ2676" s="623"/>
      <c r="AK2676" s="623"/>
      <c r="AL2676" s="623"/>
      <c r="AM2676" s="623"/>
      <c r="AN2676" s="623"/>
      <c r="AO2676" s="623"/>
      <c r="AP2676" s="623"/>
      <c r="AQ2676" s="596">
        <f t="shared" si="383"/>
        <v>1</v>
      </c>
      <c r="AR2676" s="596">
        <f t="shared" si="382"/>
        <v>1</v>
      </c>
    </row>
    <row r="2677" spans="1:44" ht="28.2" thickTop="1" thickBot="1">
      <c r="A2677" s="206" t="s">
        <v>2133</v>
      </c>
      <c r="B2677" s="206" t="s">
        <v>2166</v>
      </c>
      <c r="C2677" s="227" t="s">
        <v>2171</v>
      </c>
      <c r="D2677" s="579"/>
      <c r="E2677" s="827" t="s">
        <v>53</v>
      </c>
      <c r="F2677" s="658">
        <v>20000</v>
      </c>
      <c r="G2677" s="658">
        <v>50000</v>
      </c>
      <c r="H2677" s="659"/>
      <c r="I2677" s="616">
        <v>30000</v>
      </c>
      <c r="J2677" s="478"/>
      <c r="K2677" s="478"/>
      <c r="L2677" s="478">
        <v>20000</v>
      </c>
      <c r="M2677" s="479"/>
      <c r="N2677" s="479"/>
      <c r="O2677" s="480"/>
      <c r="P2677" s="587"/>
      <c r="Q2677" s="660"/>
      <c r="R2677" s="494">
        <v>30000</v>
      </c>
      <c r="S2677" s="334">
        <v>20000</v>
      </c>
      <c r="T2677" s="484"/>
      <c r="U2677" s="334"/>
      <c r="V2677" s="484"/>
      <c r="W2677" s="334"/>
      <c r="X2677" s="593">
        <f t="shared" si="384"/>
        <v>0</v>
      </c>
      <c r="Y2677" s="593">
        <f t="shared" si="385"/>
        <v>0</v>
      </c>
      <c r="Z2677" s="595"/>
      <c r="AA2677" s="595"/>
      <c r="AB2677" s="595"/>
      <c r="AC2677" s="595"/>
      <c r="AD2677" s="595"/>
      <c r="AE2677" s="595"/>
      <c r="AF2677" s="595"/>
      <c r="AG2677" s="595"/>
      <c r="AH2677" s="595">
        <f t="shared" si="381"/>
        <v>0</v>
      </c>
      <c r="AI2677" s="595">
        <v>1</v>
      </c>
      <c r="AJ2677" s="623"/>
      <c r="AK2677" s="623"/>
      <c r="AL2677" s="623"/>
      <c r="AM2677" s="623"/>
      <c r="AN2677" s="623"/>
      <c r="AO2677" s="623"/>
      <c r="AP2677" s="623"/>
      <c r="AQ2677" s="596">
        <f t="shared" si="383"/>
        <v>1</v>
      </c>
      <c r="AR2677" s="596">
        <f t="shared" si="382"/>
        <v>1</v>
      </c>
    </row>
    <row r="2678" spans="1:44" ht="28.2" thickTop="1" thickBot="1">
      <c r="A2678" s="576" t="s">
        <v>2133</v>
      </c>
      <c r="B2678" s="576" t="s">
        <v>2172</v>
      </c>
      <c r="C2678" s="662" t="s">
        <v>41</v>
      </c>
      <c r="D2678" s="579"/>
      <c r="E2678" s="834" t="s">
        <v>179</v>
      </c>
      <c r="F2678" s="663">
        <v>1052000</v>
      </c>
      <c r="G2678" s="663">
        <v>1052000</v>
      </c>
      <c r="H2678" s="582"/>
      <c r="I2678" s="583">
        <v>400000</v>
      </c>
      <c r="J2678" s="664">
        <v>200000</v>
      </c>
      <c r="K2678" s="664">
        <v>150000</v>
      </c>
      <c r="L2678" s="664">
        <v>302000</v>
      </c>
      <c r="M2678" s="665"/>
      <c r="N2678" s="665"/>
      <c r="O2678" s="666"/>
      <c r="P2678" s="587"/>
      <c r="Q2678" s="667">
        <v>0</v>
      </c>
      <c r="R2678" s="668">
        <v>400000</v>
      </c>
      <c r="S2678" s="592">
        <v>652000</v>
      </c>
      <c r="T2678" s="591"/>
      <c r="U2678" s="592"/>
      <c r="V2678" s="591"/>
      <c r="W2678" s="592"/>
      <c r="X2678" s="593">
        <f t="shared" si="384"/>
        <v>0</v>
      </c>
      <c r="Y2678" s="593">
        <f t="shared" si="385"/>
        <v>0</v>
      </c>
      <c r="Z2678" s="594">
        <v>1</v>
      </c>
      <c r="AA2678" s="594"/>
      <c r="AB2678" s="594"/>
      <c r="AC2678" s="594"/>
      <c r="AD2678" s="594"/>
      <c r="AE2678" s="594"/>
      <c r="AF2678" s="594"/>
      <c r="AG2678" s="594"/>
      <c r="AH2678" s="595">
        <f t="shared" si="381"/>
        <v>1</v>
      </c>
      <c r="AI2678" s="594"/>
      <c r="AJ2678" s="669"/>
      <c r="AK2678" s="669"/>
      <c r="AL2678" s="669"/>
      <c r="AM2678" s="669"/>
      <c r="AN2678" s="669"/>
      <c r="AO2678" s="669"/>
      <c r="AP2678" s="669"/>
      <c r="AQ2678" s="596">
        <f t="shared" si="383"/>
        <v>0</v>
      </c>
      <c r="AR2678" s="596">
        <f t="shared" si="382"/>
        <v>1</v>
      </c>
    </row>
    <row r="2679" spans="1:44" ht="28.2" thickTop="1" thickBot="1">
      <c r="A2679" s="576" t="s">
        <v>2133</v>
      </c>
      <c r="B2679" s="576" t="s">
        <v>2172</v>
      </c>
      <c r="C2679" s="662" t="s">
        <v>787</v>
      </c>
      <c r="D2679" s="579"/>
      <c r="E2679" s="834" t="s">
        <v>179</v>
      </c>
      <c r="F2679" s="663">
        <v>100000</v>
      </c>
      <c r="G2679" s="663">
        <v>100000</v>
      </c>
      <c r="H2679" s="582"/>
      <c r="I2679" s="583">
        <v>100000</v>
      </c>
      <c r="J2679" s="664">
        <v>0</v>
      </c>
      <c r="K2679" s="664"/>
      <c r="L2679" s="664"/>
      <c r="M2679" s="665"/>
      <c r="N2679" s="665"/>
      <c r="O2679" s="666"/>
      <c r="P2679" s="587"/>
      <c r="Q2679" s="667"/>
      <c r="R2679" s="668">
        <v>100000</v>
      </c>
      <c r="S2679" s="592">
        <v>0</v>
      </c>
      <c r="T2679" s="591"/>
      <c r="U2679" s="592"/>
      <c r="V2679" s="591"/>
      <c r="W2679" s="592"/>
      <c r="X2679" s="593">
        <f t="shared" si="384"/>
        <v>0</v>
      </c>
      <c r="Y2679" s="593">
        <f t="shared" si="385"/>
        <v>0</v>
      </c>
      <c r="Z2679" s="594">
        <v>1</v>
      </c>
      <c r="AA2679" s="594"/>
      <c r="AB2679" s="594"/>
      <c r="AC2679" s="594"/>
      <c r="AD2679" s="594"/>
      <c r="AE2679" s="594"/>
      <c r="AF2679" s="594"/>
      <c r="AG2679" s="594"/>
      <c r="AH2679" s="595">
        <f t="shared" si="381"/>
        <v>1</v>
      </c>
      <c r="AI2679" s="594"/>
      <c r="AJ2679" s="669"/>
      <c r="AK2679" s="669"/>
      <c r="AL2679" s="669"/>
      <c r="AM2679" s="669"/>
      <c r="AN2679" s="669"/>
      <c r="AO2679" s="669"/>
      <c r="AP2679" s="669"/>
      <c r="AQ2679" s="596">
        <f t="shared" si="383"/>
        <v>0</v>
      </c>
      <c r="AR2679" s="596">
        <f t="shared" si="382"/>
        <v>1</v>
      </c>
    </row>
    <row r="2680" spans="1:44" ht="28.2" thickTop="1" thickBot="1">
      <c r="A2680" s="597" t="s">
        <v>2133</v>
      </c>
      <c r="B2680" s="597" t="s">
        <v>2172</v>
      </c>
      <c r="C2680" s="670" t="s">
        <v>2137</v>
      </c>
      <c r="D2680" s="579"/>
      <c r="E2680" s="836" t="s">
        <v>179</v>
      </c>
      <c r="F2680" s="671">
        <v>206000</v>
      </c>
      <c r="G2680" s="671">
        <v>206000</v>
      </c>
      <c r="H2680" s="582"/>
      <c r="I2680" s="601"/>
      <c r="J2680" s="672">
        <v>206000</v>
      </c>
      <c r="K2680" s="672"/>
      <c r="L2680" s="672"/>
      <c r="M2680" s="673"/>
      <c r="N2680" s="673"/>
      <c r="O2680" s="674"/>
      <c r="P2680" s="587"/>
      <c r="Q2680" s="675"/>
      <c r="R2680" s="676">
        <v>206000</v>
      </c>
      <c r="S2680" s="609"/>
      <c r="T2680" s="608"/>
      <c r="U2680" s="609"/>
      <c r="V2680" s="608"/>
      <c r="W2680" s="609"/>
      <c r="X2680" s="593">
        <f t="shared" si="384"/>
        <v>0</v>
      </c>
      <c r="Y2680" s="593">
        <f t="shared" si="385"/>
        <v>0</v>
      </c>
      <c r="Z2680" s="611">
        <v>1</v>
      </c>
      <c r="AA2680" s="611"/>
      <c r="AB2680" s="611"/>
      <c r="AC2680" s="611"/>
      <c r="AD2680" s="611"/>
      <c r="AE2680" s="611"/>
      <c r="AF2680" s="611"/>
      <c r="AG2680" s="611"/>
      <c r="AH2680" s="595">
        <f t="shared" si="381"/>
        <v>1</v>
      </c>
      <c r="AI2680" s="611"/>
      <c r="AJ2680" s="677"/>
      <c r="AK2680" s="677"/>
      <c r="AL2680" s="677"/>
      <c r="AM2680" s="677"/>
      <c r="AN2680" s="677"/>
      <c r="AO2680" s="677"/>
      <c r="AP2680" s="677"/>
      <c r="AQ2680" s="596">
        <f t="shared" si="383"/>
        <v>0</v>
      </c>
      <c r="AR2680" s="596">
        <f t="shared" si="382"/>
        <v>1</v>
      </c>
    </row>
    <row r="2681" spans="1:44" ht="28.2" thickTop="1" thickBot="1">
      <c r="A2681" s="206" t="s">
        <v>2133</v>
      </c>
      <c r="B2681" s="206" t="s">
        <v>2172</v>
      </c>
      <c r="C2681" s="227" t="s">
        <v>2173</v>
      </c>
      <c r="D2681" s="579"/>
      <c r="E2681" s="827" t="s">
        <v>145</v>
      </c>
      <c r="F2681" s="658">
        <v>420000</v>
      </c>
      <c r="G2681" s="658">
        <v>450890</v>
      </c>
      <c r="H2681" s="659"/>
      <c r="I2681" s="616">
        <v>260890</v>
      </c>
      <c r="J2681" s="478">
        <v>0</v>
      </c>
      <c r="K2681" s="478">
        <v>0</v>
      </c>
      <c r="L2681" s="478">
        <v>190000</v>
      </c>
      <c r="M2681" s="479">
        <v>0</v>
      </c>
      <c r="N2681" s="479">
        <v>0</v>
      </c>
      <c r="O2681" s="480" t="s">
        <v>56</v>
      </c>
      <c r="P2681" s="587"/>
      <c r="Q2681" s="660">
        <v>160000</v>
      </c>
      <c r="R2681" s="494">
        <v>290890</v>
      </c>
      <c r="S2681" s="334">
        <v>0</v>
      </c>
      <c r="T2681" s="484"/>
      <c r="U2681" s="334"/>
      <c r="V2681" s="484"/>
      <c r="W2681" s="334">
        <v>0</v>
      </c>
      <c r="X2681" s="593">
        <f t="shared" si="384"/>
        <v>0</v>
      </c>
      <c r="Y2681" s="593">
        <f t="shared" si="385"/>
        <v>0</v>
      </c>
      <c r="Z2681" s="595"/>
      <c r="AA2681" s="595"/>
      <c r="AB2681" s="595"/>
      <c r="AC2681" s="595"/>
      <c r="AD2681" s="595"/>
      <c r="AE2681" s="595"/>
      <c r="AF2681" s="595"/>
      <c r="AG2681" s="595"/>
      <c r="AH2681" s="595">
        <f t="shared" si="381"/>
        <v>0</v>
      </c>
      <c r="AI2681" s="595">
        <v>1</v>
      </c>
      <c r="AJ2681" s="623"/>
      <c r="AK2681" s="623"/>
      <c r="AL2681" s="623"/>
      <c r="AM2681" s="623"/>
      <c r="AN2681" s="623"/>
      <c r="AO2681" s="623"/>
      <c r="AP2681" s="623"/>
      <c r="AQ2681" s="596">
        <f t="shared" si="383"/>
        <v>1</v>
      </c>
      <c r="AR2681" s="596">
        <f t="shared" si="382"/>
        <v>1</v>
      </c>
    </row>
    <row r="2682" spans="1:44" ht="28.2" thickTop="1" thickBot="1">
      <c r="A2682" s="206" t="s">
        <v>2133</v>
      </c>
      <c r="B2682" s="206" t="s">
        <v>2172</v>
      </c>
      <c r="C2682" s="227" t="s">
        <v>2174</v>
      </c>
      <c r="D2682" s="579"/>
      <c r="E2682" s="827" t="s">
        <v>53</v>
      </c>
      <c r="F2682" s="658">
        <v>170000</v>
      </c>
      <c r="G2682" s="658">
        <v>170000</v>
      </c>
      <c r="H2682" s="659"/>
      <c r="I2682" s="616">
        <v>155000</v>
      </c>
      <c r="J2682" s="478">
        <v>0</v>
      </c>
      <c r="K2682" s="478"/>
      <c r="L2682" s="478">
        <v>15000</v>
      </c>
      <c r="M2682" s="479"/>
      <c r="N2682" s="479"/>
      <c r="O2682" s="480"/>
      <c r="P2682" s="587"/>
      <c r="Q2682" s="660"/>
      <c r="R2682" s="494">
        <v>70000</v>
      </c>
      <c r="S2682" s="334">
        <v>100000</v>
      </c>
      <c r="T2682" s="484"/>
      <c r="U2682" s="334"/>
      <c r="V2682" s="484"/>
      <c r="W2682" s="334"/>
      <c r="X2682" s="593">
        <f t="shared" si="384"/>
        <v>0</v>
      </c>
      <c r="Y2682" s="593">
        <f t="shared" si="385"/>
        <v>0</v>
      </c>
      <c r="Z2682" s="595"/>
      <c r="AA2682" s="595"/>
      <c r="AB2682" s="595"/>
      <c r="AC2682" s="595"/>
      <c r="AD2682" s="595"/>
      <c r="AE2682" s="595"/>
      <c r="AF2682" s="595"/>
      <c r="AG2682" s="595"/>
      <c r="AH2682" s="595">
        <f t="shared" si="381"/>
        <v>0</v>
      </c>
      <c r="AI2682" s="595">
        <v>1</v>
      </c>
      <c r="AJ2682" s="623"/>
      <c r="AK2682" s="623"/>
      <c r="AL2682" s="623"/>
      <c r="AM2682" s="623"/>
      <c r="AN2682" s="623"/>
      <c r="AO2682" s="623"/>
      <c r="AP2682" s="623"/>
      <c r="AQ2682" s="596">
        <f t="shared" si="383"/>
        <v>1</v>
      </c>
      <c r="AR2682" s="596">
        <f t="shared" si="382"/>
        <v>1</v>
      </c>
    </row>
    <row r="2683" spans="1:44" ht="28.2" thickTop="1" thickBot="1">
      <c r="A2683" s="206" t="s">
        <v>2133</v>
      </c>
      <c r="B2683" s="206" t="s">
        <v>2172</v>
      </c>
      <c r="C2683" s="227" t="s">
        <v>2175</v>
      </c>
      <c r="D2683" s="579"/>
      <c r="E2683" s="827" t="s">
        <v>53</v>
      </c>
      <c r="F2683" s="658">
        <v>460000</v>
      </c>
      <c r="G2683" s="658">
        <v>469000</v>
      </c>
      <c r="H2683" s="659"/>
      <c r="I2683" s="616">
        <v>9000</v>
      </c>
      <c r="J2683" s="478">
        <v>330000</v>
      </c>
      <c r="K2683" s="478"/>
      <c r="L2683" s="478">
        <v>130000</v>
      </c>
      <c r="M2683" s="479"/>
      <c r="N2683" s="479"/>
      <c r="O2683" s="480"/>
      <c r="P2683" s="587"/>
      <c r="Q2683" s="660"/>
      <c r="R2683" s="494">
        <v>100000</v>
      </c>
      <c r="S2683" s="334">
        <v>369000</v>
      </c>
      <c r="T2683" s="484"/>
      <c r="U2683" s="334"/>
      <c r="V2683" s="484"/>
      <c r="W2683" s="334"/>
      <c r="X2683" s="593">
        <f t="shared" si="384"/>
        <v>0</v>
      </c>
      <c r="Y2683" s="593">
        <f t="shared" si="385"/>
        <v>0</v>
      </c>
      <c r="Z2683" s="595"/>
      <c r="AA2683" s="595"/>
      <c r="AB2683" s="595"/>
      <c r="AC2683" s="595"/>
      <c r="AD2683" s="595"/>
      <c r="AE2683" s="595"/>
      <c r="AF2683" s="595"/>
      <c r="AG2683" s="595"/>
      <c r="AH2683" s="595">
        <f t="shared" si="381"/>
        <v>0</v>
      </c>
      <c r="AI2683" s="595">
        <v>1</v>
      </c>
      <c r="AJ2683" s="623"/>
      <c r="AK2683" s="623"/>
      <c r="AL2683" s="623"/>
      <c r="AM2683" s="623"/>
      <c r="AN2683" s="623"/>
      <c r="AO2683" s="623"/>
      <c r="AP2683" s="623"/>
      <c r="AQ2683" s="596">
        <f t="shared" si="383"/>
        <v>1</v>
      </c>
      <c r="AR2683" s="596">
        <f t="shared" si="382"/>
        <v>1</v>
      </c>
    </row>
    <row r="2684" spans="1:44" ht="28.2" thickTop="1" thickBot="1">
      <c r="A2684" s="206" t="s">
        <v>2133</v>
      </c>
      <c r="B2684" s="206" t="s">
        <v>2172</v>
      </c>
      <c r="C2684" s="227" t="s">
        <v>2176</v>
      </c>
      <c r="D2684" s="579"/>
      <c r="E2684" s="827" t="s">
        <v>12</v>
      </c>
      <c r="F2684" s="658">
        <v>764865</v>
      </c>
      <c r="G2684" s="658">
        <v>764865</v>
      </c>
      <c r="H2684" s="659"/>
      <c r="I2684" s="616">
        <v>167225</v>
      </c>
      <c r="J2684" s="478">
        <v>15430</v>
      </c>
      <c r="K2684" s="478">
        <v>582210</v>
      </c>
      <c r="L2684" s="478"/>
      <c r="M2684" s="479"/>
      <c r="N2684" s="479"/>
      <c r="O2684" s="480"/>
      <c r="P2684" s="587"/>
      <c r="Q2684" s="660">
        <v>182655</v>
      </c>
      <c r="R2684" s="494">
        <v>100000</v>
      </c>
      <c r="S2684" s="334">
        <v>482210</v>
      </c>
      <c r="T2684" s="484"/>
      <c r="U2684" s="334"/>
      <c r="V2684" s="484"/>
      <c r="W2684" s="334"/>
      <c r="X2684" s="593">
        <f t="shared" si="384"/>
        <v>0</v>
      </c>
      <c r="Y2684" s="593">
        <f t="shared" si="385"/>
        <v>0</v>
      </c>
      <c r="Z2684" s="595"/>
      <c r="AA2684" s="595"/>
      <c r="AB2684" s="595"/>
      <c r="AC2684" s="595"/>
      <c r="AD2684" s="595"/>
      <c r="AE2684" s="595"/>
      <c r="AF2684" s="595"/>
      <c r="AG2684" s="595"/>
      <c r="AH2684" s="595">
        <f t="shared" si="381"/>
        <v>0</v>
      </c>
      <c r="AI2684" s="595">
        <v>1</v>
      </c>
      <c r="AJ2684" s="623"/>
      <c r="AK2684" s="623"/>
      <c r="AL2684" s="623"/>
      <c r="AM2684" s="623"/>
      <c r="AN2684" s="623"/>
      <c r="AO2684" s="623"/>
      <c r="AP2684" s="623"/>
      <c r="AQ2684" s="596">
        <f t="shared" si="383"/>
        <v>1</v>
      </c>
      <c r="AR2684" s="596">
        <f t="shared" si="382"/>
        <v>1</v>
      </c>
    </row>
    <row r="2685" spans="1:44" ht="28.2" thickTop="1" thickBot="1">
      <c r="A2685" s="576" t="s">
        <v>2133</v>
      </c>
      <c r="B2685" s="576" t="s">
        <v>2177</v>
      </c>
      <c r="C2685" s="576" t="s">
        <v>60</v>
      </c>
      <c r="D2685" s="579"/>
      <c r="E2685" s="577" t="s">
        <v>179</v>
      </c>
      <c r="F2685" s="678">
        <v>239000</v>
      </c>
      <c r="G2685" s="663">
        <v>239000</v>
      </c>
      <c r="H2685" s="582"/>
      <c r="I2685" s="583"/>
      <c r="J2685" s="664"/>
      <c r="K2685" s="664"/>
      <c r="L2685" s="679">
        <v>239000</v>
      </c>
      <c r="M2685" s="665"/>
      <c r="N2685" s="665"/>
      <c r="O2685" s="666"/>
      <c r="P2685" s="587"/>
      <c r="Q2685" s="667"/>
      <c r="R2685" s="667">
        <v>120000</v>
      </c>
      <c r="S2685" s="592">
        <v>119000</v>
      </c>
      <c r="T2685" s="591"/>
      <c r="U2685" s="592"/>
      <c r="V2685" s="591"/>
      <c r="W2685" s="592"/>
      <c r="X2685" s="593">
        <f t="shared" si="384"/>
        <v>0</v>
      </c>
      <c r="Y2685" s="593">
        <f t="shared" si="385"/>
        <v>0</v>
      </c>
      <c r="Z2685" s="594">
        <v>1</v>
      </c>
      <c r="AA2685" s="594"/>
      <c r="AB2685" s="594"/>
      <c r="AC2685" s="594"/>
      <c r="AD2685" s="594"/>
      <c r="AE2685" s="594"/>
      <c r="AF2685" s="594"/>
      <c r="AG2685" s="594"/>
      <c r="AH2685" s="595">
        <f t="shared" si="381"/>
        <v>1</v>
      </c>
      <c r="AI2685" s="594"/>
      <c r="AJ2685" s="669"/>
      <c r="AK2685" s="669"/>
      <c r="AL2685" s="669"/>
      <c r="AM2685" s="669"/>
      <c r="AN2685" s="669"/>
      <c r="AO2685" s="669"/>
      <c r="AP2685" s="669"/>
      <c r="AQ2685" s="596">
        <f t="shared" si="383"/>
        <v>0</v>
      </c>
      <c r="AR2685" s="596">
        <f t="shared" si="382"/>
        <v>1</v>
      </c>
    </row>
    <row r="2686" spans="1:44" ht="28.2" thickTop="1" thickBot="1">
      <c r="A2686" s="597" t="s">
        <v>2133</v>
      </c>
      <c r="B2686" s="597" t="s">
        <v>2177</v>
      </c>
      <c r="C2686" s="597" t="s">
        <v>2178</v>
      </c>
      <c r="D2686" s="579"/>
      <c r="E2686" s="598" t="s">
        <v>179</v>
      </c>
      <c r="F2686" s="680">
        <v>120000</v>
      </c>
      <c r="G2686" s="671">
        <v>120000</v>
      </c>
      <c r="H2686" s="582"/>
      <c r="I2686" s="601"/>
      <c r="J2686" s="672"/>
      <c r="K2686" s="672">
        <v>120000</v>
      </c>
      <c r="L2686" s="681"/>
      <c r="M2686" s="673"/>
      <c r="N2686" s="673"/>
      <c r="O2686" s="674"/>
      <c r="P2686" s="587"/>
      <c r="Q2686" s="675"/>
      <c r="R2686" s="675">
        <v>120000</v>
      </c>
      <c r="S2686" s="609"/>
      <c r="T2686" s="608"/>
      <c r="U2686" s="609"/>
      <c r="V2686" s="608"/>
      <c r="W2686" s="609"/>
      <c r="X2686" s="593">
        <f t="shared" si="384"/>
        <v>0</v>
      </c>
      <c r="Y2686" s="593">
        <f t="shared" si="385"/>
        <v>0</v>
      </c>
      <c r="Z2686" s="611">
        <v>1</v>
      </c>
      <c r="AA2686" s="611"/>
      <c r="AB2686" s="611"/>
      <c r="AC2686" s="611"/>
      <c r="AD2686" s="611"/>
      <c r="AE2686" s="611"/>
      <c r="AF2686" s="611"/>
      <c r="AG2686" s="611"/>
      <c r="AH2686" s="595">
        <f t="shared" si="381"/>
        <v>1</v>
      </c>
      <c r="AI2686" s="611"/>
      <c r="AJ2686" s="677"/>
      <c r="AK2686" s="677"/>
      <c r="AL2686" s="677"/>
      <c r="AM2686" s="677"/>
      <c r="AN2686" s="677"/>
      <c r="AO2686" s="677"/>
      <c r="AP2686" s="677"/>
      <c r="AQ2686" s="596">
        <f t="shared" si="383"/>
        <v>0</v>
      </c>
      <c r="AR2686" s="596">
        <f t="shared" si="382"/>
        <v>1</v>
      </c>
    </row>
    <row r="2687" spans="1:44" ht="28.2" thickTop="1" thickBot="1">
      <c r="A2687" s="206" t="s">
        <v>2133</v>
      </c>
      <c r="B2687" s="206" t="s">
        <v>2177</v>
      </c>
      <c r="C2687" s="206" t="s">
        <v>229</v>
      </c>
      <c r="D2687" s="682"/>
      <c r="E2687" s="146" t="s">
        <v>145</v>
      </c>
      <c r="F2687" s="683">
        <v>20000</v>
      </c>
      <c r="G2687" s="658">
        <v>20000</v>
      </c>
      <c r="H2687" s="684"/>
      <c r="I2687" s="616"/>
      <c r="J2687" s="685"/>
      <c r="K2687" s="685"/>
      <c r="L2687" s="686">
        <v>20000</v>
      </c>
      <c r="M2687" s="687"/>
      <c r="N2687" s="687"/>
      <c r="O2687" s="688"/>
      <c r="P2687" s="587"/>
      <c r="Q2687" s="689"/>
      <c r="R2687" s="686">
        <v>20000</v>
      </c>
      <c r="S2687" s="334"/>
      <c r="T2687" s="690"/>
      <c r="U2687" s="691"/>
      <c r="V2687" s="690"/>
      <c r="W2687" s="691"/>
      <c r="X2687" s="593">
        <f t="shared" si="384"/>
        <v>0</v>
      </c>
      <c r="Y2687" s="593">
        <f t="shared" si="385"/>
        <v>0</v>
      </c>
      <c r="Z2687" s="623"/>
      <c r="AA2687" s="595"/>
      <c r="AB2687" s="595"/>
      <c r="AC2687" s="595"/>
      <c r="AD2687" s="595"/>
      <c r="AE2687" s="595"/>
      <c r="AF2687" s="595"/>
      <c r="AG2687" s="595"/>
      <c r="AH2687" s="595">
        <f t="shared" si="381"/>
        <v>0</v>
      </c>
      <c r="AI2687" s="595">
        <v>1</v>
      </c>
      <c r="AJ2687" s="623"/>
      <c r="AK2687" s="623"/>
      <c r="AL2687" s="623"/>
      <c r="AM2687" s="623"/>
      <c r="AN2687" s="623"/>
      <c r="AO2687" s="623"/>
      <c r="AP2687" s="623"/>
      <c r="AQ2687" s="596">
        <f t="shared" si="383"/>
        <v>1</v>
      </c>
      <c r="AR2687" s="596">
        <f t="shared" si="382"/>
        <v>1</v>
      </c>
    </row>
    <row r="2688" spans="1:44" ht="28.2" thickTop="1" thickBot="1">
      <c r="A2688" s="206" t="s">
        <v>2133</v>
      </c>
      <c r="B2688" s="206" t="s">
        <v>2177</v>
      </c>
      <c r="C2688" s="206" t="s">
        <v>1497</v>
      </c>
      <c r="D2688" s="682"/>
      <c r="E2688" s="146" t="s">
        <v>145</v>
      </c>
      <c r="F2688" s="683">
        <v>40000</v>
      </c>
      <c r="G2688" s="658">
        <v>39946</v>
      </c>
      <c r="H2688" s="684"/>
      <c r="I2688" s="616"/>
      <c r="J2688" s="685"/>
      <c r="K2688" s="685"/>
      <c r="L2688" s="686">
        <v>39946</v>
      </c>
      <c r="M2688" s="687"/>
      <c r="N2688" s="687"/>
      <c r="O2688" s="688"/>
      <c r="P2688" s="587"/>
      <c r="Q2688" s="689"/>
      <c r="R2688" s="686">
        <v>39946</v>
      </c>
      <c r="S2688" s="334"/>
      <c r="T2688" s="690"/>
      <c r="U2688" s="691"/>
      <c r="V2688" s="690"/>
      <c r="W2688" s="691"/>
      <c r="X2688" s="593">
        <f t="shared" si="384"/>
        <v>0</v>
      </c>
      <c r="Y2688" s="593">
        <f t="shared" si="385"/>
        <v>0</v>
      </c>
      <c r="Z2688" s="623"/>
      <c r="AA2688" s="595"/>
      <c r="AB2688" s="595"/>
      <c r="AC2688" s="595"/>
      <c r="AD2688" s="595"/>
      <c r="AE2688" s="595"/>
      <c r="AF2688" s="595"/>
      <c r="AG2688" s="595"/>
      <c r="AH2688" s="595">
        <f t="shared" si="381"/>
        <v>0</v>
      </c>
      <c r="AI2688" s="595">
        <v>1</v>
      </c>
      <c r="AJ2688" s="623"/>
      <c r="AK2688" s="623"/>
      <c r="AL2688" s="623"/>
      <c r="AM2688" s="623"/>
      <c r="AN2688" s="623"/>
      <c r="AO2688" s="623"/>
      <c r="AP2688" s="623"/>
      <c r="AQ2688" s="596">
        <f t="shared" si="383"/>
        <v>1</v>
      </c>
      <c r="AR2688" s="596">
        <f t="shared" si="382"/>
        <v>1</v>
      </c>
    </row>
    <row r="2689" spans="1:44" ht="28.2" thickTop="1" thickBot="1">
      <c r="A2689" s="206" t="s">
        <v>2133</v>
      </c>
      <c r="B2689" s="206" t="s">
        <v>2177</v>
      </c>
      <c r="C2689" s="206" t="s">
        <v>92</v>
      </c>
      <c r="D2689" s="682"/>
      <c r="E2689" s="146" t="s">
        <v>145</v>
      </c>
      <c r="F2689" s="683">
        <v>10000</v>
      </c>
      <c r="G2689" s="658">
        <v>10000</v>
      </c>
      <c r="H2689" s="684"/>
      <c r="I2689" s="616"/>
      <c r="J2689" s="685"/>
      <c r="K2689" s="685"/>
      <c r="L2689" s="686">
        <v>10000</v>
      </c>
      <c r="M2689" s="687"/>
      <c r="N2689" s="687"/>
      <c r="O2689" s="688"/>
      <c r="P2689" s="587"/>
      <c r="Q2689" s="689"/>
      <c r="R2689" s="686">
        <v>10000</v>
      </c>
      <c r="S2689" s="334"/>
      <c r="T2689" s="690"/>
      <c r="U2689" s="691"/>
      <c r="V2689" s="690"/>
      <c r="W2689" s="691"/>
      <c r="X2689" s="593">
        <f t="shared" si="384"/>
        <v>0</v>
      </c>
      <c r="Y2689" s="593">
        <f t="shared" si="385"/>
        <v>0</v>
      </c>
      <c r="Z2689" s="623"/>
      <c r="AA2689" s="595"/>
      <c r="AB2689" s="595"/>
      <c r="AC2689" s="595"/>
      <c r="AD2689" s="595"/>
      <c r="AE2689" s="595"/>
      <c r="AF2689" s="595"/>
      <c r="AG2689" s="595"/>
      <c r="AH2689" s="595">
        <f t="shared" si="381"/>
        <v>0</v>
      </c>
      <c r="AI2689" s="595">
        <v>1</v>
      </c>
      <c r="AJ2689" s="623"/>
      <c r="AK2689" s="623"/>
      <c r="AL2689" s="623"/>
      <c r="AM2689" s="623"/>
      <c r="AN2689" s="623"/>
      <c r="AO2689" s="623"/>
      <c r="AP2689" s="623"/>
      <c r="AQ2689" s="596">
        <f t="shared" si="383"/>
        <v>1</v>
      </c>
      <c r="AR2689" s="596">
        <f t="shared" si="382"/>
        <v>1</v>
      </c>
    </row>
    <row r="2690" spans="1:44" ht="28.2" thickTop="1" thickBot="1">
      <c r="A2690" s="206" t="s">
        <v>2133</v>
      </c>
      <c r="B2690" s="206" t="s">
        <v>2177</v>
      </c>
      <c r="C2690" s="206" t="s">
        <v>333</v>
      </c>
      <c r="D2690" s="682"/>
      <c r="E2690" s="146" t="s">
        <v>145</v>
      </c>
      <c r="F2690" s="683">
        <v>82000</v>
      </c>
      <c r="G2690" s="658">
        <v>81852</v>
      </c>
      <c r="H2690" s="684"/>
      <c r="I2690" s="616"/>
      <c r="J2690" s="685"/>
      <c r="K2690" s="685"/>
      <c r="L2690" s="686">
        <v>81852</v>
      </c>
      <c r="M2690" s="687"/>
      <c r="N2690" s="687"/>
      <c r="O2690" s="688"/>
      <c r="P2690" s="587"/>
      <c r="Q2690" s="689"/>
      <c r="R2690" s="686">
        <v>81852</v>
      </c>
      <c r="S2690" s="334"/>
      <c r="T2690" s="690"/>
      <c r="U2690" s="691"/>
      <c r="V2690" s="690"/>
      <c r="W2690" s="691"/>
      <c r="X2690" s="593">
        <f t="shared" si="384"/>
        <v>0</v>
      </c>
      <c r="Y2690" s="593">
        <f t="shared" si="385"/>
        <v>0</v>
      </c>
      <c r="Z2690" s="623"/>
      <c r="AA2690" s="595"/>
      <c r="AB2690" s="595"/>
      <c r="AC2690" s="595"/>
      <c r="AD2690" s="595"/>
      <c r="AE2690" s="595"/>
      <c r="AF2690" s="595"/>
      <c r="AG2690" s="595"/>
      <c r="AH2690" s="595">
        <f t="shared" si="381"/>
        <v>0</v>
      </c>
      <c r="AI2690" s="595">
        <v>1</v>
      </c>
      <c r="AJ2690" s="623"/>
      <c r="AK2690" s="623"/>
      <c r="AL2690" s="623"/>
      <c r="AM2690" s="623"/>
      <c r="AN2690" s="623"/>
      <c r="AO2690" s="623"/>
      <c r="AP2690" s="623"/>
      <c r="AQ2690" s="596">
        <f t="shared" si="383"/>
        <v>1</v>
      </c>
      <c r="AR2690" s="596">
        <f t="shared" si="382"/>
        <v>1</v>
      </c>
    </row>
    <row r="2691" spans="1:44" ht="28.2" thickTop="1" thickBot="1">
      <c r="A2691" s="206" t="s">
        <v>2133</v>
      </c>
      <c r="B2691" s="206" t="s">
        <v>2177</v>
      </c>
      <c r="C2691" s="206" t="s">
        <v>40</v>
      </c>
      <c r="D2691" s="682"/>
      <c r="E2691" s="146" t="s">
        <v>53</v>
      </c>
      <c r="F2691" s="683">
        <v>123221</v>
      </c>
      <c r="G2691" s="658">
        <v>123221</v>
      </c>
      <c r="H2691" s="684"/>
      <c r="I2691" s="616">
        <v>11221</v>
      </c>
      <c r="J2691" s="685"/>
      <c r="K2691" s="685"/>
      <c r="L2691" s="692">
        <v>112000</v>
      </c>
      <c r="M2691" s="687"/>
      <c r="N2691" s="687"/>
      <c r="O2691" s="688"/>
      <c r="P2691" s="587"/>
      <c r="Q2691" s="689">
        <v>113494</v>
      </c>
      <c r="R2691" s="686">
        <v>9727</v>
      </c>
      <c r="S2691" s="334">
        <v>0</v>
      </c>
      <c r="T2691" s="690"/>
      <c r="U2691" s="691"/>
      <c r="V2691" s="690"/>
      <c r="W2691" s="691"/>
      <c r="X2691" s="593">
        <f t="shared" si="384"/>
        <v>0</v>
      </c>
      <c r="Y2691" s="593">
        <f t="shared" si="385"/>
        <v>0</v>
      </c>
      <c r="Z2691" s="595"/>
      <c r="AA2691" s="595"/>
      <c r="AB2691" s="595"/>
      <c r="AC2691" s="595"/>
      <c r="AD2691" s="595"/>
      <c r="AE2691" s="595"/>
      <c r="AF2691" s="595"/>
      <c r="AG2691" s="595"/>
      <c r="AH2691" s="595">
        <f t="shared" si="381"/>
        <v>0</v>
      </c>
      <c r="AI2691" s="595">
        <v>1</v>
      </c>
      <c r="AJ2691" s="623"/>
      <c r="AK2691" s="623"/>
      <c r="AL2691" s="623"/>
      <c r="AM2691" s="623"/>
      <c r="AN2691" s="623"/>
      <c r="AO2691" s="623"/>
      <c r="AP2691" s="623"/>
      <c r="AQ2691" s="596">
        <f t="shared" si="383"/>
        <v>1</v>
      </c>
      <c r="AR2691" s="596">
        <f t="shared" si="382"/>
        <v>1</v>
      </c>
    </row>
    <row r="2692" spans="1:44" ht="28.2" thickTop="1" thickBot="1">
      <c r="A2692" s="206" t="s">
        <v>2133</v>
      </c>
      <c r="B2692" s="206" t="s">
        <v>2177</v>
      </c>
      <c r="C2692" s="206" t="s">
        <v>229</v>
      </c>
      <c r="D2692" s="682"/>
      <c r="E2692" s="146" t="s">
        <v>53</v>
      </c>
      <c r="F2692" s="683">
        <v>60000</v>
      </c>
      <c r="G2692" s="658">
        <v>45222</v>
      </c>
      <c r="H2692" s="684"/>
      <c r="I2692" s="616">
        <v>5222</v>
      </c>
      <c r="J2692" s="685"/>
      <c r="K2692" s="685"/>
      <c r="L2692" s="692">
        <v>40000</v>
      </c>
      <c r="M2692" s="687"/>
      <c r="N2692" s="687"/>
      <c r="O2692" s="688"/>
      <c r="P2692" s="587"/>
      <c r="Q2692" s="689">
        <v>40618</v>
      </c>
      <c r="R2692" s="686">
        <v>4604</v>
      </c>
      <c r="S2692" s="334">
        <v>0</v>
      </c>
      <c r="T2692" s="690"/>
      <c r="U2692" s="691"/>
      <c r="V2692" s="690"/>
      <c r="W2692" s="691"/>
      <c r="X2692" s="593">
        <f t="shared" si="384"/>
        <v>0</v>
      </c>
      <c r="Y2692" s="593">
        <f t="shared" si="385"/>
        <v>0</v>
      </c>
      <c r="Z2692" s="595"/>
      <c r="AA2692" s="595"/>
      <c r="AB2692" s="595"/>
      <c r="AC2692" s="595"/>
      <c r="AD2692" s="595"/>
      <c r="AE2692" s="595"/>
      <c r="AF2692" s="595"/>
      <c r="AG2692" s="595"/>
      <c r="AH2692" s="595">
        <f t="shared" si="381"/>
        <v>0</v>
      </c>
      <c r="AI2692" s="595">
        <v>1</v>
      </c>
      <c r="AJ2692" s="623"/>
      <c r="AK2692" s="623"/>
      <c r="AL2692" s="623"/>
      <c r="AM2692" s="623"/>
      <c r="AN2692" s="623"/>
      <c r="AO2692" s="623"/>
      <c r="AP2692" s="623"/>
      <c r="AQ2692" s="596">
        <f t="shared" si="383"/>
        <v>1</v>
      </c>
      <c r="AR2692" s="596">
        <f t="shared" si="382"/>
        <v>1</v>
      </c>
    </row>
    <row r="2693" spans="1:44" ht="28.2" thickTop="1" thickBot="1">
      <c r="A2693" s="206" t="s">
        <v>2133</v>
      </c>
      <c r="B2693" s="206" t="s">
        <v>2177</v>
      </c>
      <c r="C2693" s="227" t="s">
        <v>2179</v>
      </c>
      <c r="D2693" s="579"/>
      <c r="E2693" s="827" t="s">
        <v>964</v>
      </c>
      <c r="F2693" s="658">
        <v>650000</v>
      </c>
      <c r="G2693" s="658">
        <v>650000</v>
      </c>
      <c r="H2693" s="659"/>
      <c r="I2693" s="616"/>
      <c r="J2693" s="478"/>
      <c r="K2693" s="478"/>
      <c r="L2693" s="478"/>
      <c r="M2693" s="479">
        <v>650000</v>
      </c>
      <c r="N2693" s="479"/>
      <c r="O2693" s="480"/>
      <c r="P2693" s="587"/>
      <c r="Q2693" s="660">
        <v>571518</v>
      </c>
      <c r="R2693" s="494">
        <v>78482</v>
      </c>
      <c r="S2693" s="334">
        <v>0</v>
      </c>
      <c r="T2693" s="484"/>
      <c r="U2693" s="334"/>
      <c r="V2693" s="484"/>
      <c r="W2693" s="334"/>
      <c r="X2693" s="593">
        <f t="shared" si="384"/>
        <v>0</v>
      </c>
      <c r="Y2693" s="593">
        <f t="shared" si="385"/>
        <v>0</v>
      </c>
      <c r="Z2693" s="595"/>
      <c r="AA2693" s="595"/>
      <c r="AB2693" s="595"/>
      <c r="AC2693" s="595"/>
      <c r="AD2693" s="595"/>
      <c r="AE2693" s="595"/>
      <c r="AF2693" s="595"/>
      <c r="AG2693" s="595"/>
      <c r="AH2693" s="595">
        <f t="shared" si="381"/>
        <v>0</v>
      </c>
      <c r="AI2693" s="595"/>
      <c r="AJ2693" s="623"/>
      <c r="AK2693" s="623"/>
      <c r="AL2693" s="623"/>
      <c r="AM2693" s="623"/>
      <c r="AN2693" s="623"/>
      <c r="AO2693" s="623">
        <v>1</v>
      </c>
      <c r="AP2693" s="623"/>
      <c r="AQ2693" s="596">
        <f t="shared" si="383"/>
        <v>1</v>
      </c>
      <c r="AR2693" s="596">
        <f t="shared" si="382"/>
        <v>1</v>
      </c>
    </row>
    <row r="2694" spans="1:44" ht="28.2" thickTop="1" thickBot="1">
      <c r="A2694" s="576" t="s">
        <v>2133</v>
      </c>
      <c r="B2694" s="576" t="s">
        <v>2180</v>
      </c>
      <c r="C2694" s="662" t="s">
        <v>64</v>
      </c>
      <c r="D2694" s="579"/>
      <c r="E2694" s="834" t="s">
        <v>179</v>
      </c>
      <c r="F2694" s="663">
        <v>70000</v>
      </c>
      <c r="G2694" s="663">
        <v>70000</v>
      </c>
      <c r="H2694" s="582"/>
      <c r="I2694" s="583"/>
      <c r="J2694" s="664"/>
      <c r="K2694" s="664"/>
      <c r="L2694" s="679">
        <v>70000</v>
      </c>
      <c r="M2694" s="665"/>
      <c r="N2694" s="665"/>
      <c r="O2694" s="666"/>
      <c r="P2694" s="587"/>
      <c r="Q2694" s="667"/>
      <c r="R2694" s="667">
        <v>63000</v>
      </c>
      <c r="S2694" s="592">
        <v>7000</v>
      </c>
      <c r="T2694" s="591"/>
      <c r="U2694" s="592"/>
      <c r="V2694" s="591"/>
      <c r="W2694" s="592"/>
      <c r="X2694" s="593">
        <f t="shared" si="384"/>
        <v>0</v>
      </c>
      <c r="Y2694" s="593">
        <f t="shared" si="385"/>
        <v>0</v>
      </c>
      <c r="Z2694" s="594">
        <v>1</v>
      </c>
      <c r="AA2694" s="594"/>
      <c r="AB2694" s="594"/>
      <c r="AC2694" s="594"/>
      <c r="AD2694" s="594"/>
      <c r="AE2694" s="594"/>
      <c r="AF2694" s="594"/>
      <c r="AG2694" s="594"/>
      <c r="AH2694" s="595">
        <f t="shared" si="381"/>
        <v>1</v>
      </c>
      <c r="AI2694" s="594"/>
      <c r="AJ2694" s="669"/>
      <c r="AK2694" s="669"/>
      <c r="AL2694" s="669"/>
      <c r="AM2694" s="669"/>
      <c r="AN2694" s="669"/>
      <c r="AO2694" s="669"/>
      <c r="AP2694" s="669"/>
      <c r="AQ2694" s="596">
        <f t="shared" si="383"/>
        <v>0</v>
      </c>
      <c r="AR2694" s="596">
        <f t="shared" si="382"/>
        <v>1</v>
      </c>
    </row>
    <row r="2695" spans="1:44" ht="28.2" thickTop="1" thickBot="1">
      <c r="A2695" s="576" t="s">
        <v>2133</v>
      </c>
      <c r="B2695" s="576" t="s">
        <v>2180</v>
      </c>
      <c r="C2695" s="662" t="s">
        <v>2181</v>
      </c>
      <c r="D2695" s="579"/>
      <c r="E2695" s="834" t="s">
        <v>179</v>
      </c>
      <c r="F2695" s="663">
        <v>70000</v>
      </c>
      <c r="G2695" s="663">
        <v>70000</v>
      </c>
      <c r="H2695" s="582"/>
      <c r="I2695" s="583"/>
      <c r="J2695" s="664"/>
      <c r="K2695" s="664"/>
      <c r="L2695" s="679">
        <v>70000</v>
      </c>
      <c r="M2695" s="665"/>
      <c r="N2695" s="665"/>
      <c r="O2695" s="666"/>
      <c r="P2695" s="587"/>
      <c r="Q2695" s="667"/>
      <c r="R2695" s="667">
        <v>70000</v>
      </c>
      <c r="S2695" s="592">
        <v>0</v>
      </c>
      <c r="T2695" s="591"/>
      <c r="U2695" s="592"/>
      <c r="V2695" s="591"/>
      <c r="W2695" s="592"/>
      <c r="X2695" s="593">
        <f t="shared" si="384"/>
        <v>0</v>
      </c>
      <c r="Y2695" s="593">
        <f t="shared" si="385"/>
        <v>0</v>
      </c>
      <c r="Z2695" s="594">
        <v>1</v>
      </c>
      <c r="AA2695" s="594"/>
      <c r="AB2695" s="594"/>
      <c r="AC2695" s="594"/>
      <c r="AD2695" s="594"/>
      <c r="AE2695" s="594"/>
      <c r="AF2695" s="594"/>
      <c r="AG2695" s="594"/>
      <c r="AH2695" s="595">
        <f t="shared" si="381"/>
        <v>1</v>
      </c>
      <c r="AI2695" s="594"/>
      <c r="AJ2695" s="669"/>
      <c r="AK2695" s="669"/>
      <c r="AL2695" s="669"/>
      <c r="AM2695" s="669"/>
      <c r="AN2695" s="669"/>
      <c r="AO2695" s="669"/>
      <c r="AP2695" s="669"/>
      <c r="AQ2695" s="596">
        <f t="shared" si="383"/>
        <v>0</v>
      </c>
      <c r="AR2695" s="596">
        <f t="shared" si="382"/>
        <v>1</v>
      </c>
    </row>
    <row r="2696" spans="1:44" ht="28.2" thickTop="1" thickBot="1">
      <c r="A2696" s="576" t="s">
        <v>2133</v>
      </c>
      <c r="B2696" s="576" t="s">
        <v>2180</v>
      </c>
      <c r="C2696" s="662" t="s">
        <v>41</v>
      </c>
      <c r="D2696" s="579"/>
      <c r="E2696" s="834" t="s">
        <v>179</v>
      </c>
      <c r="F2696" s="663">
        <v>350000</v>
      </c>
      <c r="G2696" s="663">
        <v>350000</v>
      </c>
      <c r="H2696" s="582"/>
      <c r="I2696" s="583">
        <v>100000</v>
      </c>
      <c r="J2696" s="664"/>
      <c r="K2696" s="664"/>
      <c r="L2696" s="679">
        <v>250000</v>
      </c>
      <c r="M2696" s="665"/>
      <c r="N2696" s="665"/>
      <c r="O2696" s="666"/>
      <c r="P2696" s="587"/>
      <c r="Q2696" s="667"/>
      <c r="R2696" s="667">
        <v>35000</v>
      </c>
      <c r="S2696" s="592">
        <v>315000</v>
      </c>
      <c r="T2696" s="591"/>
      <c r="U2696" s="592"/>
      <c r="V2696" s="591"/>
      <c r="W2696" s="592"/>
      <c r="X2696" s="593">
        <f t="shared" si="384"/>
        <v>0</v>
      </c>
      <c r="Y2696" s="593">
        <f t="shared" si="385"/>
        <v>0</v>
      </c>
      <c r="Z2696" s="594">
        <v>1</v>
      </c>
      <c r="AA2696" s="594"/>
      <c r="AB2696" s="594"/>
      <c r="AC2696" s="594"/>
      <c r="AD2696" s="594"/>
      <c r="AE2696" s="594"/>
      <c r="AF2696" s="594"/>
      <c r="AG2696" s="594"/>
      <c r="AH2696" s="595">
        <f t="shared" si="381"/>
        <v>1</v>
      </c>
      <c r="AI2696" s="594"/>
      <c r="AJ2696" s="669"/>
      <c r="AK2696" s="669"/>
      <c r="AL2696" s="669"/>
      <c r="AM2696" s="669"/>
      <c r="AN2696" s="669"/>
      <c r="AO2696" s="669"/>
      <c r="AP2696" s="669"/>
      <c r="AQ2696" s="596">
        <f t="shared" si="383"/>
        <v>0</v>
      </c>
      <c r="AR2696" s="596">
        <f t="shared" si="382"/>
        <v>1</v>
      </c>
    </row>
    <row r="2697" spans="1:44" ht="28.2" thickTop="1" thickBot="1">
      <c r="A2697" s="597" t="s">
        <v>2133</v>
      </c>
      <c r="B2697" s="597" t="s">
        <v>2180</v>
      </c>
      <c r="C2697" s="670" t="s">
        <v>2165</v>
      </c>
      <c r="D2697" s="579"/>
      <c r="E2697" s="836" t="s">
        <v>179</v>
      </c>
      <c r="F2697" s="671">
        <v>185000</v>
      </c>
      <c r="G2697" s="671">
        <v>185000</v>
      </c>
      <c r="H2697" s="582"/>
      <c r="I2697" s="601"/>
      <c r="J2697" s="672">
        <v>185000</v>
      </c>
      <c r="K2697" s="672"/>
      <c r="L2697" s="681">
        <v>0</v>
      </c>
      <c r="M2697" s="673"/>
      <c r="N2697" s="673"/>
      <c r="O2697" s="674"/>
      <c r="P2697" s="587"/>
      <c r="Q2697" s="675"/>
      <c r="R2697" s="675">
        <v>185000</v>
      </c>
      <c r="S2697" s="609"/>
      <c r="T2697" s="608"/>
      <c r="U2697" s="609"/>
      <c r="V2697" s="608"/>
      <c r="W2697" s="609"/>
      <c r="X2697" s="593">
        <f t="shared" si="384"/>
        <v>0</v>
      </c>
      <c r="Y2697" s="593">
        <f t="shared" si="385"/>
        <v>0</v>
      </c>
      <c r="Z2697" s="611">
        <v>1</v>
      </c>
      <c r="AA2697" s="611"/>
      <c r="AB2697" s="611"/>
      <c r="AC2697" s="611"/>
      <c r="AD2697" s="611"/>
      <c r="AE2697" s="611"/>
      <c r="AF2697" s="611"/>
      <c r="AG2697" s="611"/>
      <c r="AH2697" s="595">
        <f t="shared" si="381"/>
        <v>1</v>
      </c>
      <c r="AI2697" s="611"/>
      <c r="AJ2697" s="677"/>
      <c r="AK2697" s="677"/>
      <c r="AL2697" s="677"/>
      <c r="AM2697" s="677"/>
      <c r="AN2697" s="677"/>
      <c r="AO2697" s="677"/>
      <c r="AP2697" s="677"/>
      <c r="AQ2697" s="596">
        <f t="shared" si="383"/>
        <v>0</v>
      </c>
      <c r="AR2697" s="596">
        <f t="shared" si="382"/>
        <v>1</v>
      </c>
    </row>
    <row r="2698" spans="1:44" ht="28.2" thickTop="1" thickBot="1">
      <c r="A2698" s="576" t="s">
        <v>2133</v>
      </c>
      <c r="B2698" s="576" t="s">
        <v>2180</v>
      </c>
      <c r="C2698" s="662" t="s">
        <v>2182</v>
      </c>
      <c r="D2698" s="579"/>
      <c r="E2698" s="834" t="s">
        <v>179</v>
      </c>
      <c r="F2698" s="663">
        <v>14000</v>
      </c>
      <c r="G2698" s="663">
        <v>14000</v>
      </c>
      <c r="H2698" s="582"/>
      <c r="I2698" s="583"/>
      <c r="J2698" s="664"/>
      <c r="K2698" s="664"/>
      <c r="L2698" s="679">
        <v>14000</v>
      </c>
      <c r="M2698" s="665"/>
      <c r="N2698" s="665"/>
      <c r="O2698" s="666"/>
      <c r="P2698" s="587"/>
      <c r="Q2698" s="667"/>
      <c r="R2698" s="667">
        <v>14000</v>
      </c>
      <c r="S2698" s="592"/>
      <c r="T2698" s="591"/>
      <c r="U2698" s="592"/>
      <c r="V2698" s="591"/>
      <c r="W2698" s="592"/>
      <c r="X2698" s="593">
        <f t="shared" si="384"/>
        <v>0</v>
      </c>
      <c r="Y2698" s="593">
        <f t="shared" si="385"/>
        <v>0</v>
      </c>
      <c r="Z2698" s="594">
        <v>1</v>
      </c>
      <c r="AA2698" s="594"/>
      <c r="AB2698" s="594"/>
      <c r="AC2698" s="594"/>
      <c r="AD2698" s="594"/>
      <c r="AE2698" s="594"/>
      <c r="AF2698" s="594"/>
      <c r="AG2698" s="594"/>
      <c r="AH2698" s="595">
        <f t="shared" ref="AH2698:AH2761" si="386">SUM(Z2698:AG2698)</f>
        <v>1</v>
      </c>
      <c r="AI2698" s="594"/>
      <c r="AJ2698" s="669"/>
      <c r="AK2698" s="669"/>
      <c r="AL2698" s="669"/>
      <c r="AM2698" s="669"/>
      <c r="AN2698" s="669"/>
      <c r="AO2698" s="669"/>
      <c r="AP2698" s="669"/>
      <c r="AQ2698" s="596">
        <f t="shared" si="383"/>
        <v>0</v>
      </c>
      <c r="AR2698" s="596">
        <f t="shared" ref="AR2698:AR2761" si="387">AQ2698+AH2698</f>
        <v>1</v>
      </c>
    </row>
    <row r="2699" spans="1:44" ht="28.2" thickTop="1" thickBot="1">
      <c r="A2699" s="206" t="s">
        <v>2133</v>
      </c>
      <c r="B2699" s="206" t="s">
        <v>2180</v>
      </c>
      <c r="C2699" s="206" t="s">
        <v>229</v>
      </c>
      <c r="D2699" s="682"/>
      <c r="E2699" s="146" t="s">
        <v>145</v>
      </c>
      <c r="F2699" s="683">
        <v>216000</v>
      </c>
      <c r="G2699" s="658">
        <v>152445</v>
      </c>
      <c r="H2699" s="684"/>
      <c r="I2699" s="616">
        <v>50445</v>
      </c>
      <c r="J2699" s="685">
        <v>0</v>
      </c>
      <c r="K2699" s="685"/>
      <c r="L2699" s="686">
        <v>102000</v>
      </c>
      <c r="M2699" s="687"/>
      <c r="N2699" s="687"/>
      <c r="O2699" s="688"/>
      <c r="P2699" s="587"/>
      <c r="Q2699" s="689">
        <v>144141</v>
      </c>
      <c r="R2699" s="689">
        <v>8304</v>
      </c>
      <c r="S2699" s="689">
        <v>0</v>
      </c>
      <c r="T2699" s="690"/>
      <c r="U2699" s="691"/>
      <c r="V2699" s="690"/>
      <c r="W2699" s="691"/>
      <c r="X2699" s="593">
        <f t="shared" si="384"/>
        <v>0</v>
      </c>
      <c r="Y2699" s="593">
        <f t="shared" si="385"/>
        <v>0</v>
      </c>
      <c r="Z2699" s="595"/>
      <c r="AA2699" s="595"/>
      <c r="AB2699" s="595"/>
      <c r="AC2699" s="595"/>
      <c r="AD2699" s="595"/>
      <c r="AE2699" s="595"/>
      <c r="AF2699" s="595"/>
      <c r="AG2699" s="595"/>
      <c r="AH2699" s="595">
        <f t="shared" si="386"/>
        <v>0</v>
      </c>
      <c r="AI2699" s="595">
        <v>1</v>
      </c>
      <c r="AJ2699" s="623"/>
      <c r="AK2699" s="623"/>
      <c r="AL2699" s="623"/>
      <c r="AM2699" s="623"/>
      <c r="AN2699" s="623"/>
      <c r="AO2699" s="623"/>
      <c r="AP2699" s="623"/>
      <c r="AQ2699" s="596">
        <f t="shared" si="383"/>
        <v>1</v>
      </c>
      <c r="AR2699" s="596">
        <f t="shared" si="387"/>
        <v>1</v>
      </c>
    </row>
    <row r="2700" spans="1:44" ht="28.2" thickTop="1" thickBot="1">
      <c r="A2700" s="206" t="s">
        <v>2133</v>
      </c>
      <c r="B2700" s="206" t="s">
        <v>2180</v>
      </c>
      <c r="C2700" s="227" t="s">
        <v>2183</v>
      </c>
      <c r="D2700" s="579"/>
      <c r="E2700" s="827" t="s">
        <v>53</v>
      </c>
      <c r="F2700" s="658">
        <v>800000</v>
      </c>
      <c r="G2700" s="658">
        <v>630399</v>
      </c>
      <c r="H2700" s="659"/>
      <c r="I2700" s="616">
        <v>0</v>
      </c>
      <c r="J2700" s="478">
        <v>100000</v>
      </c>
      <c r="K2700" s="478">
        <v>0</v>
      </c>
      <c r="L2700" s="478">
        <v>239229</v>
      </c>
      <c r="M2700" s="479">
        <v>0</v>
      </c>
      <c r="N2700" s="479">
        <v>291170</v>
      </c>
      <c r="O2700" s="480" t="s">
        <v>31</v>
      </c>
      <c r="P2700" s="587"/>
      <c r="Q2700" s="660">
        <v>187676</v>
      </c>
      <c r="R2700" s="689">
        <v>379723</v>
      </c>
      <c r="S2700" s="689">
        <v>63000</v>
      </c>
      <c r="T2700" s="484"/>
      <c r="U2700" s="334">
        <v>0</v>
      </c>
      <c r="V2700" s="484"/>
      <c r="W2700" s="334"/>
      <c r="X2700" s="593">
        <f t="shared" si="384"/>
        <v>0</v>
      </c>
      <c r="Y2700" s="593">
        <f t="shared" si="385"/>
        <v>0</v>
      </c>
      <c r="Z2700" s="595"/>
      <c r="AA2700" s="595"/>
      <c r="AB2700" s="595"/>
      <c r="AC2700" s="595"/>
      <c r="AD2700" s="595"/>
      <c r="AE2700" s="595"/>
      <c r="AF2700" s="595"/>
      <c r="AG2700" s="595"/>
      <c r="AH2700" s="595">
        <f t="shared" si="386"/>
        <v>0</v>
      </c>
      <c r="AI2700" s="595">
        <v>1</v>
      </c>
      <c r="AJ2700" s="623"/>
      <c r="AK2700" s="623"/>
      <c r="AL2700" s="623"/>
      <c r="AM2700" s="623"/>
      <c r="AN2700" s="623"/>
      <c r="AO2700" s="623"/>
      <c r="AP2700" s="623"/>
      <c r="AQ2700" s="596">
        <f t="shared" si="383"/>
        <v>1</v>
      </c>
      <c r="AR2700" s="596">
        <f t="shared" si="387"/>
        <v>1</v>
      </c>
    </row>
    <row r="2701" spans="1:44" ht="28.2" thickTop="1" thickBot="1">
      <c r="A2701" s="576" t="s">
        <v>2133</v>
      </c>
      <c r="B2701" s="576" t="s">
        <v>2184</v>
      </c>
      <c r="C2701" s="662" t="s">
        <v>2185</v>
      </c>
      <c r="D2701" s="579"/>
      <c r="E2701" s="834" t="s">
        <v>179</v>
      </c>
      <c r="F2701" s="663">
        <v>150000</v>
      </c>
      <c r="G2701" s="663">
        <v>150000</v>
      </c>
      <c r="H2701" s="582"/>
      <c r="I2701" s="583"/>
      <c r="J2701" s="664"/>
      <c r="K2701" s="664"/>
      <c r="L2701" s="693">
        <v>150000</v>
      </c>
      <c r="M2701" s="665"/>
      <c r="N2701" s="665"/>
      <c r="O2701" s="666"/>
      <c r="P2701" s="587"/>
      <c r="Q2701" s="667"/>
      <c r="R2701" s="694">
        <v>80000</v>
      </c>
      <c r="S2701" s="694">
        <v>70000</v>
      </c>
      <c r="T2701" s="591"/>
      <c r="U2701" s="592"/>
      <c r="V2701" s="591"/>
      <c r="W2701" s="592"/>
      <c r="X2701" s="593">
        <f t="shared" si="384"/>
        <v>0</v>
      </c>
      <c r="Y2701" s="593">
        <f t="shared" si="385"/>
        <v>0</v>
      </c>
      <c r="Z2701" s="594">
        <v>1</v>
      </c>
      <c r="AA2701" s="594"/>
      <c r="AB2701" s="594"/>
      <c r="AC2701" s="594"/>
      <c r="AD2701" s="594"/>
      <c r="AE2701" s="594"/>
      <c r="AF2701" s="594"/>
      <c r="AG2701" s="594"/>
      <c r="AH2701" s="595">
        <f t="shared" si="386"/>
        <v>1</v>
      </c>
      <c r="AI2701" s="594"/>
      <c r="AJ2701" s="669"/>
      <c r="AK2701" s="669"/>
      <c r="AL2701" s="669"/>
      <c r="AM2701" s="669"/>
      <c r="AN2701" s="669"/>
      <c r="AO2701" s="669"/>
      <c r="AP2701" s="669"/>
      <c r="AQ2701" s="596">
        <f t="shared" ref="AQ2701:AQ2764" si="388">SUM(AI2701:AP2701)</f>
        <v>0</v>
      </c>
      <c r="AR2701" s="596">
        <f t="shared" si="387"/>
        <v>1</v>
      </c>
    </row>
    <row r="2702" spans="1:44" ht="28.2" thickTop="1" thickBot="1">
      <c r="A2702" s="576" t="s">
        <v>2133</v>
      </c>
      <c r="B2702" s="576" t="s">
        <v>2184</v>
      </c>
      <c r="C2702" s="662" t="s">
        <v>2186</v>
      </c>
      <c r="D2702" s="579"/>
      <c r="E2702" s="834" t="s">
        <v>179</v>
      </c>
      <c r="F2702" s="663">
        <v>150000</v>
      </c>
      <c r="G2702" s="663">
        <v>150000</v>
      </c>
      <c r="H2702" s="582"/>
      <c r="I2702" s="583"/>
      <c r="J2702" s="664"/>
      <c r="K2702" s="664"/>
      <c r="L2702" s="693">
        <v>150000</v>
      </c>
      <c r="M2702" s="665"/>
      <c r="N2702" s="665"/>
      <c r="O2702" s="666"/>
      <c r="P2702" s="587"/>
      <c r="Q2702" s="667"/>
      <c r="R2702" s="694">
        <v>80000</v>
      </c>
      <c r="S2702" s="694">
        <v>70000</v>
      </c>
      <c r="T2702" s="591"/>
      <c r="U2702" s="592"/>
      <c r="V2702" s="591"/>
      <c r="W2702" s="592"/>
      <c r="X2702" s="593">
        <f t="shared" si="384"/>
        <v>0</v>
      </c>
      <c r="Y2702" s="593">
        <f t="shared" si="385"/>
        <v>0</v>
      </c>
      <c r="Z2702" s="594">
        <v>1</v>
      </c>
      <c r="AA2702" s="594"/>
      <c r="AB2702" s="594"/>
      <c r="AC2702" s="594"/>
      <c r="AD2702" s="594"/>
      <c r="AE2702" s="594"/>
      <c r="AF2702" s="594"/>
      <c r="AG2702" s="594"/>
      <c r="AH2702" s="595">
        <f t="shared" si="386"/>
        <v>1</v>
      </c>
      <c r="AI2702" s="594"/>
      <c r="AJ2702" s="669"/>
      <c r="AK2702" s="669"/>
      <c r="AL2702" s="669"/>
      <c r="AM2702" s="669"/>
      <c r="AN2702" s="669"/>
      <c r="AO2702" s="669"/>
      <c r="AP2702" s="669"/>
      <c r="AQ2702" s="596">
        <f t="shared" si="388"/>
        <v>0</v>
      </c>
      <c r="AR2702" s="596">
        <f t="shared" si="387"/>
        <v>1</v>
      </c>
    </row>
    <row r="2703" spans="1:44" ht="28.2" thickTop="1" thickBot="1">
      <c r="A2703" s="576" t="s">
        <v>2133</v>
      </c>
      <c r="B2703" s="576" t="s">
        <v>2184</v>
      </c>
      <c r="C2703" s="662" t="s">
        <v>2187</v>
      </c>
      <c r="D2703" s="579"/>
      <c r="E2703" s="834" t="s">
        <v>179</v>
      </c>
      <c r="F2703" s="663">
        <v>60000</v>
      </c>
      <c r="G2703" s="663">
        <v>60000</v>
      </c>
      <c r="H2703" s="582"/>
      <c r="I2703" s="583"/>
      <c r="J2703" s="664"/>
      <c r="K2703" s="664"/>
      <c r="L2703" s="693">
        <v>60000</v>
      </c>
      <c r="M2703" s="665"/>
      <c r="N2703" s="665"/>
      <c r="O2703" s="666"/>
      <c r="P2703" s="587"/>
      <c r="Q2703" s="667"/>
      <c r="R2703" s="694">
        <v>50000</v>
      </c>
      <c r="S2703" s="694">
        <v>10000</v>
      </c>
      <c r="T2703" s="591"/>
      <c r="U2703" s="592"/>
      <c r="V2703" s="591"/>
      <c r="W2703" s="592"/>
      <c r="X2703" s="593">
        <f t="shared" si="384"/>
        <v>0</v>
      </c>
      <c r="Y2703" s="593">
        <f t="shared" si="385"/>
        <v>0</v>
      </c>
      <c r="Z2703" s="594">
        <v>1</v>
      </c>
      <c r="AA2703" s="594"/>
      <c r="AB2703" s="594"/>
      <c r="AC2703" s="594"/>
      <c r="AD2703" s="594"/>
      <c r="AE2703" s="594"/>
      <c r="AF2703" s="594"/>
      <c r="AG2703" s="594"/>
      <c r="AH2703" s="595">
        <f t="shared" si="386"/>
        <v>1</v>
      </c>
      <c r="AI2703" s="594"/>
      <c r="AJ2703" s="669"/>
      <c r="AK2703" s="669"/>
      <c r="AL2703" s="669"/>
      <c r="AM2703" s="669"/>
      <c r="AN2703" s="669"/>
      <c r="AO2703" s="669"/>
      <c r="AP2703" s="669"/>
      <c r="AQ2703" s="596">
        <f t="shared" si="388"/>
        <v>0</v>
      </c>
      <c r="AR2703" s="596">
        <f t="shared" si="387"/>
        <v>1</v>
      </c>
    </row>
    <row r="2704" spans="1:44" ht="28.2" thickTop="1" thickBot="1">
      <c r="A2704" s="576" t="s">
        <v>2133</v>
      </c>
      <c r="B2704" s="576" t="s">
        <v>2184</v>
      </c>
      <c r="C2704" s="662" t="s">
        <v>2188</v>
      </c>
      <c r="D2704" s="579"/>
      <c r="E2704" s="834" t="s">
        <v>179</v>
      </c>
      <c r="F2704" s="663">
        <v>127000</v>
      </c>
      <c r="G2704" s="663">
        <v>127000</v>
      </c>
      <c r="H2704" s="582"/>
      <c r="I2704" s="583"/>
      <c r="J2704" s="664"/>
      <c r="K2704" s="664"/>
      <c r="L2704" s="693">
        <v>127000</v>
      </c>
      <c r="M2704" s="665"/>
      <c r="N2704" s="665"/>
      <c r="O2704" s="666"/>
      <c r="P2704" s="587"/>
      <c r="Q2704" s="667"/>
      <c r="R2704" s="694">
        <v>80000</v>
      </c>
      <c r="S2704" s="694">
        <v>47000</v>
      </c>
      <c r="T2704" s="591"/>
      <c r="U2704" s="592"/>
      <c r="V2704" s="591"/>
      <c r="W2704" s="592"/>
      <c r="X2704" s="593">
        <f t="shared" si="384"/>
        <v>0</v>
      </c>
      <c r="Y2704" s="593">
        <f t="shared" si="385"/>
        <v>0</v>
      </c>
      <c r="Z2704" s="594">
        <v>1</v>
      </c>
      <c r="AA2704" s="594"/>
      <c r="AB2704" s="594"/>
      <c r="AC2704" s="594"/>
      <c r="AD2704" s="594"/>
      <c r="AE2704" s="594"/>
      <c r="AF2704" s="594"/>
      <c r="AG2704" s="594"/>
      <c r="AH2704" s="595">
        <f t="shared" si="386"/>
        <v>1</v>
      </c>
      <c r="AI2704" s="594"/>
      <c r="AJ2704" s="669"/>
      <c r="AK2704" s="669"/>
      <c r="AL2704" s="669"/>
      <c r="AM2704" s="669"/>
      <c r="AN2704" s="669"/>
      <c r="AO2704" s="669"/>
      <c r="AP2704" s="669"/>
      <c r="AQ2704" s="596">
        <f t="shared" si="388"/>
        <v>0</v>
      </c>
      <c r="AR2704" s="596">
        <f t="shared" si="387"/>
        <v>1</v>
      </c>
    </row>
    <row r="2705" spans="1:44" ht="28.2" thickTop="1" thickBot="1">
      <c r="A2705" s="206" t="s">
        <v>2133</v>
      </c>
      <c r="B2705" s="206" t="s">
        <v>2184</v>
      </c>
      <c r="C2705" s="206" t="s">
        <v>229</v>
      </c>
      <c r="D2705" s="682"/>
      <c r="E2705" s="146" t="s">
        <v>145</v>
      </c>
      <c r="F2705" s="683">
        <v>117000</v>
      </c>
      <c r="G2705" s="658">
        <v>117000</v>
      </c>
      <c r="H2705" s="684"/>
      <c r="I2705" s="616">
        <v>0</v>
      </c>
      <c r="J2705" s="685">
        <v>0</v>
      </c>
      <c r="K2705" s="685">
        <v>0</v>
      </c>
      <c r="L2705" s="685">
        <v>117000</v>
      </c>
      <c r="M2705" s="687">
        <v>0</v>
      </c>
      <c r="N2705" s="687">
        <v>0</v>
      </c>
      <c r="O2705" s="688"/>
      <c r="P2705" s="587"/>
      <c r="Q2705" s="689">
        <v>80500</v>
      </c>
      <c r="R2705" s="695">
        <v>36500</v>
      </c>
      <c r="S2705" s="334">
        <v>0</v>
      </c>
      <c r="T2705" s="690"/>
      <c r="U2705" s="691">
        <v>0</v>
      </c>
      <c r="V2705" s="690"/>
      <c r="W2705" s="691"/>
      <c r="X2705" s="593">
        <f t="shared" si="384"/>
        <v>0</v>
      </c>
      <c r="Y2705" s="593">
        <f t="shared" si="385"/>
        <v>0</v>
      </c>
      <c r="Z2705" s="595"/>
      <c r="AA2705" s="595"/>
      <c r="AB2705" s="595"/>
      <c r="AC2705" s="595"/>
      <c r="AD2705" s="595"/>
      <c r="AE2705" s="595"/>
      <c r="AF2705" s="595"/>
      <c r="AG2705" s="595"/>
      <c r="AH2705" s="595">
        <f t="shared" si="386"/>
        <v>0</v>
      </c>
      <c r="AI2705" s="595">
        <v>1</v>
      </c>
      <c r="AJ2705" s="623"/>
      <c r="AK2705" s="623"/>
      <c r="AL2705" s="623"/>
      <c r="AM2705" s="623"/>
      <c r="AN2705" s="623"/>
      <c r="AO2705" s="623"/>
      <c r="AP2705" s="623"/>
      <c r="AQ2705" s="596">
        <f t="shared" si="388"/>
        <v>1</v>
      </c>
      <c r="AR2705" s="596">
        <f t="shared" si="387"/>
        <v>1</v>
      </c>
    </row>
    <row r="2706" spans="1:44" ht="28.2" thickTop="1" thickBot="1">
      <c r="A2706" s="206" t="s">
        <v>2133</v>
      </c>
      <c r="B2706" s="206" t="s">
        <v>2184</v>
      </c>
      <c r="C2706" s="206" t="s">
        <v>41</v>
      </c>
      <c r="D2706" s="682"/>
      <c r="E2706" s="146" t="s">
        <v>11</v>
      </c>
      <c r="F2706" s="683">
        <v>398967</v>
      </c>
      <c r="G2706" s="658">
        <v>428000</v>
      </c>
      <c r="H2706" s="684"/>
      <c r="I2706" s="616">
        <v>29033</v>
      </c>
      <c r="J2706" s="685">
        <v>11690</v>
      </c>
      <c r="K2706" s="685">
        <v>387277</v>
      </c>
      <c r="L2706" s="685"/>
      <c r="M2706" s="687"/>
      <c r="N2706" s="687"/>
      <c r="O2706" s="688"/>
      <c r="P2706" s="587"/>
      <c r="Q2706" s="689">
        <v>87500</v>
      </c>
      <c r="R2706" s="695">
        <v>250000</v>
      </c>
      <c r="S2706" s="334">
        <v>90500</v>
      </c>
      <c r="T2706" s="690"/>
      <c r="U2706" s="691"/>
      <c r="V2706" s="690"/>
      <c r="W2706" s="691"/>
      <c r="X2706" s="593">
        <f t="shared" si="384"/>
        <v>0</v>
      </c>
      <c r="Y2706" s="593">
        <f t="shared" si="385"/>
        <v>0</v>
      </c>
      <c r="Z2706" s="595"/>
      <c r="AA2706" s="595"/>
      <c r="AB2706" s="595"/>
      <c r="AC2706" s="595"/>
      <c r="AD2706" s="595"/>
      <c r="AE2706" s="595"/>
      <c r="AF2706" s="595"/>
      <c r="AG2706" s="595"/>
      <c r="AH2706" s="595">
        <f t="shared" si="386"/>
        <v>0</v>
      </c>
      <c r="AI2706" s="595">
        <v>1</v>
      </c>
      <c r="AJ2706" s="623"/>
      <c r="AK2706" s="623"/>
      <c r="AL2706" s="623"/>
      <c r="AM2706" s="623"/>
      <c r="AN2706" s="623"/>
      <c r="AO2706" s="623"/>
      <c r="AP2706" s="623"/>
      <c r="AQ2706" s="596">
        <f t="shared" si="388"/>
        <v>1</v>
      </c>
      <c r="AR2706" s="596">
        <f t="shared" si="387"/>
        <v>1</v>
      </c>
    </row>
    <row r="2707" spans="1:44" ht="28.2" thickTop="1" thickBot="1">
      <c r="A2707" s="576" t="s">
        <v>2133</v>
      </c>
      <c r="B2707" s="576" t="s">
        <v>2189</v>
      </c>
      <c r="C2707" s="576" t="s">
        <v>267</v>
      </c>
      <c r="D2707" s="579"/>
      <c r="E2707" s="577" t="s">
        <v>179</v>
      </c>
      <c r="F2707" s="678">
        <v>100000</v>
      </c>
      <c r="G2707" s="663">
        <f>F2707</f>
        <v>100000</v>
      </c>
      <c r="H2707" s="582"/>
      <c r="I2707" s="583"/>
      <c r="J2707" s="696">
        <v>50000</v>
      </c>
      <c r="K2707" s="696"/>
      <c r="L2707" s="696">
        <v>50000</v>
      </c>
      <c r="M2707" s="697"/>
      <c r="N2707" s="697"/>
      <c r="O2707" s="698"/>
      <c r="P2707" s="587"/>
      <c r="Q2707" s="694"/>
      <c r="R2707" s="699">
        <v>100000</v>
      </c>
      <c r="S2707" s="592"/>
      <c r="T2707" s="700"/>
      <c r="U2707" s="701"/>
      <c r="V2707" s="700"/>
      <c r="W2707" s="701"/>
      <c r="X2707" s="593">
        <f t="shared" si="384"/>
        <v>0</v>
      </c>
      <c r="Y2707" s="593">
        <f t="shared" si="385"/>
        <v>0</v>
      </c>
      <c r="Z2707" s="594">
        <v>1</v>
      </c>
      <c r="AA2707" s="594"/>
      <c r="AB2707" s="594"/>
      <c r="AC2707" s="594"/>
      <c r="AD2707" s="594"/>
      <c r="AE2707" s="594"/>
      <c r="AF2707" s="594"/>
      <c r="AG2707" s="594"/>
      <c r="AH2707" s="595">
        <f t="shared" si="386"/>
        <v>1</v>
      </c>
      <c r="AI2707" s="594"/>
      <c r="AJ2707" s="669"/>
      <c r="AK2707" s="669"/>
      <c r="AL2707" s="669"/>
      <c r="AM2707" s="669"/>
      <c r="AN2707" s="669"/>
      <c r="AO2707" s="669"/>
      <c r="AP2707" s="669"/>
      <c r="AQ2707" s="596">
        <f t="shared" si="388"/>
        <v>0</v>
      </c>
      <c r="AR2707" s="596">
        <f t="shared" si="387"/>
        <v>1</v>
      </c>
    </row>
    <row r="2708" spans="1:44" ht="28.2" thickTop="1" thickBot="1">
      <c r="A2708" s="576" t="s">
        <v>2133</v>
      </c>
      <c r="B2708" s="576" t="s">
        <v>2189</v>
      </c>
      <c r="C2708" s="576" t="s">
        <v>2190</v>
      </c>
      <c r="D2708" s="579"/>
      <c r="E2708" s="577" t="s">
        <v>179</v>
      </c>
      <c r="F2708" s="678">
        <v>80000</v>
      </c>
      <c r="G2708" s="663">
        <f>F2708</f>
        <v>80000</v>
      </c>
      <c r="H2708" s="582"/>
      <c r="I2708" s="583"/>
      <c r="J2708" s="696"/>
      <c r="K2708" s="696"/>
      <c r="L2708" s="696">
        <v>80000</v>
      </c>
      <c r="M2708" s="697"/>
      <c r="N2708" s="697"/>
      <c r="O2708" s="698"/>
      <c r="P2708" s="587"/>
      <c r="Q2708" s="694"/>
      <c r="R2708" s="699">
        <v>80000</v>
      </c>
      <c r="S2708" s="592"/>
      <c r="T2708" s="700"/>
      <c r="U2708" s="701"/>
      <c r="V2708" s="700"/>
      <c r="W2708" s="701"/>
      <c r="X2708" s="593">
        <f t="shared" si="384"/>
        <v>0</v>
      </c>
      <c r="Y2708" s="593">
        <f t="shared" si="385"/>
        <v>0</v>
      </c>
      <c r="Z2708" s="594">
        <v>1</v>
      </c>
      <c r="AA2708" s="594"/>
      <c r="AB2708" s="594"/>
      <c r="AC2708" s="594"/>
      <c r="AD2708" s="594"/>
      <c r="AE2708" s="594"/>
      <c r="AF2708" s="594"/>
      <c r="AG2708" s="594"/>
      <c r="AH2708" s="595">
        <f t="shared" si="386"/>
        <v>1</v>
      </c>
      <c r="AI2708" s="594"/>
      <c r="AJ2708" s="669"/>
      <c r="AK2708" s="669"/>
      <c r="AL2708" s="669"/>
      <c r="AM2708" s="669"/>
      <c r="AN2708" s="669"/>
      <c r="AO2708" s="669"/>
      <c r="AP2708" s="669"/>
      <c r="AQ2708" s="596">
        <f t="shared" si="388"/>
        <v>0</v>
      </c>
      <c r="AR2708" s="596">
        <f t="shared" si="387"/>
        <v>1</v>
      </c>
    </row>
    <row r="2709" spans="1:44" ht="28.2" thickTop="1" thickBot="1">
      <c r="A2709" s="576" t="s">
        <v>2133</v>
      </c>
      <c r="B2709" s="576" t="s">
        <v>2189</v>
      </c>
      <c r="C2709" s="576" t="s">
        <v>268</v>
      </c>
      <c r="D2709" s="579"/>
      <c r="E2709" s="577" t="s">
        <v>179</v>
      </c>
      <c r="F2709" s="678">
        <v>71000</v>
      </c>
      <c r="G2709" s="663">
        <f>F2709</f>
        <v>71000</v>
      </c>
      <c r="H2709" s="582"/>
      <c r="I2709" s="583"/>
      <c r="J2709" s="696"/>
      <c r="K2709" s="696"/>
      <c r="L2709" s="696">
        <v>71000</v>
      </c>
      <c r="M2709" s="697"/>
      <c r="N2709" s="697"/>
      <c r="O2709" s="698"/>
      <c r="P2709" s="587"/>
      <c r="Q2709" s="694"/>
      <c r="R2709" s="699">
        <v>71000</v>
      </c>
      <c r="S2709" s="592"/>
      <c r="T2709" s="700"/>
      <c r="U2709" s="701"/>
      <c r="V2709" s="700"/>
      <c r="W2709" s="701"/>
      <c r="X2709" s="593">
        <f t="shared" si="384"/>
        <v>0</v>
      </c>
      <c r="Y2709" s="593">
        <f t="shared" si="385"/>
        <v>0</v>
      </c>
      <c r="Z2709" s="594">
        <v>1</v>
      </c>
      <c r="AA2709" s="594"/>
      <c r="AB2709" s="594"/>
      <c r="AC2709" s="594"/>
      <c r="AD2709" s="594"/>
      <c r="AE2709" s="594"/>
      <c r="AF2709" s="594"/>
      <c r="AG2709" s="594"/>
      <c r="AH2709" s="595">
        <f t="shared" si="386"/>
        <v>1</v>
      </c>
      <c r="AI2709" s="594"/>
      <c r="AJ2709" s="669"/>
      <c r="AK2709" s="669"/>
      <c r="AL2709" s="669"/>
      <c r="AM2709" s="669"/>
      <c r="AN2709" s="669"/>
      <c r="AO2709" s="669"/>
      <c r="AP2709" s="669"/>
      <c r="AQ2709" s="596">
        <f t="shared" si="388"/>
        <v>0</v>
      </c>
      <c r="AR2709" s="596">
        <f t="shared" si="387"/>
        <v>1</v>
      </c>
    </row>
    <row r="2710" spans="1:44" ht="55.2" thickTop="1" thickBot="1">
      <c r="A2710" s="576" t="s">
        <v>2133</v>
      </c>
      <c r="B2710" s="576" t="s">
        <v>2189</v>
      </c>
      <c r="C2710" s="576" t="s">
        <v>2191</v>
      </c>
      <c r="D2710" s="579"/>
      <c r="E2710" s="577" t="s">
        <v>179</v>
      </c>
      <c r="F2710" s="678">
        <v>20000</v>
      </c>
      <c r="G2710" s="663">
        <f>F2710</f>
        <v>20000</v>
      </c>
      <c r="H2710" s="582"/>
      <c r="I2710" s="583"/>
      <c r="J2710" s="696"/>
      <c r="K2710" s="696"/>
      <c r="L2710" s="696">
        <v>20000</v>
      </c>
      <c r="M2710" s="697"/>
      <c r="N2710" s="697"/>
      <c r="O2710" s="698"/>
      <c r="P2710" s="587"/>
      <c r="Q2710" s="694"/>
      <c r="R2710" s="699">
        <v>20000</v>
      </c>
      <c r="S2710" s="592"/>
      <c r="T2710" s="700"/>
      <c r="U2710" s="701"/>
      <c r="V2710" s="700"/>
      <c r="W2710" s="701"/>
      <c r="X2710" s="593">
        <f t="shared" si="384"/>
        <v>0</v>
      </c>
      <c r="Y2710" s="593">
        <f t="shared" si="385"/>
        <v>0</v>
      </c>
      <c r="Z2710" s="594">
        <v>1</v>
      </c>
      <c r="AA2710" s="594"/>
      <c r="AB2710" s="594"/>
      <c r="AC2710" s="594"/>
      <c r="AD2710" s="594"/>
      <c r="AE2710" s="594"/>
      <c r="AF2710" s="594"/>
      <c r="AG2710" s="594"/>
      <c r="AH2710" s="595">
        <f t="shared" si="386"/>
        <v>1</v>
      </c>
      <c r="AI2710" s="594"/>
      <c r="AJ2710" s="669"/>
      <c r="AK2710" s="669"/>
      <c r="AL2710" s="669"/>
      <c r="AM2710" s="669"/>
      <c r="AN2710" s="669"/>
      <c r="AO2710" s="669"/>
      <c r="AP2710" s="669"/>
      <c r="AQ2710" s="596">
        <f t="shared" si="388"/>
        <v>0</v>
      </c>
      <c r="AR2710" s="596">
        <f t="shared" si="387"/>
        <v>1</v>
      </c>
    </row>
    <row r="2711" spans="1:44" ht="82.2" thickTop="1" thickBot="1">
      <c r="A2711" s="576" t="s">
        <v>2133</v>
      </c>
      <c r="B2711" s="576" t="s">
        <v>2189</v>
      </c>
      <c r="C2711" s="576" t="s">
        <v>2192</v>
      </c>
      <c r="D2711" s="579"/>
      <c r="E2711" s="577" t="s">
        <v>179</v>
      </c>
      <c r="F2711" s="678">
        <v>160000</v>
      </c>
      <c r="G2711" s="663">
        <f>F2711</f>
        <v>160000</v>
      </c>
      <c r="H2711" s="582"/>
      <c r="I2711" s="583"/>
      <c r="J2711" s="696">
        <v>160000</v>
      </c>
      <c r="K2711" s="696"/>
      <c r="L2711" s="696"/>
      <c r="M2711" s="697"/>
      <c r="N2711" s="697"/>
      <c r="O2711" s="698"/>
      <c r="P2711" s="587"/>
      <c r="Q2711" s="694"/>
      <c r="R2711" s="699">
        <v>160000</v>
      </c>
      <c r="S2711" s="592"/>
      <c r="T2711" s="700"/>
      <c r="U2711" s="701"/>
      <c r="V2711" s="700"/>
      <c r="W2711" s="701"/>
      <c r="X2711" s="593">
        <f t="shared" si="384"/>
        <v>0</v>
      </c>
      <c r="Y2711" s="593">
        <f t="shared" si="385"/>
        <v>0</v>
      </c>
      <c r="Z2711" s="594">
        <v>1</v>
      </c>
      <c r="AA2711" s="594"/>
      <c r="AB2711" s="594"/>
      <c r="AC2711" s="594"/>
      <c r="AD2711" s="594"/>
      <c r="AE2711" s="594"/>
      <c r="AF2711" s="594"/>
      <c r="AG2711" s="594"/>
      <c r="AH2711" s="595">
        <f t="shared" si="386"/>
        <v>1</v>
      </c>
      <c r="AI2711" s="594"/>
      <c r="AJ2711" s="669"/>
      <c r="AK2711" s="669"/>
      <c r="AL2711" s="669"/>
      <c r="AM2711" s="669"/>
      <c r="AN2711" s="669"/>
      <c r="AO2711" s="669"/>
      <c r="AP2711" s="669"/>
      <c r="AQ2711" s="596">
        <f t="shared" si="388"/>
        <v>0</v>
      </c>
      <c r="AR2711" s="596">
        <f t="shared" si="387"/>
        <v>1</v>
      </c>
    </row>
    <row r="2712" spans="1:44" ht="28.2" thickTop="1" thickBot="1">
      <c r="A2712" s="206" t="s">
        <v>2133</v>
      </c>
      <c r="B2712" s="206" t="s">
        <v>2189</v>
      </c>
      <c r="C2712" s="227" t="s">
        <v>41</v>
      </c>
      <c r="D2712" s="579"/>
      <c r="E2712" s="827" t="s">
        <v>145</v>
      </c>
      <c r="F2712" s="658">
        <v>220000</v>
      </c>
      <c r="G2712" s="658">
        <v>225814</v>
      </c>
      <c r="H2712" s="659"/>
      <c r="I2712" s="616">
        <v>85814</v>
      </c>
      <c r="J2712" s="478">
        <v>0</v>
      </c>
      <c r="K2712" s="478">
        <v>0</v>
      </c>
      <c r="L2712" s="478">
        <v>140000</v>
      </c>
      <c r="M2712" s="479">
        <v>0</v>
      </c>
      <c r="N2712" s="479"/>
      <c r="O2712" s="480"/>
      <c r="P2712" s="587"/>
      <c r="Q2712" s="660">
        <v>0</v>
      </c>
      <c r="R2712" s="494">
        <v>203233</v>
      </c>
      <c r="S2712" s="334">
        <v>22581</v>
      </c>
      <c r="T2712" s="484"/>
      <c r="U2712" s="334">
        <v>0</v>
      </c>
      <c r="V2712" s="484"/>
      <c r="W2712" s="334"/>
      <c r="X2712" s="593">
        <f t="shared" si="384"/>
        <v>0</v>
      </c>
      <c r="Y2712" s="593">
        <f t="shared" si="385"/>
        <v>0</v>
      </c>
      <c r="Z2712" s="595"/>
      <c r="AA2712" s="595"/>
      <c r="AB2712" s="595"/>
      <c r="AC2712" s="595"/>
      <c r="AD2712" s="595"/>
      <c r="AE2712" s="595"/>
      <c r="AF2712" s="595"/>
      <c r="AG2712" s="595"/>
      <c r="AH2712" s="595">
        <f t="shared" si="386"/>
        <v>0</v>
      </c>
      <c r="AI2712" s="595">
        <v>1</v>
      </c>
      <c r="AJ2712" s="595"/>
      <c r="AK2712" s="595"/>
      <c r="AL2712" s="595"/>
      <c r="AM2712" s="595"/>
      <c r="AN2712" s="595"/>
      <c r="AO2712" s="595"/>
      <c r="AP2712" s="595"/>
      <c r="AQ2712" s="596">
        <f t="shared" si="388"/>
        <v>1</v>
      </c>
      <c r="AR2712" s="596">
        <f t="shared" si="387"/>
        <v>1</v>
      </c>
    </row>
    <row r="2713" spans="1:44" ht="28.2" thickTop="1" thickBot="1">
      <c r="A2713" s="576" t="s">
        <v>2133</v>
      </c>
      <c r="B2713" s="576" t="s">
        <v>2193</v>
      </c>
      <c r="C2713" s="662" t="s">
        <v>2194</v>
      </c>
      <c r="D2713" s="579"/>
      <c r="E2713" s="834" t="s">
        <v>179</v>
      </c>
      <c r="F2713" s="663">
        <v>356000</v>
      </c>
      <c r="G2713" s="663">
        <v>356000</v>
      </c>
      <c r="H2713" s="582"/>
      <c r="I2713" s="583"/>
      <c r="J2713" s="664"/>
      <c r="K2713" s="664"/>
      <c r="L2713" s="693">
        <v>356000</v>
      </c>
      <c r="M2713" s="665"/>
      <c r="N2713" s="665"/>
      <c r="O2713" s="666"/>
      <c r="P2713" s="587"/>
      <c r="Q2713" s="667"/>
      <c r="R2713" s="668">
        <v>100000</v>
      </c>
      <c r="S2713" s="592">
        <v>256000</v>
      </c>
      <c r="T2713" s="591"/>
      <c r="U2713" s="592"/>
      <c r="V2713" s="591"/>
      <c r="W2713" s="592"/>
      <c r="X2713" s="593">
        <f t="shared" si="384"/>
        <v>0</v>
      </c>
      <c r="Y2713" s="593">
        <f t="shared" si="385"/>
        <v>0</v>
      </c>
      <c r="Z2713" s="594">
        <v>1</v>
      </c>
      <c r="AA2713" s="594"/>
      <c r="AB2713" s="594"/>
      <c r="AC2713" s="594"/>
      <c r="AD2713" s="594"/>
      <c r="AE2713" s="594"/>
      <c r="AF2713" s="594"/>
      <c r="AG2713" s="594"/>
      <c r="AH2713" s="595">
        <f t="shared" si="386"/>
        <v>1</v>
      </c>
      <c r="AI2713" s="594"/>
      <c r="AJ2713" s="594"/>
      <c r="AK2713" s="594"/>
      <c r="AL2713" s="594"/>
      <c r="AM2713" s="594"/>
      <c r="AN2713" s="594"/>
      <c r="AO2713" s="594"/>
      <c r="AP2713" s="594"/>
      <c r="AQ2713" s="596">
        <f t="shared" si="388"/>
        <v>0</v>
      </c>
      <c r="AR2713" s="596">
        <f t="shared" si="387"/>
        <v>1</v>
      </c>
    </row>
    <row r="2714" spans="1:44" ht="28.2" thickTop="1" thickBot="1">
      <c r="A2714" s="576" t="s">
        <v>2133</v>
      </c>
      <c r="B2714" s="576" t="s">
        <v>2193</v>
      </c>
      <c r="C2714" s="662" t="s">
        <v>35</v>
      </c>
      <c r="D2714" s="579"/>
      <c r="E2714" s="834" t="s">
        <v>179</v>
      </c>
      <c r="F2714" s="663">
        <v>50000</v>
      </c>
      <c r="G2714" s="663">
        <v>50000</v>
      </c>
      <c r="H2714" s="582"/>
      <c r="I2714" s="583"/>
      <c r="J2714" s="664"/>
      <c r="K2714" s="664"/>
      <c r="L2714" s="693">
        <v>50000</v>
      </c>
      <c r="M2714" s="665"/>
      <c r="N2714" s="665"/>
      <c r="O2714" s="666"/>
      <c r="P2714" s="587"/>
      <c r="Q2714" s="667"/>
      <c r="R2714" s="668">
        <v>50000</v>
      </c>
      <c r="S2714" s="592">
        <v>0</v>
      </c>
      <c r="T2714" s="591"/>
      <c r="U2714" s="592"/>
      <c r="V2714" s="591"/>
      <c r="W2714" s="592"/>
      <c r="X2714" s="593">
        <f t="shared" si="384"/>
        <v>0</v>
      </c>
      <c r="Y2714" s="593">
        <f t="shared" si="385"/>
        <v>0</v>
      </c>
      <c r="Z2714" s="594">
        <v>1</v>
      </c>
      <c r="AA2714" s="594"/>
      <c r="AB2714" s="594"/>
      <c r="AC2714" s="594"/>
      <c r="AD2714" s="594"/>
      <c r="AE2714" s="594"/>
      <c r="AF2714" s="594"/>
      <c r="AG2714" s="594"/>
      <c r="AH2714" s="595">
        <f t="shared" si="386"/>
        <v>1</v>
      </c>
      <c r="AI2714" s="594"/>
      <c r="AJ2714" s="594"/>
      <c r="AK2714" s="594"/>
      <c r="AL2714" s="594"/>
      <c r="AM2714" s="594"/>
      <c r="AN2714" s="594"/>
      <c r="AO2714" s="594"/>
      <c r="AP2714" s="594"/>
      <c r="AQ2714" s="596">
        <f t="shared" si="388"/>
        <v>0</v>
      </c>
      <c r="AR2714" s="596">
        <f t="shared" si="387"/>
        <v>1</v>
      </c>
    </row>
    <row r="2715" spans="1:44" ht="28.2" thickTop="1" thickBot="1">
      <c r="A2715" s="576" t="s">
        <v>2133</v>
      </c>
      <c r="B2715" s="576" t="s">
        <v>2193</v>
      </c>
      <c r="C2715" s="662" t="s">
        <v>226</v>
      </c>
      <c r="D2715" s="579"/>
      <c r="E2715" s="834" t="s">
        <v>179</v>
      </c>
      <c r="F2715" s="663">
        <v>150000</v>
      </c>
      <c r="G2715" s="663">
        <v>150000</v>
      </c>
      <c r="H2715" s="582"/>
      <c r="I2715" s="583"/>
      <c r="J2715" s="664"/>
      <c r="K2715" s="664"/>
      <c r="L2715" s="693">
        <v>150000</v>
      </c>
      <c r="M2715" s="665"/>
      <c r="N2715" s="665"/>
      <c r="O2715" s="666"/>
      <c r="P2715" s="587"/>
      <c r="Q2715" s="667"/>
      <c r="R2715" s="668">
        <v>150000</v>
      </c>
      <c r="S2715" s="592">
        <v>0</v>
      </c>
      <c r="T2715" s="591"/>
      <c r="U2715" s="592"/>
      <c r="V2715" s="591"/>
      <c r="W2715" s="592"/>
      <c r="X2715" s="593">
        <f t="shared" si="384"/>
        <v>0</v>
      </c>
      <c r="Y2715" s="593">
        <f t="shared" si="385"/>
        <v>0</v>
      </c>
      <c r="Z2715" s="594">
        <v>1</v>
      </c>
      <c r="AA2715" s="594"/>
      <c r="AB2715" s="594"/>
      <c r="AC2715" s="594"/>
      <c r="AD2715" s="594"/>
      <c r="AE2715" s="594"/>
      <c r="AF2715" s="594"/>
      <c r="AG2715" s="594"/>
      <c r="AH2715" s="595">
        <f t="shared" si="386"/>
        <v>1</v>
      </c>
      <c r="AI2715" s="594"/>
      <c r="AJ2715" s="594"/>
      <c r="AK2715" s="594"/>
      <c r="AL2715" s="594"/>
      <c r="AM2715" s="594"/>
      <c r="AN2715" s="594"/>
      <c r="AO2715" s="594"/>
      <c r="AP2715" s="594"/>
      <c r="AQ2715" s="596">
        <f t="shared" si="388"/>
        <v>0</v>
      </c>
      <c r="AR2715" s="596">
        <f t="shared" si="387"/>
        <v>1</v>
      </c>
    </row>
    <row r="2716" spans="1:44" ht="28.2" thickTop="1" thickBot="1">
      <c r="A2716" s="576" t="s">
        <v>2133</v>
      </c>
      <c r="B2716" s="576" t="s">
        <v>2193</v>
      </c>
      <c r="C2716" s="662" t="s">
        <v>44</v>
      </c>
      <c r="D2716" s="579"/>
      <c r="E2716" s="834" t="s">
        <v>179</v>
      </c>
      <c r="F2716" s="663">
        <v>25000</v>
      </c>
      <c r="G2716" s="663">
        <v>25000</v>
      </c>
      <c r="H2716" s="582"/>
      <c r="I2716" s="583"/>
      <c r="J2716" s="664"/>
      <c r="K2716" s="664"/>
      <c r="L2716" s="693">
        <v>25000</v>
      </c>
      <c r="M2716" s="665"/>
      <c r="N2716" s="665"/>
      <c r="O2716" s="666"/>
      <c r="P2716" s="587"/>
      <c r="Q2716" s="667"/>
      <c r="R2716" s="668">
        <v>25000</v>
      </c>
      <c r="S2716" s="592">
        <v>0</v>
      </c>
      <c r="T2716" s="591"/>
      <c r="U2716" s="592"/>
      <c r="V2716" s="591"/>
      <c r="W2716" s="592"/>
      <c r="X2716" s="593">
        <f t="shared" si="384"/>
        <v>0</v>
      </c>
      <c r="Y2716" s="593">
        <f t="shared" si="385"/>
        <v>0</v>
      </c>
      <c r="Z2716" s="594">
        <v>1</v>
      </c>
      <c r="AA2716" s="594"/>
      <c r="AB2716" s="594"/>
      <c r="AC2716" s="594"/>
      <c r="AD2716" s="594"/>
      <c r="AE2716" s="594"/>
      <c r="AF2716" s="594"/>
      <c r="AG2716" s="594"/>
      <c r="AH2716" s="595">
        <f t="shared" si="386"/>
        <v>1</v>
      </c>
      <c r="AI2716" s="594"/>
      <c r="AJ2716" s="594"/>
      <c r="AK2716" s="594"/>
      <c r="AL2716" s="594"/>
      <c r="AM2716" s="594"/>
      <c r="AN2716" s="594"/>
      <c r="AO2716" s="594"/>
      <c r="AP2716" s="594"/>
      <c r="AQ2716" s="596">
        <f t="shared" si="388"/>
        <v>0</v>
      </c>
      <c r="AR2716" s="596">
        <f t="shared" si="387"/>
        <v>1</v>
      </c>
    </row>
    <row r="2717" spans="1:44" ht="28.2" thickTop="1" thickBot="1">
      <c r="A2717" s="576" t="s">
        <v>2133</v>
      </c>
      <c r="B2717" s="576" t="s">
        <v>2193</v>
      </c>
      <c r="C2717" s="662" t="s">
        <v>36</v>
      </c>
      <c r="D2717" s="579"/>
      <c r="E2717" s="834" t="s">
        <v>179</v>
      </c>
      <c r="F2717" s="663">
        <v>25000</v>
      </c>
      <c r="G2717" s="663">
        <v>25000</v>
      </c>
      <c r="H2717" s="582"/>
      <c r="I2717" s="583"/>
      <c r="J2717" s="664"/>
      <c r="K2717" s="664"/>
      <c r="L2717" s="693">
        <v>25000</v>
      </c>
      <c r="M2717" s="665"/>
      <c r="N2717" s="665"/>
      <c r="O2717" s="666"/>
      <c r="P2717" s="587"/>
      <c r="Q2717" s="667"/>
      <c r="R2717" s="668">
        <v>5000</v>
      </c>
      <c r="S2717" s="592">
        <v>20000</v>
      </c>
      <c r="T2717" s="591"/>
      <c r="U2717" s="592"/>
      <c r="V2717" s="591"/>
      <c r="W2717" s="592"/>
      <c r="X2717" s="593">
        <f t="shared" ref="X2717:X2780" si="389">G2717-I2717-J2717-K2717-L2717-M2717-N2717</f>
        <v>0</v>
      </c>
      <c r="Y2717" s="593">
        <f t="shared" ref="Y2717:Y2780" si="390">G2717-Q2717-R2717-S2717</f>
        <v>0</v>
      </c>
      <c r="Z2717" s="594">
        <v>1</v>
      </c>
      <c r="AA2717" s="594"/>
      <c r="AB2717" s="594"/>
      <c r="AC2717" s="594"/>
      <c r="AD2717" s="594"/>
      <c r="AE2717" s="594"/>
      <c r="AF2717" s="594"/>
      <c r="AG2717" s="594"/>
      <c r="AH2717" s="595">
        <f t="shared" si="386"/>
        <v>1</v>
      </c>
      <c r="AI2717" s="594"/>
      <c r="AJ2717" s="594"/>
      <c r="AK2717" s="594"/>
      <c r="AL2717" s="594"/>
      <c r="AM2717" s="594"/>
      <c r="AN2717" s="594"/>
      <c r="AO2717" s="594"/>
      <c r="AP2717" s="594"/>
      <c r="AQ2717" s="596">
        <f t="shared" si="388"/>
        <v>0</v>
      </c>
      <c r="AR2717" s="596">
        <f t="shared" si="387"/>
        <v>1</v>
      </c>
    </row>
    <row r="2718" spans="1:44" ht="28.2" thickTop="1" thickBot="1">
      <c r="A2718" s="597" t="s">
        <v>2133</v>
      </c>
      <c r="B2718" s="597" t="s">
        <v>2193</v>
      </c>
      <c r="C2718" s="670" t="s">
        <v>2195</v>
      </c>
      <c r="D2718" s="579"/>
      <c r="E2718" s="836" t="s">
        <v>179</v>
      </c>
      <c r="F2718" s="671">
        <v>204000</v>
      </c>
      <c r="G2718" s="671">
        <v>204000</v>
      </c>
      <c r="H2718" s="582"/>
      <c r="I2718" s="601"/>
      <c r="J2718" s="672">
        <v>204000</v>
      </c>
      <c r="K2718" s="672"/>
      <c r="L2718" s="702"/>
      <c r="M2718" s="673"/>
      <c r="N2718" s="673"/>
      <c r="O2718" s="674"/>
      <c r="P2718" s="587"/>
      <c r="Q2718" s="675"/>
      <c r="R2718" s="676">
        <v>204000</v>
      </c>
      <c r="S2718" s="609">
        <v>0</v>
      </c>
      <c r="T2718" s="608"/>
      <c r="U2718" s="609"/>
      <c r="V2718" s="608"/>
      <c r="W2718" s="609"/>
      <c r="X2718" s="593">
        <f t="shared" si="389"/>
        <v>0</v>
      </c>
      <c r="Y2718" s="593">
        <f t="shared" si="390"/>
        <v>0</v>
      </c>
      <c r="Z2718" s="611">
        <v>1</v>
      </c>
      <c r="AA2718" s="611"/>
      <c r="AB2718" s="611"/>
      <c r="AC2718" s="611"/>
      <c r="AD2718" s="611"/>
      <c r="AE2718" s="611"/>
      <c r="AF2718" s="611"/>
      <c r="AG2718" s="611"/>
      <c r="AH2718" s="595">
        <f t="shared" si="386"/>
        <v>1</v>
      </c>
      <c r="AI2718" s="611"/>
      <c r="AJ2718" s="611"/>
      <c r="AK2718" s="611"/>
      <c r="AL2718" s="611"/>
      <c r="AM2718" s="611"/>
      <c r="AN2718" s="611"/>
      <c r="AO2718" s="611"/>
      <c r="AP2718" s="611"/>
      <c r="AQ2718" s="596">
        <f t="shared" si="388"/>
        <v>0</v>
      </c>
      <c r="AR2718" s="596">
        <f t="shared" si="387"/>
        <v>1</v>
      </c>
    </row>
    <row r="2719" spans="1:44" ht="28.2" thickTop="1" thickBot="1">
      <c r="A2719" s="206" t="s">
        <v>2133</v>
      </c>
      <c r="B2719" s="206" t="s">
        <v>2193</v>
      </c>
      <c r="C2719" s="227" t="s">
        <v>229</v>
      </c>
      <c r="D2719" s="579"/>
      <c r="E2719" s="827" t="s">
        <v>145</v>
      </c>
      <c r="F2719" s="494">
        <v>146000</v>
      </c>
      <c r="G2719" s="494">
        <v>125000</v>
      </c>
      <c r="H2719" s="659"/>
      <c r="I2719" s="616"/>
      <c r="J2719" s="353"/>
      <c r="K2719" s="353">
        <v>0</v>
      </c>
      <c r="L2719" s="353">
        <v>125000</v>
      </c>
      <c r="M2719" s="352">
        <v>0</v>
      </c>
      <c r="N2719" s="352">
        <v>0</v>
      </c>
      <c r="O2719" s="354" t="s">
        <v>56</v>
      </c>
      <c r="P2719" s="587"/>
      <c r="Q2719" s="660">
        <v>66000</v>
      </c>
      <c r="R2719" s="494">
        <v>59000</v>
      </c>
      <c r="S2719" s="352">
        <v>0</v>
      </c>
      <c r="T2719" s="703"/>
      <c r="U2719" s="334"/>
      <c r="V2719" s="703"/>
      <c r="W2719" s="334"/>
      <c r="X2719" s="593">
        <f t="shared" si="389"/>
        <v>0</v>
      </c>
      <c r="Y2719" s="593">
        <f t="shared" si="390"/>
        <v>0</v>
      </c>
      <c r="Z2719" s="595"/>
      <c r="AA2719" s="595"/>
      <c r="AB2719" s="595"/>
      <c r="AC2719" s="595"/>
      <c r="AD2719" s="595"/>
      <c r="AE2719" s="595"/>
      <c r="AF2719" s="595"/>
      <c r="AG2719" s="595"/>
      <c r="AH2719" s="595">
        <f t="shared" si="386"/>
        <v>0</v>
      </c>
      <c r="AI2719" s="595">
        <v>1</v>
      </c>
      <c r="AJ2719" s="595"/>
      <c r="AK2719" s="595"/>
      <c r="AL2719" s="595"/>
      <c r="AM2719" s="595"/>
      <c r="AN2719" s="595"/>
      <c r="AO2719" s="595"/>
      <c r="AP2719" s="595"/>
      <c r="AQ2719" s="596">
        <f t="shared" si="388"/>
        <v>1</v>
      </c>
      <c r="AR2719" s="596">
        <f t="shared" si="387"/>
        <v>1</v>
      </c>
    </row>
    <row r="2720" spans="1:44" ht="28.2" thickTop="1" thickBot="1">
      <c r="A2720" s="206" t="s">
        <v>2133</v>
      </c>
      <c r="B2720" s="206" t="s">
        <v>2193</v>
      </c>
      <c r="C2720" s="227" t="s">
        <v>2196</v>
      </c>
      <c r="D2720" s="579"/>
      <c r="E2720" s="827" t="s">
        <v>53</v>
      </c>
      <c r="F2720" s="494">
        <v>312000</v>
      </c>
      <c r="G2720" s="494">
        <v>264000</v>
      </c>
      <c r="H2720" s="659"/>
      <c r="I2720" s="616"/>
      <c r="J2720" s="353"/>
      <c r="K2720" s="353">
        <v>0</v>
      </c>
      <c r="L2720" s="353">
        <v>264000</v>
      </c>
      <c r="M2720" s="352"/>
      <c r="N2720" s="352"/>
      <c r="O2720" s="354"/>
      <c r="P2720" s="587"/>
      <c r="Q2720" s="660">
        <v>144000</v>
      </c>
      <c r="R2720" s="494">
        <v>120000</v>
      </c>
      <c r="S2720" s="352">
        <v>0</v>
      </c>
      <c r="T2720" s="703"/>
      <c r="U2720" s="334"/>
      <c r="V2720" s="703"/>
      <c r="W2720" s="334"/>
      <c r="X2720" s="593">
        <f t="shared" si="389"/>
        <v>0</v>
      </c>
      <c r="Y2720" s="593">
        <f t="shared" si="390"/>
        <v>0</v>
      </c>
      <c r="Z2720" s="595"/>
      <c r="AA2720" s="595"/>
      <c r="AB2720" s="595"/>
      <c r="AC2720" s="595"/>
      <c r="AD2720" s="595"/>
      <c r="AE2720" s="595"/>
      <c r="AF2720" s="595"/>
      <c r="AG2720" s="595"/>
      <c r="AH2720" s="595">
        <f t="shared" si="386"/>
        <v>0</v>
      </c>
      <c r="AI2720" s="595">
        <v>1</v>
      </c>
      <c r="AJ2720" s="595"/>
      <c r="AK2720" s="595"/>
      <c r="AL2720" s="595"/>
      <c r="AM2720" s="595"/>
      <c r="AN2720" s="595"/>
      <c r="AO2720" s="595"/>
      <c r="AP2720" s="595"/>
      <c r="AQ2720" s="596">
        <f t="shared" si="388"/>
        <v>1</v>
      </c>
      <c r="AR2720" s="596">
        <f t="shared" si="387"/>
        <v>1</v>
      </c>
    </row>
    <row r="2721" spans="1:44" ht="28.2" thickTop="1" thickBot="1">
      <c r="A2721" s="206" t="s">
        <v>2133</v>
      </c>
      <c r="B2721" s="206" t="s">
        <v>2193</v>
      </c>
      <c r="C2721" s="227" t="s">
        <v>2197</v>
      </c>
      <c r="D2721" s="579"/>
      <c r="E2721" s="827" t="s">
        <v>53</v>
      </c>
      <c r="F2721" s="494">
        <v>750000</v>
      </c>
      <c r="G2721" s="494">
        <v>750000</v>
      </c>
      <c r="H2721" s="659"/>
      <c r="I2721" s="616"/>
      <c r="J2721" s="353"/>
      <c r="K2721" s="353"/>
      <c r="L2721" s="353"/>
      <c r="M2721" s="352">
        <v>750000</v>
      </c>
      <c r="N2721" s="352"/>
      <c r="O2721" s="354"/>
      <c r="P2721" s="587"/>
      <c r="Q2721" s="660">
        <v>11275</v>
      </c>
      <c r="R2721" s="494">
        <v>188725</v>
      </c>
      <c r="S2721" s="352">
        <v>550000</v>
      </c>
      <c r="T2721" s="703"/>
      <c r="U2721" s="334"/>
      <c r="V2721" s="703"/>
      <c r="W2721" s="334"/>
      <c r="X2721" s="593">
        <f t="shared" si="389"/>
        <v>0</v>
      </c>
      <c r="Y2721" s="593">
        <f t="shared" si="390"/>
        <v>0</v>
      </c>
      <c r="Z2721" s="595"/>
      <c r="AA2721" s="595"/>
      <c r="AB2721" s="595"/>
      <c r="AC2721" s="595"/>
      <c r="AD2721" s="595"/>
      <c r="AE2721" s="595"/>
      <c r="AF2721" s="595"/>
      <c r="AG2721" s="595"/>
      <c r="AH2721" s="595">
        <f t="shared" si="386"/>
        <v>0</v>
      </c>
      <c r="AI2721" s="595"/>
      <c r="AJ2721" s="595"/>
      <c r="AK2721" s="595"/>
      <c r="AL2721" s="595"/>
      <c r="AM2721" s="595"/>
      <c r="AN2721" s="595"/>
      <c r="AO2721" s="595">
        <v>1</v>
      </c>
      <c r="AP2721" s="595"/>
      <c r="AQ2721" s="596">
        <f t="shared" si="388"/>
        <v>1</v>
      </c>
      <c r="AR2721" s="596">
        <f t="shared" si="387"/>
        <v>1</v>
      </c>
    </row>
    <row r="2722" spans="1:44" ht="28.2" thickTop="1" thickBot="1">
      <c r="A2722" s="576" t="s">
        <v>2133</v>
      </c>
      <c r="B2722" s="576" t="s">
        <v>2198</v>
      </c>
      <c r="C2722" s="662" t="s">
        <v>798</v>
      </c>
      <c r="D2722" s="579"/>
      <c r="E2722" s="834" t="s">
        <v>179</v>
      </c>
      <c r="F2722" s="668">
        <v>500000</v>
      </c>
      <c r="G2722" s="668">
        <v>500000</v>
      </c>
      <c r="H2722" s="582"/>
      <c r="I2722" s="583"/>
      <c r="J2722" s="704">
        <v>200000</v>
      </c>
      <c r="K2722" s="704"/>
      <c r="L2722" s="704">
        <v>300000</v>
      </c>
      <c r="M2722" s="705"/>
      <c r="N2722" s="705"/>
      <c r="O2722" s="706"/>
      <c r="P2722" s="587"/>
      <c r="Q2722" s="667">
        <v>0</v>
      </c>
      <c r="R2722" s="668">
        <v>0</v>
      </c>
      <c r="S2722" s="705">
        <v>500000</v>
      </c>
      <c r="T2722" s="707"/>
      <c r="U2722" s="592"/>
      <c r="V2722" s="707"/>
      <c r="W2722" s="592"/>
      <c r="X2722" s="593">
        <f t="shared" si="389"/>
        <v>0</v>
      </c>
      <c r="Y2722" s="593">
        <f t="shared" si="390"/>
        <v>0</v>
      </c>
      <c r="Z2722" s="594">
        <v>1</v>
      </c>
      <c r="AA2722" s="594"/>
      <c r="AB2722" s="594"/>
      <c r="AC2722" s="594"/>
      <c r="AD2722" s="594"/>
      <c r="AE2722" s="594"/>
      <c r="AF2722" s="594"/>
      <c r="AG2722" s="594"/>
      <c r="AH2722" s="595">
        <f t="shared" si="386"/>
        <v>1</v>
      </c>
      <c r="AI2722" s="594"/>
      <c r="AJ2722" s="594"/>
      <c r="AK2722" s="594"/>
      <c r="AL2722" s="594"/>
      <c r="AM2722" s="594"/>
      <c r="AN2722" s="594"/>
      <c r="AO2722" s="594"/>
      <c r="AP2722" s="594"/>
      <c r="AQ2722" s="596">
        <f t="shared" si="388"/>
        <v>0</v>
      </c>
      <c r="AR2722" s="596">
        <f t="shared" si="387"/>
        <v>1</v>
      </c>
    </row>
    <row r="2723" spans="1:44" ht="28.2" thickTop="1" thickBot="1">
      <c r="A2723" s="597" t="s">
        <v>2133</v>
      </c>
      <c r="B2723" s="597" t="s">
        <v>2198</v>
      </c>
      <c r="C2723" s="670" t="s">
        <v>2165</v>
      </c>
      <c r="D2723" s="579"/>
      <c r="E2723" s="836" t="s">
        <v>179</v>
      </c>
      <c r="F2723" s="676">
        <v>185000</v>
      </c>
      <c r="G2723" s="676">
        <v>185000</v>
      </c>
      <c r="H2723" s="582"/>
      <c r="I2723" s="601"/>
      <c r="J2723" s="708">
        <v>185000</v>
      </c>
      <c r="K2723" s="708"/>
      <c r="L2723" s="708">
        <v>0</v>
      </c>
      <c r="M2723" s="709"/>
      <c r="N2723" s="709"/>
      <c r="O2723" s="710"/>
      <c r="P2723" s="587"/>
      <c r="Q2723" s="675"/>
      <c r="R2723" s="676">
        <v>185000</v>
      </c>
      <c r="S2723" s="709">
        <v>0</v>
      </c>
      <c r="T2723" s="711"/>
      <c r="U2723" s="609"/>
      <c r="V2723" s="711"/>
      <c r="W2723" s="609"/>
      <c r="X2723" s="593">
        <f t="shared" si="389"/>
        <v>0</v>
      </c>
      <c r="Y2723" s="593">
        <f t="shared" si="390"/>
        <v>0</v>
      </c>
      <c r="Z2723" s="611">
        <v>1</v>
      </c>
      <c r="AA2723" s="611"/>
      <c r="AB2723" s="611"/>
      <c r="AC2723" s="611"/>
      <c r="AD2723" s="611"/>
      <c r="AE2723" s="611"/>
      <c r="AF2723" s="611"/>
      <c r="AG2723" s="611"/>
      <c r="AH2723" s="595">
        <f t="shared" si="386"/>
        <v>1</v>
      </c>
      <c r="AI2723" s="611"/>
      <c r="AJ2723" s="611"/>
      <c r="AK2723" s="611"/>
      <c r="AL2723" s="611"/>
      <c r="AM2723" s="611"/>
      <c r="AN2723" s="611"/>
      <c r="AO2723" s="611"/>
      <c r="AP2723" s="611"/>
      <c r="AQ2723" s="596">
        <f t="shared" si="388"/>
        <v>0</v>
      </c>
      <c r="AR2723" s="596">
        <f t="shared" si="387"/>
        <v>1</v>
      </c>
    </row>
    <row r="2724" spans="1:44" ht="28.2" thickTop="1" thickBot="1">
      <c r="A2724" s="576" t="s">
        <v>2133</v>
      </c>
      <c r="B2724" s="576" t="s">
        <v>2198</v>
      </c>
      <c r="C2724" s="662" t="s">
        <v>143</v>
      </c>
      <c r="D2724" s="579"/>
      <c r="E2724" s="834" t="s">
        <v>179</v>
      </c>
      <c r="F2724" s="668">
        <v>49000</v>
      </c>
      <c r="G2724" s="668">
        <v>49000</v>
      </c>
      <c r="H2724" s="582"/>
      <c r="I2724" s="583"/>
      <c r="J2724" s="704"/>
      <c r="K2724" s="704"/>
      <c r="L2724" s="704">
        <v>49000</v>
      </c>
      <c r="M2724" s="705"/>
      <c r="N2724" s="705"/>
      <c r="O2724" s="706"/>
      <c r="P2724" s="587"/>
      <c r="Q2724" s="667">
        <v>0</v>
      </c>
      <c r="R2724" s="668">
        <v>49000</v>
      </c>
      <c r="S2724" s="705">
        <v>0</v>
      </c>
      <c r="T2724" s="707"/>
      <c r="U2724" s="592"/>
      <c r="V2724" s="707"/>
      <c r="W2724" s="592"/>
      <c r="X2724" s="593">
        <f t="shared" si="389"/>
        <v>0</v>
      </c>
      <c r="Y2724" s="593">
        <f t="shared" si="390"/>
        <v>0</v>
      </c>
      <c r="Z2724" s="594">
        <v>1</v>
      </c>
      <c r="AA2724" s="594"/>
      <c r="AB2724" s="594"/>
      <c r="AC2724" s="594"/>
      <c r="AD2724" s="594"/>
      <c r="AE2724" s="594"/>
      <c r="AF2724" s="594"/>
      <c r="AG2724" s="594"/>
      <c r="AH2724" s="595">
        <f t="shared" si="386"/>
        <v>1</v>
      </c>
      <c r="AI2724" s="594"/>
      <c r="AJ2724" s="594"/>
      <c r="AK2724" s="594"/>
      <c r="AL2724" s="594"/>
      <c r="AM2724" s="594"/>
      <c r="AN2724" s="594"/>
      <c r="AO2724" s="594"/>
      <c r="AP2724" s="594"/>
      <c r="AQ2724" s="596">
        <f t="shared" si="388"/>
        <v>0</v>
      </c>
      <c r="AR2724" s="596">
        <f t="shared" si="387"/>
        <v>1</v>
      </c>
    </row>
    <row r="2725" spans="1:44" ht="28.2" thickTop="1" thickBot="1">
      <c r="A2725" s="206" t="s">
        <v>2133</v>
      </c>
      <c r="B2725" s="206" t="s">
        <v>2198</v>
      </c>
      <c r="C2725" s="227" t="s">
        <v>2199</v>
      </c>
      <c r="D2725" s="579"/>
      <c r="E2725" s="827" t="s">
        <v>1576</v>
      </c>
      <c r="F2725" s="494">
        <v>793000</v>
      </c>
      <c r="G2725" s="494">
        <v>793000</v>
      </c>
      <c r="H2725" s="659"/>
      <c r="I2725" s="616">
        <v>200000</v>
      </c>
      <c r="J2725" s="353">
        <v>260000</v>
      </c>
      <c r="K2725" s="353"/>
      <c r="L2725" s="353">
        <v>333000</v>
      </c>
      <c r="M2725" s="352"/>
      <c r="N2725" s="352"/>
      <c r="O2725" s="354"/>
      <c r="P2725" s="587"/>
      <c r="Q2725" s="660">
        <v>0</v>
      </c>
      <c r="R2725" s="494">
        <v>500000</v>
      </c>
      <c r="S2725" s="352">
        <v>293000</v>
      </c>
      <c r="T2725" s="703"/>
      <c r="U2725" s="334"/>
      <c r="V2725" s="703"/>
      <c r="W2725" s="334"/>
      <c r="X2725" s="593">
        <f t="shared" si="389"/>
        <v>0</v>
      </c>
      <c r="Y2725" s="593">
        <f t="shared" si="390"/>
        <v>0</v>
      </c>
      <c r="Z2725" s="595"/>
      <c r="AA2725" s="595"/>
      <c r="AB2725" s="595"/>
      <c r="AC2725" s="595"/>
      <c r="AD2725" s="595"/>
      <c r="AE2725" s="595"/>
      <c r="AF2725" s="595"/>
      <c r="AG2725" s="595"/>
      <c r="AH2725" s="595">
        <f t="shared" si="386"/>
        <v>0</v>
      </c>
      <c r="AI2725" s="595">
        <v>1</v>
      </c>
      <c r="AJ2725" s="595"/>
      <c r="AK2725" s="595"/>
      <c r="AL2725" s="595"/>
      <c r="AM2725" s="595"/>
      <c r="AN2725" s="595"/>
      <c r="AO2725" s="595"/>
      <c r="AP2725" s="595"/>
      <c r="AQ2725" s="596">
        <f t="shared" si="388"/>
        <v>1</v>
      </c>
      <c r="AR2725" s="596">
        <f t="shared" si="387"/>
        <v>1</v>
      </c>
    </row>
    <row r="2726" spans="1:44" ht="28.2" thickTop="1" thickBot="1">
      <c r="A2726" s="576" t="s">
        <v>2133</v>
      </c>
      <c r="B2726" s="576" t="s">
        <v>2200</v>
      </c>
      <c r="C2726" s="662" t="s">
        <v>41</v>
      </c>
      <c r="D2726" s="579"/>
      <c r="E2726" s="577" t="s">
        <v>179</v>
      </c>
      <c r="F2726" s="668">
        <v>174794</v>
      </c>
      <c r="G2726" s="668">
        <v>174794</v>
      </c>
      <c r="H2726" s="582"/>
      <c r="I2726" s="583">
        <v>29794</v>
      </c>
      <c r="J2726" s="704"/>
      <c r="K2726" s="704"/>
      <c r="L2726" s="704">
        <v>145000</v>
      </c>
      <c r="M2726" s="705"/>
      <c r="N2726" s="705"/>
      <c r="O2726" s="706"/>
      <c r="P2726" s="587"/>
      <c r="Q2726" s="667"/>
      <c r="R2726" s="668">
        <v>157297</v>
      </c>
      <c r="S2726" s="705">
        <v>17497</v>
      </c>
      <c r="T2726" s="707"/>
      <c r="U2726" s="592"/>
      <c r="V2726" s="707"/>
      <c r="W2726" s="592"/>
      <c r="X2726" s="593">
        <f t="shared" si="389"/>
        <v>0</v>
      </c>
      <c r="Y2726" s="593">
        <f t="shared" si="390"/>
        <v>0</v>
      </c>
      <c r="Z2726" s="594">
        <v>1</v>
      </c>
      <c r="AA2726" s="594"/>
      <c r="AB2726" s="594"/>
      <c r="AC2726" s="594"/>
      <c r="AD2726" s="594"/>
      <c r="AE2726" s="594"/>
      <c r="AF2726" s="594"/>
      <c r="AG2726" s="594"/>
      <c r="AH2726" s="595">
        <f t="shared" si="386"/>
        <v>1</v>
      </c>
      <c r="AI2726" s="594"/>
      <c r="AJ2726" s="594"/>
      <c r="AK2726" s="594"/>
      <c r="AL2726" s="594"/>
      <c r="AM2726" s="594"/>
      <c r="AN2726" s="594"/>
      <c r="AO2726" s="594"/>
      <c r="AP2726" s="594"/>
      <c r="AQ2726" s="596">
        <f t="shared" si="388"/>
        <v>0</v>
      </c>
      <c r="AR2726" s="596">
        <f t="shared" si="387"/>
        <v>1</v>
      </c>
    </row>
    <row r="2727" spans="1:44" ht="28.2" thickTop="1" thickBot="1">
      <c r="A2727" s="576" t="s">
        <v>2133</v>
      </c>
      <c r="B2727" s="576" t="s">
        <v>2200</v>
      </c>
      <c r="C2727" s="662" t="s">
        <v>1738</v>
      </c>
      <c r="D2727" s="579"/>
      <c r="E2727" s="577" t="s">
        <v>179</v>
      </c>
      <c r="F2727" s="668">
        <v>20000</v>
      </c>
      <c r="G2727" s="668">
        <v>20000</v>
      </c>
      <c r="H2727" s="582"/>
      <c r="I2727" s="583">
        <v>20000</v>
      </c>
      <c r="J2727" s="704"/>
      <c r="K2727" s="704"/>
      <c r="L2727" s="704"/>
      <c r="M2727" s="705"/>
      <c r="N2727" s="705"/>
      <c r="O2727" s="706"/>
      <c r="P2727" s="587"/>
      <c r="Q2727" s="667"/>
      <c r="R2727" s="668">
        <v>20000</v>
      </c>
      <c r="S2727" s="705"/>
      <c r="T2727" s="707"/>
      <c r="U2727" s="592"/>
      <c r="V2727" s="707"/>
      <c r="W2727" s="592"/>
      <c r="X2727" s="593">
        <f t="shared" si="389"/>
        <v>0</v>
      </c>
      <c r="Y2727" s="593">
        <f t="shared" si="390"/>
        <v>0</v>
      </c>
      <c r="Z2727" s="594">
        <v>1</v>
      </c>
      <c r="AA2727" s="594"/>
      <c r="AB2727" s="594"/>
      <c r="AC2727" s="594"/>
      <c r="AD2727" s="594"/>
      <c r="AE2727" s="594"/>
      <c r="AF2727" s="594"/>
      <c r="AG2727" s="594"/>
      <c r="AH2727" s="595">
        <f t="shared" si="386"/>
        <v>1</v>
      </c>
      <c r="AI2727" s="594"/>
      <c r="AJ2727" s="594"/>
      <c r="AK2727" s="594"/>
      <c r="AL2727" s="594"/>
      <c r="AM2727" s="594"/>
      <c r="AN2727" s="594"/>
      <c r="AO2727" s="594"/>
      <c r="AP2727" s="594"/>
      <c r="AQ2727" s="596">
        <f t="shared" si="388"/>
        <v>0</v>
      </c>
      <c r="AR2727" s="596">
        <f t="shared" si="387"/>
        <v>1</v>
      </c>
    </row>
    <row r="2728" spans="1:44" ht="28.2" thickTop="1" thickBot="1">
      <c r="A2728" s="576" t="s">
        <v>2133</v>
      </c>
      <c r="B2728" s="576" t="s">
        <v>2200</v>
      </c>
      <c r="C2728" s="662" t="s">
        <v>377</v>
      </c>
      <c r="D2728" s="579"/>
      <c r="E2728" s="577" t="s">
        <v>179</v>
      </c>
      <c r="F2728" s="668">
        <v>2500</v>
      </c>
      <c r="G2728" s="668">
        <v>2500</v>
      </c>
      <c r="H2728" s="582"/>
      <c r="I2728" s="583">
        <v>2500</v>
      </c>
      <c r="J2728" s="704"/>
      <c r="K2728" s="704"/>
      <c r="L2728" s="704"/>
      <c r="M2728" s="705"/>
      <c r="N2728" s="705"/>
      <c r="O2728" s="706"/>
      <c r="P2728" s="587"/>
      <c r="Q2728" s="667"/>
      <c r="R2728" s="668">
        <v>2500</v>
      </c>
      <c r="S2728" s="705"/>
      <c r="T2728" s="707"/>
      <c r="U2728" s="592"/>
      <c r="V2728" s="707"/>
      <c r="W2728" s="592"/>
      <c r="X2728" s="593">
        <f t="shared" si="389"/>
        <v>0</v>
      </c>
      <c r="Y2728" s="593">
        <f t="shared" si="390"/>
        <v>0</v>
      </c>
      <c r="Z2728" s="594">
        <v>1</v>
      </c>
      <c r="AA2728" s="594"/>
      <c r="AB2728" s="594"/>
      <c r="AC2728" s="594"/>
      <c r="AD2728" s="594"/>
      <c r="AE2728" s="594"/>
      <c r="AF2728" s="594"/>
      <c r="AG2728" s="594"/>
      <c r="AH2728" s="595">
        <f t="shared" si="386"/>
        <v>1</v>
      </c>
      <c r="AI2728" s="594"/>
      <c r="AJ2728" s="594"/>
      <c r="AK2728" s="594"/>
      <c r="AL2728" s="594"/>
      <c r="AM2728" s="594"/>
      <c r="AN2728" s="594"/>
      <c r="AO2728" s="594"/>
      <c r="AP2728" s="594"/>
      <c r="AQ2728" s="596">
        <f t="shared" si="388"/>
        <v>0</v>
      </c>
      <c r="AR2728" s="596">
        <f t="shared" si="387"/>
        <v>1</v>
      </c>
    </row>
    <row r="2729" spans="1:44" ht="28.2" thickTop="1" thickBot="1">
      <c r="A2729" s="576" t="s">
        <v>2133</v>
      </c>
      <c r="B2729" s="576" t="s">
        <v>2200</v>
      </c>
      <c r="C2729" s="662" t="s">
        <v>2201</v>
      </c>
      <c r="D2729" s="579"/>
      <c r="E2729" s="577" t="s">
        <v>179</v>
      </c>
      <c r="F2729" s="668">
        <v>244000</v>
      </c>
      <c r="G2729" s="668">
        <v>244000</v>
      </c>
      <c r="H2729" s="582"/>
      <c r="I2729" s="583">
        <v>0</v>
      </c>
      <c r="J2729" s="704"/>
      <c r="K2729" s="704">
        <v>125000</v>
      </c>
      <c r="L2729" s="704">
        <v>119000</v>
      </c>
      <c r="M2729" s="705"/>
      <c r="N2729" s="705"/>
      <c r="O2729" s="706"/>
      <c r="P2729" s="587"/>
      <c r="Q2729" s="667"/>
      <c r="R2729" s="668">
        <v>219600</v>
      </c>
      <c r="S2729" s="705">
        <v>24400</v>
      </c>
      <c r="T2729" s="707"/>
      <c r="U2729" s="592"/>
      <c r="V2729" s="707"/>
      <c r="W2729" s="592"/>
      <c r="X2729" s="593">
        <f t="shared" si="389"/>
        <v>0</v>
      </c>
      <c r="Y2729" s="593">
        <f t="shared" si="390"/>
        <v>0</v>
      </c>
      <c r="Z2729" s="594">
        <v>1</v>
      </c>
      <c r="AA2729" s="594"/>
      <c r="AB2729" s="594"/>
      <c r="AC2729" s="594"/>
      <c r="AD2729" s="594"/>
      <c r="AE2729" s="594"/>
      <c r="AF2729" s="594"/>
      <c r="AG2729" s="594"/>
      <c r="AH2729" s="595">
        <f t="shared" si="386"/>
        <v>1</v>
      </c>
      <c r="AI2729" s="594"/>
      <c r="AJ2729" s="594"/>
      <c r="AK2729" s="594"/>
      <c r="AL2729" s="594"/>
      <c r="AM2729" s="594"/>
      <c r="AN2729" s="594"/>
      <c r="AO2729" s="594"/>
      <c r="AP2729" s="594"/>
      <c r="AQ2729" s="596">
        <f t="shared" si="388"/>
        <v>0</v>
      </c>
      <c r="AR2729" s="596">
        <f t="shared" si="387"/>
        <v>1</v>
      </c>
    </row>
    <row r="2730" spans="1:44" ht="28.2" thickTop="1" thickBot="1">
      <c r="A2730" s="206" t="s">
        <v>2133</v>
      </c>
      <c r="B2730" s="206" t="s">
        <v>2200</v>
      </c>
      <c r="C2730" s="227" t="s">
        <v>41</v>
      </c>
      <c r="D2730" s="579"/>
      <c r="E2730" s="827" t="s">
        <v>145</v>
      </c>
      <c r="F2730" s="658">
        <v>168000</v>
      </c>
      <c r="G2730" s="658">
        <v>168000</v>
      </c>
      <c r="H2730" s="659"/>
      <c r="I2730" s="616">
        <v>0</v>
      </c>
      <c r="J2730" s="478">
        <v>0</v>
      </c>
      <c r="K2730" s="478">
        <v>0</v>
      </c>
      <c r="L2730" s="478">
        <v>168000</v>
      </c>
      <c r="M2730" s="479">
        <v>0</v>
      </c>
      <c r="N2730" s="479"/>
      <c r="O2730" s="480"/>
      <c r="P2730" s="587"/>
      <c r="Q2730" s="660">
        <v>156914</v>
      </c>
      <c r="R2730" s="494">
        <v>11086</v>
      </c>
      <c r="S2730" s="334">
        <v>0</v>
      </c>
      <c r="T2730" s="484"/>
      <c r="U2730" s="334"/>
      <c r="V2730" s="484"/>
      <c r="W2730" s="334"/>
      <c r="X2730" s="593">
        <f t="shared" si="389"/>
        <v>0</v>
      </c>
      <c r="Y2730" s="593">
        <f t="shared" si="390"/>
        <v>0</v>
      </c>
      <c r="Z2730" s="595"/>
      <c r="AA2730" s="595"/>
      <c r="AB2730" s="595"/>
      <c r="AC2730" s="595"/>
      <c r="AD2730" s="595"/>
      <c r="AE2730" s="595"/>
      <c r="AF2730" s="595"/>
      <c r="AG2730" s="595"/>
      <c r="AH2730" s="595">
        <f t="shared" si="386"/>
        <v>0</v>
      </c>
      <c r="AI2730" s="595">
        <v>1</v>
      </c>
      <c r="AJ2730" s="595"/>
      <c r="AK2730" s="595"/>
      <c r="AL2730" s="595"/>
      <c r="AM2730" s="595"/>
      <c r="AN2730" s="595"/>
      <c r="AO2730" s="595"/>
      <c r="AP2730" s="595"/>
      <c r="AQ2730" s="596">
        <f t="shared" si="388"/>
        <v>1</v>
      </c>
      <c r="AR2730" s="596">
        <f t="shared" si="387"/>
        <v>1</v>
      </c>
    </row>
    <row r="2731" spans="1:44" ht="28.2" thickTop="1" thickBot="1">
      <c r="A2731" s="206" t="s">
        <v>2133</v>
      </c>
      <c r="B2731" s="206" t="s">
        <v>2200</v>
      </c>
      <c r="C2731" s="227" t="s">
        <v>2202</v>
      </c>
      <c r="D2731" s="579"/>
      <c r="E2731" s="827" t="s">
        <v>10</v>
      </c>
      <c r="F2731" s="658">
        <v>7500</v>
      </c>
      <c r="G2731" s="658">
        <v>15000</v>
      </c>
      <c r="H2731" s="659"/>
      <c r="I2731" s="616">
        <v>7500</v>
      </c>
      <c r="J2731" s="478">
        <v>0</v>
      </c>
      <c r="K2731" s="478">
        <v>0</v>
      </c>
      <c r="L2731" s="478">
        <v>0</v>
      </c>
      <c r="M2731" s="479">
        <v>0</v>
      </c>
      <c r="N2731" s="479">
        <v>7500</v>
      </c>
      <c r="O2731" s="480" t="s">
        <v>156</v>
      </c>
      <c r="P2731" s="587"/>
      <c r="Q2731" s="660">
        <v>7500</v>
      </c>
      <c r="R2731" s="494">
        <v>7500</v>
      </c>
      <c r="S2731" s="334">
        <v>0</v>
      </c>
      <c r="T2731" s="484"/>
      <c r="U2731" s="334"/>
      <c r="V2731" s="484"/>
      <c r="W2731" s="334"/>
      <c r="X2731" s="593">
        <f t="shared" si="389"/>
        <v>0</v>
      </c>
      <c r="Y2731" s="593">
        <f t="shared" si="390"/>
        <v>0</v>
      </c>
      <c r="Z2731" s="595"/>
      <c r="AA2731" s="595"/>
      <c r="AB2731" s="595"/>
      <c r="AC2731" s="595"/>
      <c r="AD2731" s="595"/>
      <c r="AE2731" s="595"/>
      <c r="AF2731" s="595"/>
      <c r="AG2731" s="595"/>
      <c r="AH2731" s="595">
        <f t="shared" si="386"/>
        <v>0</v>
      </c>
      <c r="AI2731" s="595">
        <v>1</v>
      </c>
      <c r="AJ2731" s="595"/>
      <c r="AK2731" s="595"/>
      <c r="AL2731" s="595"/>
      <c r="AM2731" s="595"/>
      <c r="AN2731" s="595"/>
      <c r="AO2731" s="595"/>
      <c r="AP2731" s="595"/>
      <c r="AQ2731" s="596">
        <f t="shared" si="388"/>
        <v>1</v>
      </c>
      <c r="AR2731" s="596">
        <f t="shared" si="387"/>
        <v>1</v>
      </c>
    </row>
    <row r="2732" spans="1:44" ht="28.2" thickTop="1" thickBot="1">
      <c r="A2732" s="206" t="s">
        <v>2133</v>
      </c>
      <c r="B2732" s="206" t="s">
        <v>2200</v>
      </c>
      <c r="C2732" s="227" t="s">
        <v>398</v>
      </c>
      <c r="D2732" s="579"/>
      <c r="E2732" s="827" t="s">
        <v>145</v>
      </c>
      <c r="F2732" s="658">
        <v>0</v>
      </c>
      <c r="G2732" s="658">
        <v>47000</v>
      </c>
      <c r="H2732" s="659"/>
      <c r="I2732" s="616">
        <v>7000</v>
      </c>
      <c r="J2732" s="478">
        <v>0</v>
      </c>
      <c r="K2732" s="478">
        <v>0</v>
      </c>
      <c r="L2732" s="478">
        <v>0</v>
      </c>
      <c r="M2732" s="479">
        <v>0</v>
      </c>
      <c r="N2732" s="479">
        <v>40000</v>
      </c>
      <c r="O2732" s="480" t="s">
        <v>156</v>
      </c>
      <c r="P2732" s="587"/>
      <c r="Q2732" s="660">
        <v>35850</v>
      </c>
      <c r="R2732" s="494">
        <v>11150</v>
      </c>
      <c r="S2732" s="334">
        <v>0</v>
      </c>
      <c r="T2732" s="484"/>
      <c r="U2732" s="334"/>
      <c r="V2732" s="484"/>
      <c r="W2732" s="334"/>
      <c r="X2732" s="593">
        <f t="shared" si="389"/>
        <v>0</v>
      </c>
      <c r="Y2732" s="593">
        <f t="shared" si="390"/>
        <v>0</v>
      </c>
      <c r="Z2732" s="595"/>
      <c r="AA2732" s="595"/>
      <c r="AB2732" s="595"/>
      <c r="AC2732" s="595"/>
      <c r="AD2732" s="595"/>
      <c r="AE2732" s="595"/>
      <c r="AF2732" s="595"/>
      <c r="AG2732" s="595"/>
      <c r="AH2732" s="595">
        <f t="shared" si="386"/>
        <v>0</v>
      </c>
      <c r="AI2732" s="595">
        <v>1</v>
      </c>
      <c r="AJ2732" s="595"/>
      <c r="AK2732" s="595"/>
      <c r="AL2732" s="595"/>
      <c r="AM2732" s="595"/>
      <c r="AN2732" s="595"/>
      <c r="AO2732" s="595"/>
      <c r="AP2732" s="595"/>
      <c r="AQ2732" s="596">
        <f t="shared" si="388"/>
        <v>1</v>
      </c>
      <c r="AR2732" s="596">
        <f t="shared" si="387"/>
        <v>1</v>
      </c>
    </row>
    <row r="2733" spans="1:44" ht="28.2" thickTop="1" thickBot="1">
      <c r="A2733" s="576" t="s">
        <v>2203</v>
      </c>
      <c r="B2733" s="576" t="s">
        <v>2203</v>
      </c>
      <c r="C2733" s="662" t="s">
        <v>41</v>
      </c>
      <c r="D2733" s="579"/>
      <c r="E2733" s="834" t="s">
        <v>179</v>
      </c>
      <c r="F2733" s="663">
        <v>316000</v>
      </c>
      <c r="G2733" s="663">
        <f>F2733</f>
        <v>316000</v>
      </c>
      <c r="H2733" s="582"/>
      <c r="I2733" s="583"/>
      <c r="J2733" s="664"/>
      <c r="K2733" s="664"/>
      <c r="L2733" s="664">
        <v>316000</v>
      </c>
      <c r="M2733" s="665"/>
      <c r="N2733" s="665"/>
      <c r="O2733" s="666"/>
      <c r="P2733" s="587"/>
      <c r="Q2733" s="667"/>
      <c r="R2733" s="668">
        <f>G2733</f>
        <v>316000</v>
      </c>
      <c r="S2733" s="592"/>
      <c r="T2733" s="591"/>
      <c r="U2733" s="592"/>
      <c r="V2733" s="591"/>
      <c r="W2733" s="592"/>
      <c r="X2733" s="593">
        <f t="shared" si="389"/>
        <v>0</v>
      </c>
      <c r="Y2733" s="593">
        <f t="shared" si="390"/>
        <v>0</v>
      </c>
      <c r="Z2733" s="594">
        <v>1</v>
      </c>
      <c r="AA2733" s="594"/>
      <c r="AB2733" s="594"/>
      <c r="AC2733" s="594"/>
      <c r="AD2733" s="594"/>
      <c r="AE2733" s="594"/>
      <c r="AF2733" s="594"/>
      <c r="AG2733" s="594"/>
      <c r="AH2733" s="595">
        <f t="shared" si="386"/>
        <v>1</v>
      </c>
      <c r="AI2733" s="594"/>
      <c r="AJ2733" s="594"/>
      <c r="AK2733" s="594"/>
      <c r="AL2733" s="594"/>
      <c r="AM2733" s="594"/>
      <c r="AN2733" s="594"/>
      <c r="AO2733" s="594"/>
      <c r="AP2733" s="594"/>
      <c r="AQ2733" s="596">
        <f t="shared" si="388"/>
        <v>0</v>
      </c>
      <c r="AR2733" s="596">
        <f t="shared" si="387"/>
        <v>1</v>
      </c>
    </row>
    <row r="2734" spans="1:44" ht="28.2" thickTop="1" thickBot="1">
      <c r="A2734" s="576" t="s">
        <v>2203</v>
      </c>
      <c r="B2734" s="576" t="s">
        <v>2203</v>
      </c>
      <c r="C2734" s="662" t="s">
        <v>229</v>
      </c>
      <c r="D2734" s="579"/>
      <c r="E2734" s="834" t="s">
        <v>179</v>
      </c>
      <c r="F2734" s="663">
        <v>44000</v>
      </c>
      <c r="G2734" s="663">
        <f>F2734</f>
        <v>44000</v>
      </c>
      <c r="H2734" s="582"/>
      <c r="I2734" s="583"/>
      <c r="J2734" s="664"/>
      <c r="K2734" s="664"/>
      <c r="L2734" s="664">
        <v>44000</v>
      </c>
      <c r="M2734" s="665"/>
      <c r="N2734" s="665"/>
      <c r="O2734" s="666"/>
      <c r="P2734" s="587"/>
      <c r="Q2734" s="667"/>
      <c r="R2734" s="668">
        <f>G2734</f>
        <v>44000</v>
      </c>
      <c r="S2734" s="592"/>
      <c r="T2734" s="591"/>
      <c r="U2734" s="592"/>
      <c r="V2734" s="591"/>
      <c r="W2734" s="592"/>
      <c r="X2734" s="593">
        <f t="shared" si="389"/>
        <v>0</v>
      </c>
      <c r="Y2734" s="593">
        <f t="shared" si="390"/>
        <v>0</v>
      </c>
      <c r="Z2734" s="594">
        <v>1</v>
      </c>
      <c r="AA2734" s="594"/>
      <c r="AB2734" s="594"/>
      <c r="AC2734" s="594"/>
      <c r="AD2734" s="594"/>
      <c r="AE2734" s="594"/>
      <c r="AF2734" s="594"/>
      <c r="AG2734" s="594"/>
      <c r="AH2734" s="595">
        <f t="shared" si="386"/>
        <v>1</v>
      </c>
      <c r="AI2734" s="594"/>
      <c r="AJ2734" s="594"/>
      <c r="AK2734" s="594"/>
      <c r="AL2734" s="594"/>
      <c r="AM2734" s="594"/>
      <c r="AN2734" s="594"/>
      <c r="AO2734" s="594"/>
      <c r="AP2734" s="594"/>
      <c r="AQ2734" s="596">
        <f t="shared" si="388"/>
        <v>0</v>
      </c>
      <c r="AR2734" s="596">
        <f t="shared" si="387"/>
        <v>1</v>
      </c>
    </row>
    <row r="2735" spans="1:44" ht="28.2" thickTop="1" thickBot="1">
      <c r="A2735" s="576" t="s">
        <v>2203</v>
      </c>
      <c r="B2735" s="576" t="s">
        <v>2203</v>
      </c>
      <c r="C2735" s="662" t="s">
        <v>40</v>
      </c>
      <c r="D2735" s="579"/>
      <c r="E2735" s="834" t="s">
        <v>179</v>
      </c>
      <c r="F2735" s="663">
        <v>40000</v>
      </c>
      <c r="G2735" s="663">
        <f>F2735</f>
        <v>40000</v>
      </c>
      <c r="H2735" s="582"/>
      <c r="I2735" s="583"/>
      <c r="J2735" s="664"/>
      <c r="K2735" s="664"/>
      <c r="L2735" s="664">
        <v>40000</v>
      </c>
      <c r="M2735" s="665"/>
      <c r="N2735" s="665"/>
      <c r="O2735" s="666"/>
      <c r="P2735" s="587"/>
      <c r="Q2735" s="667"/>
      <c r="R2735" s="668">
        <f>G2735</f>
        <v>40000</v>
      </c>
      <c r="S2735" s="592"/>
      <c r="T2735" s="591"/>
      <c r="U2735" s="592"/>
      <c r="V2735" s="591"/>
      <c r="W2735" s="592"/>
      <c r="X2735" s="593">
        <f t="shared" si="389"/>
        <v>0</v>
      </c>
      <c r="Y2735" s="593">
        <f t="shared" si="390"/>
        <v>0</v>
      </c>
      <c r="Z2735" s="594">
        <v>1</v>
      </c>
      <c r="AA2735" s="594"/>
      <c r="AB2735" s="594"/>
      <c r="AC2735" s="594"/>
      <c r="AD2735" s="594"/>
      <c r="AE2735" s="594"/>
      <c r="AF2735" s="594"/>
      <c r="AG2735" s="594"/>
      <c r="AH2735" s="595">
        <f t="shared" si="386"/>
        <v>1</v>
      </c>
      <c r="AI2735" s="594"/>
      <c r="AJ2735" s="594"/>
      <c r="AK2735" s="594"/>
      <c r="AL2735" s="594"/>
      <c r="AM2735" s="594"/>
      <c r="AN2735" s="594"/>
      <c r="AO2735" s="594"/>
      <c r="AP2735" s="594"/>
      <c r="AQ2735" s="596">
        <f t="shared" si="388"/>
        <v>0</v>
      </c>
      <c r="AR2735" s="596">
        <f t="shared" si="387"/>
        <v>1</v>
      </c>
    </row>
    <row r="2736" spans="1:44" ht="28.2" thickTop="1" thickBot="1">
      <c r="A2736" s="576" t="s">
        <v>2203</v>
      </c>
      <c r="B2736" s="576" t="s">
        <v>2203</v>
      </c>
      <c r="C2736" s="662" t="s">
        <v>2204</v>
      </c>
      <c r="D2736" s="579"/>
      <c r="E2736" s="834" t="s">
        <v>179</v>
      </c>
      <c r="F2736" s="663">
        <v>200000</v>
      </c>
      <c r="G2736" s="663">
        <f>F2736</f>
        <v>200000</v>
      </c>
      <c r="H2736" s="582"/>
      <c r="I2736" s="583">
        <v>52000</v>
      </c>
      <c r="J2736" s="664"/>
      <c r="K2736" s="664"/>
      <c r="L2736" s="664">
        <v>148000</v>
      </c>
      <c r="M2736" s="665"/>
      <c r="N2736" s="665"/>
      <c r="O2736" s="666"/>
      <c r="P2736" s="587"/>
      <c r="Q2736" s="667"/>
      <c r="R2736" s="668">
        <f>G2736</f>
        <v>200000</v>
      </c>
      <c r="S2736" s="592"/>
      <c r="T2736" s="591"/>
      <c r="U2736" s="592"/>
      <c r="V2736" s="591"/>
      <c r="W2736" s="592"/>
      <c r="X2736" s="593">
        <f t="shared" si="389"/>
        <v>0</v>
      </c>
      <c r="Y2736" s="593">
        <f t="shared" si="390"/>
        <v>0</v>
      </c>
      <c r="Z2736" s="594">
        <v>1</v>
      </c>
      <c r="AA2736" s="594"/>
      <c r="AB2736" s="594"/>
      <c r="AC2736" s="594"/>
      <c r="AD2736" s="594"/>
      <c r="AE2736" s="594"/>
      <c r="AF2736" s="594"/>
      <c r="AG2736" s="594"/>
      <c r="AH2736" s="595">
        <f t="shared" si="386"/>
        <v>1</v>
      </c>
      <c r="AI2736" s="594"/>
      <c r="AJ2736" s="594"/>
      <c r="AK2736" s="594"/>
      <c r="AL2736" s="594"/>
      <c r="AM2736" s="594"/>
      <c r="AN2736" s="594"/>
      <c r="AO2736" s="594"/>
      <c r="AP2736" s="594"/>
      <c r="AQ2736" s="596">
        <f t="shared" si="388"/>
        <v>0</v>
      </c>
      <c r="AR2736" s="596">
        <f t="shared" si="387"/>
        <v>1</v>
      </c>
    </row>
    <row r="2737" spans="1:44" ht="28.2" thickTop="1" thickBot="1">
      <c r="A2737" s="576" t="s">
        <v>2203</v>
      </c>
      <c r="B2737" s="576" t="s">
        <v>2203</v>
      </c>
      <c r="C2737" s="662" t="s">
        <v>141</v>
      </c>
      <c r="D2737" s="579"/>
      <c r="E2737" s="834" t="s">
        <v>179</v>
      </c>
      <c r="F2737" s="663">
        <v>400000</v>
      </c>
      <c r="G2737" s="663">
        <f>F2737</f>
        <v>400000</v>
      </c>
      <c r="H2737" s="582"/>
      <c r="I2737" s="583">
        <v>400000</v>
      </c>
      <c r="J2737" s="664"/>
      <c r="K2737" s="664"/>
      <c r="L2737" s="664"/>
      <c r="M2737" s="665"/>
      <c r="N2737" s="665"/>
      <c r="O2737" s="666"/>
      <c r="P2737" s="587"/>
      <c r="Q2737" s="667"/>
      <c r="R2737" s="668">
        <f>G2737</f>
        <v>400000</v>
      </c>
      <c r="S2737" s="592"/>
      <c r="T2737" s="591"/>
      <c r="U2737" s="592"/>
      <c r="V2737" s="591"/>
      <c r="W2737" s="592"/>
      <c r="X2737" s="593">
        <f t="shared" si="389"/>
        <v>0</v>
      </c>
      <c r="Y2737" s="593">
        <f t="shared" si="390"/>
        <v>0</v>
      </c>
      <c r="Z2737" s="594">
        <v>1</v>
      </c>
      <c r="AA2737" s="594"/>
      <c r="AB2737" s="594"/>
      <c r="AC2737" s="594"/>
      <c r="AD2737" s="594"/>
      <c r="AE2737" s="594"/>
      <c r="AF2737" s="594"/>
      <c r="AG2737" s="594"/>
      <c r="AH2737" s="595">
        <f t="shared" si="386"/>
        <v>1</v>
      </c>
      <c r="AI2737" s="594"/>
      <c r="AJ2737" s="594"/>
      <c r="AK2737" s="594"/>
      <c r="AL2737" s="594"/>
      <c r="AM2737" s="594"/>
      <c r="AN2737" s="594"/>
      <c r="AO2737" s="594"/>
      <c r="AP2737" s="594"/>
      <c r="AQ2737" s="596">
        <f t="shared" si="388"/>
        <v>0</v>
      </c>
      <c r="AR2737" s="596">
        <f t="shared" si="387"/>
        <v>1</v>
      </c>
    </row>
    <row r="2738" spans="1:44" ht="28.2" thickTop="1" thickBot="1">
      <c r="A2738" s="206" t="s">
        <v>2203</v>
      </c>
      <c r="B2738" s="206" t="s">
        <v>2203</v>
      </c>
      <c r="C2738" s="227" t="s">
        <v>41</v>
      </c>
      <c r="D2738" s="579"/>
      <c r="E2738" s="827" t="s">
        <v>145</v>
      </c>
      <c r="F2738" s="658">
        <v>610000</v>
      </c>
      <c r="G2738" s="658">
        <v>610000</v>
      </c>
      <c r="H2738" s="659"/>
      <c r="I2738" s="334">
        <v>50000</v>
      </c>
      <c r="J2738" s="478">
        <v>500000</v>
      </c>
      <c r="K2738" s="478"/>
      <c r="L2738" s="478">
        <v>60000</v>
      </c>
      <c r="M2738" s="479"/>
      <c r="N2738" s="479"/>
      <c r="O2738" s="480"/>
      <c r="P2738" s="587"/>
      <c r="Q2738" s="660"/>
      <c r="R2738" s="494">
        <v>610000</v>
      </c>
      <c r="S2738" s="334"/>
      <c r="T2738" s="484"/>
      <c r="U2738" s="334"/>
      <c r="V2738" s="484"/>
      <c r="W2738" s="334"/>
      <c r="X2738" s="593">
        <f t="shared" si="389"/>
        <v>0</v>
      </c>
      <c r="Y2738" s="593">
        <f t="shared" si="390"/>
        <v>0</v>
      </c>
      <c r="Z2738" s="595"/>
      <c r="AA2738" s="595"/>
      <c r="AB2738" s="595"/>
      <c r="AC2738" s="595"/>
      <c r="AD2738" s="595"/>
      <c r="AE2738" s="595"/>
      <c r="AF2738" s="595"/>
      <c r="AG2738" s="595"/>
      <c r="AH2738" s="595">
        <f t="shared" si="386"/>
        <v>0</v>
      </c>
      <c r="AI2738" s="595">
        <v>1</v>
      </c>
      <c r="AJ2738" s="595"/>
      <c r="AK2738" s="595"/>
      <c r="AL2738" s="595"/>
      <c r="AM2738" s="595"/>
      <c r="AN2738" s="595"/>
      <c r="AO2738" s="595"/>
      <c r="AP2738" s="595"/>
      <c r="AQ2738" s="596">
        <f t="shared" si="388"/>
        <v>1</v>
      </c>
      <c r="AR2738" s="596">
        <f t="shared" si="387"/>
        <v>1</v>
      </c>
    </row>
    <row r="2739" spans="1:44" ht="28.2" thickTop="1" thickBot="1">
      <c r="A2739" s="206" t="s">
        <v>2203</v>
      </c>
      <c r="B2739" s="206" t="s">
        <v>2203</v>
      </c>
      <c r="C2739" s="227" t="s">
        <v>2205</v>
      </c>
      <c r="D2739" s="579"/>
      <c r="E2739" s="827" t="s">
        <v>145</v>
      </c>
      <c r="F2739" s="658">
        <v>100000</v>
      </c>
      <c r="G2739" s="658">
        <v>110000</v>
      </c>
      <c r="H2739" s="659"/>
      <c r="I2739" s="334">
        <v>10000</v>
      </c>
      <c r="J2739" s="478"/>
      <c r="K2739" s="478"/>
      <c r="L2739" s="478">
        <v>100000</v>
      </c>
      <c r="M2739" s="479"/>
      <c r="N2739" s="479"/>
      <c r="O2739" s="480"/>
      <c r="P2739" s="587"/>
      <c r="Q2739" s="660"/>
      <c r="R2739" s="494">
        <v>110000</v>
      </c>
      <c r="S2739" s="334"/>
      <c r="T2739" s="484"/>
      <c r="U2739" s="334"/>
      <c r="V2739" s="484"/>
      <c r="W2739" s="334"/>
      <c r="X2739" s="593">
        <f t="shared" si="389"/>
        <v>0</v>
      </c>
      <c r="Y2739" s="593">
        <f t="shared" si="390"/>
        <v>0</v>
      </c>
      <c r="Z2739" s="595"/>
      <c r="AA2739" s="595"/>
      <c r="AB2739" s="595"/>
      <c r="AC2739" s="595"/>
      <c r="AD2739" s="595"/>
      <c r="AE2739" s="595"/>
      <c r="AF2739" s="595"/>
      <c r="AG2739" s="595"/>
      <c r="AH2739" s="595">
        <f t="shared" si="386"/>
        <v>0</v>
      </c>
      <c r="AI2739" s="595">
        <v>1</v>
      </c>
      <c r="AJ2739" s="595"/>
      <c r="AK2739" s="595"/>
      <c r="AL2739" s="595"/>
      <c r="AM2739" s="595"/>
      <c r="AN2739" s="595"/>
      <c r="AO2739" s="595"/>
      <c r="AP2739" s="595"/>
      <c r="AQ2739" s="596">
        <f t="shared" si="388"/>
        <v>1</v>
      </c>
      <c r="AR2739" s="596">
        <f t="shared" si="387"/>
        <v>1</v>
      </c>
    </row>
    <row r="2740" spans="1:44" ht="28.2" thickTop="1" thickBot="1">
      <c r="A2740" s="206" t="s">
        <v>2203</v>
      </c>
      <c r="B2740" s="206" t="s">
        <v>2203</v>
      </c>
      <c r="C2740" s="227" t="s">
        <v>141</v>
      </c>
      <c r="D2740" s="579"/>
      <c r="E2740" s="827" t="s">
        <v>145</v>
      </c>
      <c r="F2740" s="658">
        <v>100000</v>
      </c>
      <c r="G2740" s="658">
        <v>114000</v>
      </c>
      <c r="H2740" s="659"/>
      <c r="I2740" s="334">
        <v>14000</v>
      </c>
      <c r="J2740" s="478"/>
      <c r="K2740" s="478"/>
      <c r="L2740" s="478">
        <v>100000</v>
      </c>
      <c r="M2740" s="479"/>
      <c r="N2740" s="479"/>
      <c r="O2740" s="480"/>
      <c r="P2740" s="587"/>
      <c r="Q2740" s="660">
        <v>82000</v>
      </c>
      <c r="R2740" s="494">
        <v>32000</v>
      </c>
      <c r="S2740" s="334"/>
      <c r="T2740" s="484"/>
      <c r="U2740" s="334"/>
      <c r="V2740" s="484"/>
      <c r="W2740" s="334"/>
      <c r="X2740" s="593">
        <f t="shared" si="389"/>
        <v>0</v>
      </c>
      <c r="Y2740" s="593">
        <f t="shared" si="390"/>
        <v>0</v>
      </c>
      <c r="Z2740" s="595"/>
      <c r="AA2740" s="595"/>
      <c r="AB2740" s="595"/>
      <c r="AC2740" s="595"/>
      <c r="AD2740" s="595"/>
      <c r="AE2740" s="595"/>
      <c r="AF2740" s="595"/>
      <c r="AG2740" s="595"/>
      <c r="AH2740" s="595">
        <f t="shared" si="386"/>
        <v>0</v>
      </c>
      <c r="AI2740" s="595">
        <v>1</v>
      </c>
      <c r="AJ2740" s="595"/>
      <c r="AK2740" s="595"/>
      <c r="AL2740" s="595"/>
      <c r="AM2740" s="595"/>
      <c r="AN2740" s="595"/>
      <c r="AO2740" s="595"/>
      <c r="AP2740" s="595"/>
      <c r="AQ2740" s="596">
        <f t="shared" si="388"/>
        <v>1</v>
      </c>
      <c r="AR2740" s="596">
        <f t="shared" si="387"/>
        <v>1</v>
      </c>
    </row>
    <row r="2741" spans="1:44" ht="28.2" thickTop="1" thickBot="1">
      <c r="A2741" s="206" t="s">
        <v>2203</v>
      </c>
      <c r="B2741" s="206" t="s">
        <v>2203</v>
      </c>
      <c r="C2741" s="227" t="s">
        <v>2206</v>
      </c>
      <c r="D2741" s="579"/>
      <c r="E2741" s="827" t="s">
        <v>145</v>
      </c>
      <c r="F2741" s="658">
        <v>50000</v>
      </c>
      <c r="G2741" s="658">
        <v>107000</v>
      </c>
      <c r="H2741" s="659"/>
      <c r="I2741" s="334">
        <v>107000</v>
      </c>
      <c r="J2741" s="478"/>
      <c r="K2741" s="478"/>
      <c r="L2741" s="478"/>
      <c r="M2741" s="479"/>
      <c r="N2741" s="479"/>
      <c r="O2741" s="480"/>
      <c r="P2741" s="587"/>
      <c r="Q2741" s="660"/>
      <c r="R2741" s="494">
        <v>107000</v>
      </c>
      <c r="S2741" s="334"/>
      <c r="T2741" s="484"/>
      <c r="U2741" s="334"/>
      <c r="V2741" s="484"/>
      <c r="W2741" s="334"/>
      <c r="X2741" s="593">
        <f t="shared" si="389"/>
        <v>0</v>
      </c>
      <c r="Y2741" s="593">
        <f t="shared" si="390"/>
        <v>0</v>
      </c>
      <c r="Z2741" s="595"/>
      <c r="AA2741" s="595"/>
      <c r="AB2741" s="595"/>
      <c r="AC2741" s="595"/>
      <c r="AD2741" s="595"/>
      <c r="AE2741" s="595"/>
      <c r="AF2741" s="595"/>
      <c r="AG2741" s="595"/>
      <c r="AH2741" s="595">
        <f t="shared" si="386"/>
        <v>0</v>
      </c>
      <c r="AI2741" s="595">
        <v>1</v>
      </c>
      <c r="AJ2741" s="595"/>
      <c r="AK2741" s="595"/>
      <c r="AL2741" s="595"/>
      <c r="AM2741" s="595"/>
      <c r="AN2741" s="595"/>
      <c r="AO2741" s="595"/>
      <c r="AP2741" s="595"/>
      <c r="AQ2741" s="596">
        <f t="shared" si="388"/>
        <v>1</v>
      </c>
      <c r="AR2741" s="596">
        <f t="shared" si="387"/>
        <v>1</v>
      </c>
    </row>
    <row r="2742" spans="1:44" ht="28.2" thickTop="1" thickBot="1">
      <c r="A2742" s="206" t="s">
        <v>2203</v>
      </c>
      <c r="B2742" s="206" t="s">
        <v>2203</v>
      </c>
      <c r="C2742" s="227" t="s">
        <v>2207</v>
      </c>
      <c r="D2742" s="579"/>
      <c r="E2742" s="827" t="s">
        <v>53</v>
      </c>
      <c r="F2742" s="658">
        <v>500000</v>
      </c>
      <c r="G2742" s="658">
        <v>588000</v>
      </c>
      <c r="H2742" s="659"/>
      <c r="I2742" s="334">
        <v>416000</v>
      </c>
      <c r="J2742" s="478"/>
      <c r="K2742" s="478"/>
      <c r="L2742" s="478">
        <v>172000</v>
      </c>
      <c r="M2742" s="479"/>
      <c r="N2742" s="479"/>
      <c r="O2742" s="480"/>
      <c r="P2742" s="587"/>
      <c r="Q2742" s="660">
        <v>529000</v>
      </c>
      <c r="R2742" s="494">
        <v>59000</v>
      </c>
      <c r="S2742" s="334"/>
      <c r="T2742" s="484"/>
      <c r="U2742" s="334"/>
      <c r="V2742" s="484"/>
      <c r="W2742" s="334"/>
      <c r="X2742" s="593">
        <f t="shared" si="389"/>
        <v>0</v>
      </c>
      <c r="Y2742" s="593">
        <f t="shared" si="390"/>
        <v>0</v>
      </c>
      <c r="Z2742" s="595"/>
      <c r="AA2742" s="595"/>
      <c r="AB2742" s="595"/>
      <c r="AC2742" s="595"/>
      <c r="AD2742" s="595"/>
      <c r="AE2742" s="595"/>
      <c r="AF2742" s="595"/>
      <c r="AG2742" s="595"/>
      <c r="AH2742" s="595">
        <f t="shared" si="386"/>
        <v>0</v>
      </c>
      <c r="AI2742" s="595">
        <v>1</v>
      </c>
      <c r="AJ2742" s="595"/>
      <c r="AK2742" s="595"/>
      <c r="AL2742" s="595"/>
      <c r="AM2742" s="595"/>
      <c r="AN2742" s="595"/>
      <c r="AO2742" s="595"/>
      <c r="AP2742" s="595"/>
      <c r="AQ2742" s="596">
        <f t="shared" si="388"/>
        <v>1</v>
      </c>
      <c r="AR2742" s="596">
        <f t="shared" si="387"/>
        <v>1</v>
      </c>
    </row>
    <row r="2743" spans="1:44" ht="28.2" thickTop="1" thickBot="1">
      <c r="A2743" s="206" t="s">
        <v>2203</v>
      </c>
      <c r="B2743" s="206" t="s">
        <v>2203</v>
      </c>
      <c r="C2743" s="227" t="s">
        <v>2208</v>
      </c>
      <c r="D2743" s="579"/>
      <c r="E2743" s="827" t="s">
        <v>964</v>
      </c>
      <c r="F2743" s="658">
        <v>1500000</v>
      </c>
      <c r="G2743" s="658">
        <f>16853+1498157.105</f>
        <v>1515010.105</v>
      </c>
      <c r="H2743" s="659"/>
      <c r="I2743" s="334"/>
      <c r="J2743" s="478"/>
      <c r="K2743" s="478"/>
      <c r="L2743" s="478"/>
      <c r="M2743" s="479">
        <f>G2743</f>
        <v>1515010.105</v>
      </c>
      <c r="N2743" s="479"/>
      <c r="O2743" s="354"/>
      <c r="P2743" s="587"/>
      <c r="Q2743" s="660">
        <f>15241.96+1496992.538</f>
        <v>1512234.4979999999</v>
      </c>
      <c r="R2743" s="494">
        <f>G2743-Q2743</f>
        <v>2775.6070000000764</v>
      </c>
      <c r="S2743" s="334"/>
      <c r="T2743" s="484"/>
      <c r="U2743" s="334"/>
      <c r="V2743" s="484"/>
      <c r="W2743" s="334">
        <v>100000</v>
      </c>
      <c r="X2743" s="593">
        <f t="shared" si="389"/>
        <v>0</v>
      </c>
      <c r="Y2743" s="593">
        <f t="shared" si="390"/>
        <v>0</v>
      </c>
      <c r="Z2743" s="595"/>
      <c r="AA2743" s="595"/>
      <c r="AB2743" s="595"/>
      <c r="AC2743" s="595"/>
      <c r="AD2743" s="595"/>
      <c r="AE2743" s="595"/>
      <c r="AF2743" s="595"/>
      <c r="AG2743" s="595"/>
      <c r="AH2743" s="595">
        <f t="shared" si="386"/>
        <v>0</v>
      </c>
      <c r="AI2743" s="595"/>
      <c r="AJ2743" s="595"/>
      <c r="AK2743" s="595"/>
      <c r="AL2743" s="595"/>
      <c r="AM2743" s="595"/>
      <c r="AN2743" s="595"/>
      <c r="AO2743" s="595">
        <v>1</v>
      </c>
      <c r="AP2743" s="595"/>
      <c r="AQ2743" s="596">
        <f t="shared" si="388"/>
        <v>1</v>
      </c>
      <c r="AR2743" s="596">
        <f t="shared" si="387"/>
        <v>1</v>
      </c>
    </row>
    <row r="2744" spans="1:44" ht="28.2" thickTop="1" thickBot="1">
      <c r="A2744" s="576" t="s">
        <v>2203</v>
      </c>
      <c r="B2744" s="576" t="s">
        <v>2209</v>
      </c>
      <c r="C2744" s="662" t="s">
        <v>41</v>
      </c>
      <c r="D2744" s="579"/>
      <c r="E2744" s="834" t="s">
        <v>179</v>
      </c>
      <c r="F2744" s="663">
        <v>262000</v>
      </c>
      <c r="G2744" s="663">
        <f t="shared" ref="G2744:G2749" si="391">F2744</f>
        <v>262000</v>
      </c>
      <c r="H2744" s="582"/>
      <c r="I2744" s="592">
        <v>25000</v>
      </c>
      <c r="J2744" s="664"/>
      <c r="K2744" s="664"/>
      <c r="L2744" s="664">
        <v>237000</v>
      </c>
      <c r="M2744" s="665"/>
      <c r="N2744" s="665"/>
      <c r="O2744" s="706"/>
      <c r="P2744" s="587"/>
      <c r="Q2744" s="667"/>
      <c r="R2744" s="668">
        <v>235800</v>
      </c>
      <c r="S2744" s="592">
        <v>26200</v>
      </c>
      <c r="T2744" s="591"/>
      <c r="U2744" s="592"/>
      <c r="V2744" s="591"/>
      <c r="W2744" s="592"/>
      <c r="X2744" s="593">
        <f t="shared" si="389"/>
        <v>0</v>
      </c>
      <c r="Y2744" s="593">
        <f t="shared" si="390"/>
        <v>0</v>
      </c>
      <c r="Z2744" s="594">
        <v>1</v>
      </c>
      <c r="AA2744" s="594"/>
      <c r="AB2744" s="594"/>
      <c r="AC2744" s="594"/>
      <c r="AD2744" s="594"/>
      <c r="AE2744" s="594"/>
      <c r="AF2744" s="594"/>
      <c r="AG2744" s="594"/>
      <c r="AH2744" s="595">
        <f t="shared" si="386"/>
        <v>1</v>
      </c>
      <c r="AI2744" s="594"/>
      <c r="AJ2744" s="594"/>
      <c r="AK2744" s="594"/>
      <c r="AL2744" s="594"/>
      <c r="AM2744" s="594"/>
      <c r="AN2744" s="594"/>
      <c r="AO2744" s="594"/>
      <c r="AP2744" s="594"/>
      <c r="AQ2744" s="596">
        <f t="shared" si="388"/>
        <v>0</v>
      </c>
      <c r="AR2744" s="596">
        <f t="shared" si="387"/>
        <v>1</v>
      </c>
    </row>
    <row r="2745" spans="1:44" ht="28.2" thickTop="1" thickBot="1">
      <c r="A2745" s="576" t="s">
        <v>2203</v>
      </c>
      <c r="B2745" s="576" t="s">
        <v>2209</v>
      </c>
      <c r="C2745" s="662" t="s">
        <v>229</v>
      </c>
      <c r="D2745" s="579"/>
      <c r="E2745" s="834" t="s">
        <v>179</v>
      </c>
      <c r="F2745" s="663">
        <v>100000</v>
      </c>
      <c r="G2745" s="663">
        <f t="shared" si="391"/>
        <v>100000</v>
      </c>
      <c r="H2745" s="582"/>
      <c r="I2745" s="592"/>
      <c r="J2745" s="664"/>
      <c r="K2745" s="664"/>
      <c r="L2745" s="664">
        <v>100000</v>
      </c>
      <c r="M2745" s="665"/>
      <c r="N2745" s="665"/>
      <c r="O2745" s="706"/>
      <c r="P2745" s="587"/>
      <c r="Q2745" s="667"/>
      <c r="R2745" s="668">
        <v>90000</v>
      </c>
      <c r="S2745" s="592">
        <v>10000</v>
      </c>
      <c r="T2745" s="591"/>
      <c r="U2745" s="592"/>
      <c r="V2745" s="591"/>
      <c r="W2745" s="592"/>
      <c r="X2745" s="593">
        <f t="shared" si="389"/>
        <v>0</v>
      </c>
      <c r="Y2745" s="593">
        <f t="shared" si="390"/>
        <v>0</v>
      </c>
      <c r="Z2745" s="594">
        <v>1</v>
      </c>
      <c r="AA2745" s="594"/>
      <c r="AB2745" s="594"/>
      <c r="AC2745" s="594"/>
      <c r="AD2745" s="594"/>
      <c r="AE2745" s="594"/>
      <c r="AF2745" s="594"/>
      <c r="AG2745" s="594"/>
      <c r="AH2745" s="595">
        <f t="shared" si="386"/>
        <v>1</v>
      </c>
      <c r="AI2745" s="594"/>
      <c r="AJ2745" s="594"/>
      <c r="AK2745" s="594"/>
      <c r="AL2745" s="594"/>
      <c r="AM2745" s="594"/>
      <c r="AN2745" s="594"/>
      <c r="AO2745" s="594"/>
      <c r="AP2745" s="594"/>
      <c r="AQ2745" s="596">
        <f t="shared" si="388"/>
        <v>0</v>
      </c>
      <c r="AR2745" s="596">
        <f t="shared" si="387"/>
        <v>1</v>
      </c>
    </row>
    <row r="2746" spans="1:44" ht="28.2" thickTop="1" thickBot="1">
      <c r="A2746" s="576" t="s">
        <v>2203</v>
      </c>
      <c r="B2746" s="576" t="s">
        <v>2209</v>
      </c>
      <c r="C2746" s="662" t="s">
        <v>45</v>
      </c>
      <c r="D2746" s="579"/>
      <c r="E2746" s="834" t="s">
        <v>179</v>
      </c>
      <c r="F2746" s="663">
        <v>55000</v>
      </c>
      <c r="G2746" s="663">
        <f t="shared" si="391"/>
        <v>55000</v>
      </c>
      <c r="H2746" s="582"/>
      <c r="I2746" s="592">
        <v>55000</v>
      </c>
      <c r="J2746" s="664"/>
      <c r="K2746" s="664"/>
      <c r="L2746" s="664"/>
      <c r="M2746" s="665"/>
      <c r="N2746" s="665"/>
      <c r="O2746" s="706"/>
      <c r="P2746" s="587"/>
      <c r="Q2746" s="667"/>
      <c r="R2746" s="668">
        <v>55000</v>
      </c>
      <c r="S2746" s="592"/>
      <c r="T2746" s="591"/>
      <c r="U2746" s="592"/>
      <c r="V2746" s="591"/>
      <c r="W2746" s="592"/>
      <c r="X2746" s="593">
        <f t="shared" si="389"/>
        <v>0</v>
      </c>
      <c r="Y2746" s="593">
        <f t="shared" si="390"/>
        <v>0</v>
      </c>
      <c r="Z2746" s="594">
        <v>1</v>
      </c>
      <c r="AA2746" s="594"/>
      <c r="AB2746" s="594"/>
      <c r="AC2746" s="594"/>
      <c r="AD2746" s="594"/>
      <c r="AE2746" s="594"/>
      <c r="AF2746" s="594"/>
      <c r="AG2746" s="594"/>
      <c r="AH2746" s="595">
        <f t="shared" si="386"/>
        <v>1</v>
      </c>
      <c r="AI2746" s="594"/>
      <c r="AJ2746" s="594"/>
      <c r="AK2746" s="594"/>
      <c r="AL2746" s="594"/>
      <c r="AM2746" s="594"/>
      <c r="AN2746" s="594"/>
      <c r="AO2746" s="594"/>
      <c r="AP2746" s="594"/>
      <c r="AQ2746" s="596">
        <f t="shared" si="388"/>
        <v>0</v>
      </c>
      <c r="AR2746" s="596">
        <f t="shared" si="387"/>
        <v>1</v>
      </c>
    </row>
    <row r="2747" spans="1:44" ht="28.2" thickTop="1" thickBot="1">
      <c r="A2747" s="576" t="s">
        <v>2203</v>
      </c>
      <c r="B2747" s="576" t="s">
        <v>2209</v>
      </c>
      <c r="C2747" s="662" t="s">
        <v>573</v>
      </c>
      <c r="D2747" s="579"/>
      <c r="E2747" s="834" t="s">
        <v>179</v>
      </c>
      <c r="F2747" s="663">
        <v>205000</v>
      </c>
      <c r="G2747" s="663">
        <f t="shared" si="391"/>
        <v>205000</v>
      </c>
      <c r="H2747" s="582"/>
      <c r="I2747" s="592">
        <v>205000</v>
      </c>
      <c r="J2747" s="664"/>
      <c r="K2747" s="664"/>
      <c r="L2747" s="664"/>
      <c r="M2747" s="665"/>
      <c r="N2747" s="665"/>
      <c r="O2747" s="706"/>
      <c r="P2747" s="587"/>
      <c r="Q2747" s="667"/>
      <c r="R2747" s="668">
        <v>205000</v>
      </c>
      <c r="S2747" s="592"/>
      <c r="T2747" s="591"/>
      <c r="U2747" s="592"/>
      <c r="V2747" s="591"/>
      <c r="W2747" s="592"/>
      <c r="X2747" s="593">
        <f t="shared" si="389"/>
        <v>0</v>
      </c>
      <c r="Y2747" s="593">
        <f t="shared" si="390"/>
        <v>0</v>
      </c>
      <c r="Z2747" s="594">
        <v>1</v>
      </c>
      <c r="AA2747" s="594"/>
      <c r="AB2747" s="594"/>
      <c r="AC2747" s="594"/>
      <c r="AD2747" s="594"/>
      <c r="AE2747" s="594"/>
      <c r="AF2747" s="594"/>
      <c r="AG2747" s="594"/>
      <c r="AH2747" s="595">
        <f t="shared" si="386"/>
        <v>1</v>
      </c>
      <c r="AI2747" s="594"/>
      <c r="AJ2747" s="594"/>
      <c r="AK2747" s="594"/>
      <c r="AL2747" s="594"/>
      <c r="AM2747" s="594"/>
      <c r="AN2747" s="594"/>
      <c r="AO2747" s="594"/>
      <c r="AP2747" s="594"/>
      <c r="AQ2747" s="596">
        <f t="shared" si="388"/>
        <v>0</v>
      </c>
      <c r="AR2747" s="596">
        <f t="shared" si="387"/>
        <v>1</v>
      </c>
    </row>
    <row r="2748" spans="1:44" ht="28.2" thickTop="1" thickBot="1">
      <c r="A2748" s="576" t="s">
        <v>2203</v>
      </c>
      <c r="B2748" s="576" t="s">
        <v>2209</v>
      </c>
      <c r="C2748" s="662" t="s">
        <v>1509</v>
      </c>
      <c r="D2748" s="579"/>
      <c r="E2748" s="834" t="s">
        <v>179</v>
      </c>
      <c r="F2748" s="663">
        <v>50000</v>
      </c>
      <c r="G2748" s="663">
        <f t="shared" si="391"/>
        <v>50000</v>
      </c>
      <c r="H2748" s="582"/>
      <c r="I2748" s="592">
        <v>50000</v>
      </c>
      <c r="J2748" s="664"/>
      <c r="K2748" s="664"/>
      <c r="L2748" s="664"/>
      <c r="M2748" s="665"/>
      <c r="N2748" s="665"/>
      <c r="O2748" s="706"/>
      <c r="P2748" s="587"/>
      <c r="Q2748" s="667"/>
      <c r="R2748" s="668">
        <v>50000</v>
      </c>
      <c r="S2748" s="592"/>
      <c r="T2748" s="591"/>
      <c r="U2748" s="592"/>
      <c r="V2748" s="591"/>
      <c r="W2748" s="592"/>
      <c r="X2748" s="593">
        <f t="shared" si="389"/>
        <v>0</v>
      </c>
      <c r="Y2748" s="593">
        <f t="shared" si="390"/>
        <v>0</v>
      </c>
      <c r="Z2748" s="594">
        <v>1</v>
      </c>
      <c r="AA2748" s="594"/>
      <c r="AB2748" s="594"/>
      <c r="AC2748" s="594"/>
      <c r="AD2748" s="594"/>
      <c r="AE2748" s="594"/>
      <c r="AF2748" s="594"/>
      <c r="AG2748" s="594"/>
      <c r="AH2748" s="595">
        <f t="shared" si="386"/>
        <v>1</v>
      </c>
      <c r="AI2748" s="594"/>
      <c r="AJ2748" s="594"/>
      <c r="AK2748" s="594"/>
      <c r="AL2748" s="594"/>
      <c r="AM2748" s="594"/>
      <c r="AN2748" s="594"/>
      <c r="AO2748" s="594"/>
      <c r="AP2748" s="594"/>
      <c r="AQ2748" s="596">
        <f t="shared" si="388"/>
        <v>0</v>
      </c>
      <c r="AR2748" s="596">
        <f t="shared" si="387"/>
        <v>1</v>
      </c>
    </row>
    <row r="2749" spans="1:44" ht="28.2" thickTop="1" thickBot="1">
      <c r="A2749" s="712" t="s">
        <v>2203</v>
      </c>
      <c r="B2749" s="713" t="s">
        <v>2209</v>
      </c>
      <c r="C2749" s="714" t="s">
        <v>2210</v>
      </c>
      <c r="D2749" s="579"/>
      <c r="E2749" s="917" t="s">
        <v>179</v>
      </c>
      <c r="F2749" s="715">
        <v>226000</v>
      </c>
      <c r="G2749" s="715">
        <f t="shared" si="391"/>
        <v>226000</v>
      </c>
      <c r="H2749" s="582"/>
      <c r="I2749" s="716"/>
      <c r="J2749" s="717">
        <v>226000</v>
      </c>
      <c r="K2749" s="718"/>
      <c r="L2749" s="718"/>
      <c r="M2749" s="719"/>
      <c r="N2749" s="719"/>
      <c r="O2749" s="720"/>
      <c r="P2749" s="587"/>
      <c r="Q2749" s="721"/>
      <c r="R2749" s="722">
        <v>226000</v>
      </c>
      <c r="S2749" s="716"/>
      <c r="T2749" s="723"/>
      <c r="U2749" s="716"/>
      <c r="V2749" s="723"/>
      <c r="W2749" s="716"/>
      <c r="X2749" s="593">
        <f t="shared" si="389"/>
        <v>0</v>
      </c>
      <c r="Y2749" s="593">
        <f t="shared" si="390"/>
        <v>0</v>
      </c>
      <c r="Z2749" s="610">
        <v>1</v>
      </c>
      <c r="AA2749" s="610"/>
      <c r="AB2749" s="610"/>
      <c r="AC2749" s="610"/>
      <c r="AD2749" s="610"/>
      <c r="AE2749" s="610"/>
      <c r="AF2749" s="610"/>
      <c r="AG2749" s="610"/>
      <c r="AH2749" s="595">
        <f t="shared" si="386"/>
        <v>1</v>
      </c>
      <c r="AI2749" s="610"/>
      <c r="AJ2749" s="610"/>
      <c r="AK2749" s="610"/>
      <c r="AL2749" s="610"/>
      <c r="AM2749" s="610"/>
      <c r="AN2749" s="610"/>
      <c r="AO2749" s="610"/>
      <c r="AP2749" s="610"/>
      <c r="AQ2749" s="596">
        <f t="shared" si="388"/>
        <v>0</v>
      </c>
      <c r="AR2749" s="596">
        <f t="shared" si="387"/>
        <v>1</v>
      </c>
    </row>
    <row r="2750" spans="1:44" ht="28.2" thickTop="1" thickBot="1">
      <c r="A2750" s="206" t="s">
        <v>2203</v>
      </c>
      <c r="B2750" s="206" t="s">
        <v>2209</v>
      </c>
      <c r="C2750" s="227" t="s">
        <v>2211</v>
      </c>
      <c r="D2750" s="579"/>
      <c r="E2750" s="827" t="s">
        <v>145</v>
      </c>
      <c r="F2750" s="658">
        <v>65000</v>
      </c>
      <c r="G2750" s="658">
        <v>64996</v>
      </c>
      <c r="H2750" s="659"/>
      <c r="I2750" s="334"/>
      <c r="J2750" s="478">
        <v>0</v>
      </c>
      <c r="K2750" s="478"/>
      <c r="L2750" s="427">
        <v>64996</v>
      </c>
      <c r="M2750" s="479"/>
      <c r="N2750" s="479"/>
      <c r="O2750" s="480"/>
      <c r="P2750" s="587"/>
      <c r="Q2750" s="660">
        <v>47075</v>
      </c>
      <c r="R2750" s="494">
        <f>G2750-Q2750</f>
        <v>17921</v>
      </c>
      <c r="S2750" s="334"/>
      <c r="T2750" s="484"/>
      <c r="U2750" s="334"/>
      <c r="V2750" s="484"/>
      <c r="W2750" s="334"/>
      <c r="X2750" s="593">
        <f t="shared" si="389"/>
        <v>0</v>
      </c>
      <c r="Y2750" s="593">
        <f t="shared" si="390"/>
        <v>0</v>
      </c>
      <c r="Z2750" s="595"/>
      <c r="AA2750" s="595"/>
      <c r="AB2750" s="595"/>
      <c r="AC2750" s="595"/>
      <c r="AD2750" s="595"/>
      <c r="AE2750" s="595"/>
      <c r="AF2750" s="595"/>
      <c r="AG2750" s="595"/>
      <c r="AH2750" s="595">
        <f t="shared" si="386"/>
        <v>0</v>
      </c>
      <c r="AI2750" s="595">
        <v>1</v>
      </c>
      <c r="AJ2750" s="595"/>
      <c r="AK2750" s="595"/>
      <c r="AL2750" s="595"/>
      <c r="AM2750" s="595"/>
      <c r="AN2750" s="595"/>
      <c r="AO2750" s="595"/>
      <c r="AP2750" s="595"/>
      <c r="AQ2750" s="596">
        <f t="shared" si="388"/>
        <v>1</v>
      </c>
      <c r="AR2750" s="596">
        <f t="shared" si="387"/>
        <v>1</v>
      </c>
    </row>
    <row r="2751" spans="1:44" ht="28.2" thickTop="1" thickBot="1">
      <c r="A2751" s="206" t="s">
        <v>2203</v>
      </c>
      <c r="B2751" s="206" t="s">
        <v>2209</v>
      </c>
      <c r="C2751" s="227" t="s">
        <v>2212</v>
      </c>
      <c r="D2751" s="579"/>
      <c r="E2751" s="827" t="s">
        <v>145</v>
      </c>
      <c r="F2751" s="658">
        <v>70000</v>
      </c>
      <c r="G2751" s="658">
        <v>120000</v>
      </c>
      <c r="H2751" s="659"/>
      <c r="I2751" s="334"/>
      <c r="J2751" s="478">
        <v>0</v>
      </c>
      <c r="K2751" s="478"/>
      <c r="L2751" s="478">
        <v>70000</v>
      </c>
      <c r="M2751" s="479"/>
      <c r="N2751" s="479">
        <v>50000</v>
      </c>
      <c r="O2751" s="480" t="s">
        <v>2213</v>
      </c>
      <c r="P2751" s="587"/>
      <c r="Q2751" s="660"/>
      <c r="R2751" s="494">
        <f>G2751</f>
        <v>120000</v>
      </c>
      <c r="S2751" s="334"/>
      <c r="T2751" s="484"/>
      <c r="U2751" s="334"/>
      <c r="V2751" s="484"/>
      <c r="W2751" s="334"/>
      <c r="X2751" s="593">
        <f t="shared" si="389"/>
        <v>0</v>
      </c>
      <c r="Y2751" s="593">
        <f t="shared" si="390"/>
        <v>0</v>
      </c>
      <c r="Z2751" s="595"/>
      <c r="AA2751" s="595"/>
      <c r="AB2751" s="595"/>
      <c r="AC2751" s="595"/>
      <c r="AD2751" s="595"/>
      <c r="AE2751" s="595"/>
      <c r="AF2751" s="595"/>
      <c r="AG2751" s="595"/>
      <c r="AH2751" s="595">
        <f t="shared" si="386"/>
        <v>0</v>
      </c>
      <c r="AI2751" s="595">
        <v>1</v>
      </c>
      <c r="AJ2751" s="595"/>
      <c r="AK2751" s="595"/>
      <c r="AL2751" s="595"/>
      <c r="AM2751" s="595"/>
      <c r="AN2751" s="595"/>
      <c r="AO2751" s="595"/>
      <c r="AP2751" s="595"/>
      <c r="AQ2751" s="596">
        <f t="shared" si="388"/>
        <v>1</v>
      </c>
      <c r="AR2751" s="596">
        <f t="shared" si="387"/>
        <v>1</v>
      </c>
    </row>
    <row r="2752" spans="1:44" ht="28.2" thickTop="1" thickBot="1">
      <c r="A2752" s="206" t="s">
        <v>2203</v>
      </c>
      <c r="B2752" s="206" t="s">
        <v>2209</v>
      </c>
      <c r="C2752" s="227" t="s">
        <v>1174</v>
      </c>
      <c r="D2752" s="579"/>
      <c r="E2752" s="827" t="s">
        <v>145</v>
      </c>
      <c r="F2752" s="658">
        <v>92000</v>
      </c>
      <c r="G2752" s="658">
        <f t="shared" ref="G2752:G2757" si="392">F2752</f>
        <v>92000</v>
      </c>
      <c r="H2752" s="659"/>
      <c r="I2752" s="334"/>
      <c r="J2752" s="478">
        <v>92000</v>
      </c>
      <c r="K2752" s="478"/>
      <c r="L2752" s="478">
        <v>0</v>
      </c>
      <c r="M2752" s="479"/>
      <c r="N2752" s="479"/>
      <c r="O2752" s="480"/>
      <c r="P2752" s="587"/>
      <c r="Q2752" s="660"/>
      <c r="R2752" s="494">
        <f>G2752</f>
        <v>92000</v>
      </c>
      <c r="S2752" s="334"/>
      <c r="T2752" s="484"/>
      <c r="U2752" s="334"/>
      <c r="V2752" s="484"/>
      <c r="W2752" s="334"/>
      <c r="X2752" s="593">
        <f t="shared" si="389"/>
        <v>0</v>
      </c>
      <c r="Y2752" s="593">
        <f t="shared" si="390"/>
        <v>0</v>
      </c>
      <c r="Z2752" s="595"/>
      <c r="AA2752" s="595"/>
      <c r="AB2752" s="595"/>
      <c r="AC2752" s="595"/>
      <c r="AD2752" s="595"/>
      <c r="AE2752" s="595"/>
      <c r="AF2752" s="595"/>
      <c r="AG2752" s="595"/>
      <c r="AH2752" s="595">
        <f t="shared" si="386"/>
        <v>0</v>
      </c>
      <c r="AI2752" s="595">
        <v>1</v>
      </c>
      <c r="AJ2752" s="595"/>
      <c r="AK2752" s="595"/>
      <c r="AL2752" s="595"/>
      <c r="AM2752" s="595"/>
      <c r="AN2752" s="595"/>
      <c r="AO2752" s="595"/>
      <c r="AP2752" s="595"/>
      <c r="AQ2752" s="596">
        <f t="shared" si="388"/>
        <v>1</v>
      </c>
      <c r="AR2752" s="596">
        <f t="shared" si="387"/>
        <v>1</v>
      </c>
    </row>
    <row r="2753" spans="1:44" ht="28.2" thickTop="1" thickBot="1">
      <c r="A2753" s="104" t="s">
        <v>2203</v>
      </c>
      <c r="B2753" s="104" t="s">
        <v>2209</v>
      </c>
      <c r="C2753" s="187" t="s">
        <v>2214</v>
      </c>
      <c r="D2753" s="724"/>
      <c r="E2753" s="225" t="s">
        <v>145</v>
      </c>
      <c r="F2753" s="725">
        <v>1000000</v>
      </c>
      <c r="G2753" s="725">
        <f t="shared" si="392"/>
        <v>1000000</v>
      </c>
      <c r="H2753" s="726"/>
      <c r="I2753" s="350"/>
      <c r="J2753" s="427"/>
      <c r="K2753" s="427"/>
      <c r="L2753" s="427"/>
      <c r="M2753" s="428">
        <v>1000000</v>
      </c>
      <c r="N2753" s="428"/>
      <c r="O2753" s="429"/>
      <c r="P2753" s="587"/>
      <c r="Q2753" s="727"/>
      <c r="R2753" s="449">
        <v>300000</v>
      </c>
      <c r="S2753" s="350">
        <v>700000</v>
      </c>
      <c r="T2753" s="431"/>
      <c r="U2753" s="350"/>
      <c r="V2753" s="431"/>
      <c r="W2753" s="350"/>
      <c r="X2753" s="593">
        <f t="shared" si="389"/>
        <v>0</v>
      </c>
      <c r="Y2753" s="593">
        <f t="shared" si="390"/>
        <v>0</v>
      </c>
      <c r="Z2753" s="412"/>
      <c r="AA2753" s="412"/>
      <c r="AB2753" s="412"/>
      <c r="AC2753" s="412"/>
      <c r="AD2753" s="412"/>
      <c r="AE2753" s="412"/>
      <c r="AF2753" s="412"/>
      <c r="AG2753" s="412"/>
      <c r="AH2753" s="595">
        <f t="shared" si="386"/>
        <v>0</v>
      </c>
      <c r="AI2753" s="412"/>
      <c r="AJ2753" s="412"/>
      <c r="AK2753" s="412"/>
      <c r="AL2753" s="412"/>
      <c r="AM2753" s="412"/>
      <c r="AN2753" s="412"/>
      <c r="AO2753" s="412">
        <v>1</v>
      </c>
      <c r="AP2753" s="412"/>
      <c r="AQ2753" s="596">
        <f t="shared" si="388"/>
        <v>1</v>
      </c>
      <c r="AR2753" s="596">
        <f t="shared" si="387"/>
        <v>1</v>
      </c>
    </row>
    <row r="2754" spans="1:44" ht="28.2" thickTop="1" thickBot="1">
      <c r="A2754" s="576" t="s">
        <v>2203</v>
      </c>
      <c r="B2754" s="576" t="s">
        <v>2215</v>
      </c>
      <c r="C2754" s="662" t="s">
        <v>60</v>
      </c>
      <c r="D2754" s="579"/>
      <c r="E2754" s="834" t="s">
        <v>179</v>
      </c>
      <c r="F2754" s="663">
        <v>80000</v>
      </c>
      <c r="G2754" s="663">
        <f t="shared" si="392"/>
        <v>80000</v>
      </c>
      <c r="H2754" s="582"/>
      <c r="I2754" s="592"/>
      <c r="J2754" s="664"/>
      <c r="K2754" s="664"/>
      <c r="L2754" s="664">
        <v>80000</v>
      </c>
      <c r="M2754" s="665"/>
      <c r="N2754" s="665"/>
      <c r="O2754" s="666"/>
      <c r="P2754" s="587"/>
      <c r="Q2754" s="667"/>
      <c r="R2754" s="668">
        <v>80000</v>
      </c>
      <c r="S2754" s="592"/>
      <c r="T2754" s="591"/>
      <c r="U2754" s="592"/>
      <c r="V2754" s="591"/>
      <c r="W2754" s="592"/>
      <c r="X2754" s="593">
        <f t="shared" si="389"/>
        <v>0</v>
      </c>
      <c r="Y2754" s="593">
        <f t="shared" si="390"/>
        <v>0</v>
      </c>
      <c r="Z2754" s="594">
        <v>1</v>
      </c>
      <c r="AA2754" s="594"/>
      <c r="AB2754" s="594"/>
      <c r="AC2754" s="594"/>
      <c r="AD2754" s="594"/>
      <c r="AE2754" s="594"/>
      <c r="AF2754" s="594"/>
      <c r="AG2754" s="594"/>
      <c r="AH2754" s="595">
        <f t="shared" si="386"/>
        <v>1</v>
      </c>
      <c r="AI2754" s="594"/>
      <c r="AJ2754" s="594"/>
      <c r="AK2754" s="594"/>
      <c r="AL2754" s="594"/>
      <c r="AM2754" s="594"/>
      <c r="AN2754" s="594"/>
      <c r="AO2754" s="594"/>
      <c r="AP2754" s="594"/>
      <c r="AQ2754" s="596">
        <f t="shared" si="388"/>
        <v>0</v>
      </c>
      <c r="AR2754" s="596">
        <f t="shared" si="387"/>
        <v>1</v>
      </c>
    </row>
    <row r="2755" spans="1:44" ht="28.2" thickTop="1" thickBot="1">
      <c r="A2755" s="576" t="s">
        <v>2203</v>
      </c>
      <c r="B2755" s="576" t="s">
        <v>2215</v>
      </c>
      <c r="C2755" s="662" t="s">
        <v>2216</v>
      </c>
      <c r="D2755" s="579"/>
      <c r="E2755" s="834" t="s">
        <v>179</v>
      </c>
      <c r="F2755" s="663">
        <v>200000</v>
      </c>
      <c r="G2755" s="663">
        <f t="shared" si="392"/>
        <v>200000</v>
      </c>
      <c r="H2755" s="582"/>
      <c r="I2755" s="592"/>
      <c r="J2755" s="664"/>
      <c r="K2755" s="664"/>
      <c r="L2755" s="664">
        <v>200000</v>
      </c>
      <c r="M2755" s="665"/>
      <c r="N2755" s="665"/>
      <c r="O2755" s="666"/>
      <c r="P2755" s="587"/>
      <c r="Q2755" s="667"/>
      <c r="R2755" s="668">
        <v>100000</v>
      </c>
      <c r="S2755" s="592">
        <v>100000</v>
      </c>
      <c r="T2755" s="591"/>
      <c r="U2755" s="592"/>
      <c r="V2755" s="591"/>
      <c r="W2755" s="592"/>
      <c r="X2755" s="593">
        <f t="shared" si="389"/>
        <v>0</v>
      </c>
      <c r="Y2755" s="593">
        <f t="shared" si="390"/>
        <v>0</v>
      </c>
      <c r="Z2755" s="594">
        <v>1</v>
      </c>
      <c r="AA2755" s="594"/>
      <c r="AB2755" s="594"/>
      <c r="AC2755" s="594"/>
      <c r="AD2755" s="594"/>
      <c r="AE2755" s="594"/>
      <c r="AF2755" s="594"/>
      <c r="AG2755" s="594"/>
      <c r="AH2755" s="595">
        <f t="shared" si="386"/>
        <v>1</v>
      </c>
      <c r="AI2755" s="594"/>
      <c r="AJ2755" s="594"/>
      <c r="AK2755" s="594"/>
      <c r="AL2755" s="594"/>
      <c r="AM2755" s="594"/>
      <c r="AN2755" s="594"/>
      <c r="AO2755" s="594"/>
      <c r="AP2755" s="594"/>
      <c r="AQ2755" s="596">
        <f t="shared" si="388"/>
        <v>0</v>
      </c>
      <c r="AR2755" s="596">
        <f t="shared" si="387"/>
        <v>1</v>
      </c>
    </row>
    <row r="2756" spans="1:44" ht="28.2" thickTop="1" thickBot="1">
      <c r="A2756" s="576" t="s">
        <v>2203</v>
      </c>
      <c r="B2756" s="576" t="s">
        <v>2215</v>
      </c>
      <c r="C2756" s="662" t="s">
        <v>38</v>
      </c>
      <c r="D2756" s="579"/>
      <c r="E2756" s="834" t="s">
        <v>179</v>
      </c>
      <c r="F2756" s="663">
        <v>100000</v>
      </c>
      <c r="G2756" s="663">
        <f t="shared" si="392"/>
        <v>100000</v>
      </c>
      <c r="H2756" s="582"/>
      <c r="I2756" s="592"/>
      <c r="J2756" s="664"/>
      <c r="K2756" s="664"/>
      <c r="L2756" s="664">
        <v>100000</v>
      </c>
      <c r="M2756" s="665"/>
      <c r="N2756" s="665"/>
      <c r="O2756" s="666"/>
      <c r="P2756" s="587"/>
      <c r="Q2756" s="667"/>
      <c r="R2756" s="668">
        <v>60000</v>
      </c>
      <c r="S2756" s="592">
        <v>40000</v>
      </c>
      <c r="T2756" s="591"/>
      <c r="U2756" s="592"/>
      <c r="V2756" s="591"/>
      <c r="W2756" s="592"/>
      <c r="X2756" s="593">
        <f t="shared" si="389"/>
        <v>0</v>
      </c>
      <c r="Y2756" s="593">
        <f t="shared" si="390"/>
        <v>0</v>
      </c>
      <c r="Z2756" s="594">
        <v>1</v>
      </c>
      <c r="AA2756" s="594"/>
      <c r="AB2756" s="594"/>
      <c r="AC2756" s="594"/>
      <c r="AD2756" s="594"/>
      <c r="AE2756" s="594"/>
      <c r="AF2756" s="594"/>
      <c r="AG2756" s="594"/>
      <c r="AH2756" s="595">
        <f t="shared" si="386"/>
        <v>1</v>
      </c>
      <c r="AI2756" s="594"/>
      <c r="AJ2756" s="594"/>
      <c r="AK2756" s="594"/>
      <c r="AL2756" s="594"/>
      <c r="AM2756" s="594"/>
      <c r="AN2756" s="594"/>
      <c r="AO2756" s="594"/>
      <c r="AP2756" s="594"/>
      <c r="AQ2756" s="596">
        <f t="shared" si="388"/>
        <v>0</v>
      </c>
      <c r="AR2756" s="596">
        <f t="shared" si="387"/>
        <v>1</v>
      </c>
    </row>
    <row r="2757" spans="1:44" ht="28.2" thickTop="1" thickBot="1">
      <c r="A2757" s="576" t="s">
        <v>2203</v>
      </c>
      <c r="B2757" s="576" t="s">
        <v>2215</v>
      </c>
      <c r="C2757" s="662" t="s">
        <v>36</v>
      </c>
      <c r="D2757" s="579"/>
      <c r="E2757" s="834" t="s">
        <v>179</v>
      </c>
      <c r="F2757" s="663">
        <v>8000</v>
      </c>
      <c r="G2757" s="663">
        <f t="shared" si="392"/>
        <v>8000</v>
      </c>
      <c r="H2757" s="582"/>
      <c r="I2757" s="592"/>
      <c r="J2757" s="664"/>
      <c r="K2757" s="664"/>
      <c r="L2757" s="664">
        <v>8000</v>
      </c>
      <c r="M2757" s="665"/>
      <c r="N2757" s="665"/>
      <c r="O2757" s="666"/>
      <c r="P2757" s="587"/>
      <c r="Q2757" s="667"/>
      <c r="R2757" s="668">
        <v>8000</v>
      </c>
      <c r="S2757" s="592"/>
      <c r="T2757" s="591"/>
      <c r="U2757" s="592"/>
      <c r="V2757" s="591"/>
      <c r="W2757" s="592"/>
      <c r="X2757" s="593">
        <f t="shared" si="389"/>
        <v>0</v>
      </c>
      <c r="Y2757" s="593">
        <f t="shared" si="390"/>
        <v>0</v>
      </c>
      <c r="Z2757" s="594">
        <v>1</v>
      </c>
      <c r="AA2757" s="594"/>
      <c r="AB2757" s="594"/>
      <c r="AC2757" s="594"/>
      <c r="AD2757" s="594"/>
      <c r="AE2757" s="594"/>
      <c r="AF2757" s="594"/>
      <c r="AG2757" s="594"/>
      <c r="AH2757" s="595">
        <f t="shared" si="386"/>
        <v>1</v>
      </c>
      <c r="AI2757" s="594"/>
      <c r="AJ2757" s="594"/>
      <c r="AK2757" s="594"/>
      <c r="AL2757" s="594"/>
      <c r="AM2757" s="594"/>
      <c r="AN2757" s="594"/>
      <c r="AO2757" s="594"/>
      <c r="AP2757" s="594"/>
      <c r="AQ2757" s="596">
        <f t="shared" si="388"/>
        <v>0</v>
      </c>
      <c r="AR2757" s="596">
        <f t="shared" si="387"/>
        <v>1</v>
      </c>
    </row>
    <row r="2758" spans="1:44" ht="28.2" thickTop="1" thickBot="1">
      <c r="A2758" s="104" t="s">
        <v>2203</v>
      </c>
      <c r="B2758" s="104" t="s">
        <v>2215</v>
      </c>
      <c r="C2758" s="187" t="s">
        <v>1944</v>
      </c>
      <c r="D2758" s="724"/>
      <c r="E2758" s="225" t="s">
        <v>145</v>
      </c>
      <c r="F2758" s="725">
        <v>20000</v>
      </c>
      <c r="G2758" s="725">
        <v>34000</v>
      </c>
      <c r="H2758" s="726"/>
      <c r="I2758" s="350"/>
      <c r="J2758" s="427"/>
      <c r="K2758" s="427"/>
      <c r="L2758" s="427">
        <v>34000</v>
      </c>
      <c r="M2758" s="428"/>
      <c r="N2758" s="428"/>
      <c r="O2758" s="429"/>
      <c r="P2758" s="587"/>
      <c r="Q2758" s="727">
        <v>19063</v>
      </c>
      <c r="R2758" s="449">
        <f>G2758-Q2758</f>
        <v>14937</v>
      </c>
      <c r="S2758" s="350"/>
      <c r="T2758" s="431"/>
      <c r="U2758" s="350"/>
      <c r="V2758" s="431"/>
      <c r="W2758" s="350"/>
      <c r="X2758" s="593">
        <f t="shared" si="389"/>
        <v>0</v>
      </c>
      <c r="Y2758" s="593">
        <f t="shared" si="390"/>
        <v>0</v>
      </c>
      <c r="Z2758" s="412"/>
      <c r="AA2758" s="412"/>
      <c r="AB2758" s="412"/>
      <c r="AC2758" s="412"/>
      <c r="AD2758" s="412"/>
      <c r="AE2758" s="412"/>
      <c r="AF2758" s="412"/>
      <c r="AG2758" s="412"/>
      <c r="AH2758" s="595">
        <f t="shared" si="386"/>
        <v>0</v>
      </c>
      <c r="AI2758" s="412">
        <v>1</v>
      </c>
      <c r="AJ2758" s="412"/>
      <c r="AK2758" s="412"/>
      <c r="AL2758" s="412"/>
      <c r="AM2758" s="412"/>
      <c r="AN2758" s="412"/>
      <c r="AO2758" s="412"/>
      <c r="AP2758" s="412"/>
      <c r="AQ2758" s="596">
        <f t="shared" si="388"/>
        <v>1</v>
      </c>
      <c r="AR2758" s="596">
        <f t="shared" si="387"/>
        <v>1</v>
      </c>
    </row>
    <row r="2759" spans="1:44" ht="28.2" thickTop="1" thickBot="1">
      <c r="A2759" s="104" t="s">
        <v>2203</v>
      </c>
      <c r="B2759" s="104" t="s">
        <v>2215</v>
      </c>
      <c r="C2759" s="187" t="s">
        <v>2217</v>
      </c>
      <c r="D2759" s="724"/>
      <c r="E2759" s="225" t="s">
        <v>964</v>
      </c>
      <c r="F2759" s="725">
        <v>205037</v>
      </c>
      <c r="G2759" s="725">
        <v>122000</v>
      </c>
      <c r="H2759" s="726"/>
      <c r="I2759" s="428"/>
      <c r="J2759" s="427"/>
      <c r="K2759" s="427"/>
      <c r="L2759" s="427">
        <v>122000</v>
      </c>
      <c r="M2759" s="428">
        <v>0</v>
      </c>
      <c r="N2759" s="428">
        <v>0</v>
      </c>
      <c r="O2759" s="429" t="s">
        <v>56</v>
      </c>
      <c r="P2759" s="587"/>
      <c r="Q2759" s="728">
        <v>0</v>
      </c>
      <c r="R2759" s="725">
        <v>62000</v>
      </c>
      <c r="S2759" s="428">
        <f>G2759-R2759</f>
        <v>60000</v>
      </c>
      <c r="T2759" s="431"/>
      <c r="U2759" s="350"/>
      <c r="V2759" s="431"/>
      <c r="W2759" s="350"/>
      <c r="X2759" s="593">
        <f t="shared" si="389"/>
        <v>0</v>
      </c>
      <c r="Y2759" s="593">
        <f t="shared" si="390"/>
        <v>0</v>
      </c>
      <c r="Z2759" s="412"/>
      <c r="AA2759" s="412"/>
      <c r="AB2759" s="412"/>
      <c r="AC2759" s="412"/>
      <c r="AD2759" s="412"/>
      <c r="AE2759" s="412"/>
      <c r="AF2759" s="412"/>
      <c r="AG2759" s="412"/>
      <c r="AH2759" s="595">
        <f t="shared" si="386"/>
        <v>0</v>
      </c>
      <c r="AI2759" s="412">
        <v>1</v>
      </c>
      <c r="AJ2759" s="14"/>
      <c r="AK2759" s="14"/>
      <c r="AL2759" s="14"/>
      <c r="AM2759" s="14"/>
      <c r="AN2759" s="14"/>
      <c r="AO2759" s="14"/>
      <c r="AP2759" s="14"/>
      <c r="AQ2759" s="596">
        <f t="shared" si="388"/>
        <v>1</v>
      </c>
      <c r="AR2759" s="596">
        <f t="shared" si="387"/>
        <v>1</v>
      </c>
    </row>
    <row r="2760" spans="1:44" ht="28.2" thickTop="1" thickBot="1">
      <c r="A2760" s="712" t="s">
        <v>2203</v>
      </c>
      <c r="B2760" s="713" t="s">
        <v>2218</v>
      </c>
      <c r="C2760" s="714" t="s">
        <v>2219</v>
      </c>
      <c r="D2760" s="579"/>
      <c r="E2760" s="917" t="s">
        <v>179</v>
      </c>
      <c r="F2760" s="715">
        <v>330000</v>
      </c>
      <c r="G2760" s="715">
        <f t="shared" ref="G2760:G2765" si="393">F2760</f>
        <v>330000</v>
      </c>
      <c r="H2760" s="582"/>
      <c r="I2760" s="716"/>
      <c r="J2760" s="717">
        <v>330000</v>
      </c>
      <c r="K2760" s="718"/>
      <c r="L2760" s="718"/>
      <c r="M2760" s="719"/>
      <c r="N2760" s="719"/>
      <c r="O2760" s="720"/>
      <c r="P2760" s="587"/>
      <c r="Q2760" s="721"/>
      <c r="R2760" s="722">
        <v>290000</v>
      </c>
      <c r="S2760" s="716">
        <v>40000</v>
      </c>
      <c r="T2760" s="723"/>
      <c r="U2760" s="716"/>
      <c r="V2760" s="723"/>
      <c r="W2760" s="716"/>
      <c r="X2760" s="593">
        <f t="shared" si="389"/>
        <v>0</v>
      </c>
      <c r="Y2760" s="593">
        <f t="shared" si="390"/>
        <v>0</v>
      </c>
      <c r="Z2760" s="610">
        <v>1</v>
      </c>
      <c r="AA2760" s="610"/>
      <c r="AB2760" s="610"/>
      <c r="AC2760" s="610"/>
      <c r="AD2760" s="610"/>
      <c r="AE2760" s="610"/>
      <c r="AF2760" s="610"/>
      <c r="AG2760" s="610"/>
      <c r="AH2760" s="595">
        <f t="shared" si="386"/>
        <v>1</v>
      </c>
      <c r="AI2760" s="610"/>
      <c r="AJ2760" s="610"/>
      <c r="AK2760" s="610"/>
      <c r="AL2760" s="610"/>
      <c r="AM2760" s="610"/>
      <c r="AN2760" s="610"/>
      <c r="AO2760" s="610"/>
      <c r="AP2760" s="610"/>
      <c r="AQ2760" s="596">
        <f t="shared" si="388"/>
        <v>0</v>
      </c>
      <c r="AR2760" s="596">
        <f t="shared" si="387"/>
        <v>1</v>
      </c>
    </row>
    <row r="2761" spans="1:44" ht="28.2" thickTop="1" thickBot="1">
      <c r="A2761" s="576" t="s">
        <v>2203</v>
      </c>
      <c r="B2761" s="576" t="s">
        <v>2218</v>
      </c>
      <c r="C2761" s="662" t="s">
        <v>2220</v>
      </c>
      <c r="D2761" s="579"/>
      <c r="E2761" s="834" t="s">
        <v>179</v>
      </c>
      <c r="F2761" s="663">
        <v>224000</v>
      </c>
      <c r="G2761" s="663">
        <f t="shared" si="393"/>
        <v>224000</v>
      </c>
      <c r="H2761" s="582"/>
      <c r="I2761" s="592"/>
      <c r="J2761" s="664"/>
      <c r="K2761" s="664"/>
      <c r="L2761" s="664">
        <v>224000</v>
      </c>
      <c r="M2761" s="665"/>
      <c r="N2761" s="665"/>
      <c r="O2761" s="666"/>
      <c r="P2761" s="587"/>
      <c r="Q2761" s="667"/>
      <c r="R2761" s="668">
        <v>0</v>
      </c>
      <c r="S2761" s="592">
        <v>224000</v>
      </c>
      <c r="T2761" s="591"/>
      <c r="U2761" s="592"/>
      <c r="V2761" s="591"/>
      <c r="W2761" s="592"/>
      <c r="X2761" s="593">
        <f t="shared" si="389"/>
        <v>0</v>
      </c>
      <c r="Y2761" s="593">
        <f t="shared" si="390"/>
        <v>0</v>
      </c>
      <c r="Z2761" s="594">
        <v>1</v>
      </c>
      <c r="AA2761" s="594"/>
      <c r="AB2761" s="594"/>
      <c r="AC2761" s="594"/>
      <c r="AD2761" s="594"/>
      <c r="AE2761" s="594"/>
      <c r="AF2761" s="594"/>
      <c r="AG2761" s="594"/>
      <c r="AH2761" s="595">
        <f t="shared" si="386"/>
        <v>1</v>
      </c>
      <c r="AI2761" s="594"/>
      <c r="AJ2761" s="669"/>
      <c r="AK2761" s="669"/>
      <c r="AL2761" s="669"/>
      <c r="AM2761" s="669"/>
      <c r="AN2761" s="669"/>
      <c r="AO2761" s="669"/>
      <c r="AP2761" s="669"/>
      <c r="AQ2761" s="596">
        <f t="shared" si="388"/>
        <v>0</v>
      </c>
      <c r="AR2761" s="596">
        <f t="shared" si="387"/>
        <v>1</v>
      </c>
    </row>
    <row r="2762" spans="1:44" ht="28.2" thickTop="1" thickBot="1">
      <c r="A2762" s="576" t="s">
        <v>2203</v>
      </c>
      <c r="B2762" s="576" t="s">
        <v>2218</v>
      </c>
      <c r="C2762" s="662" t="s">
        <v>2152</v>
      </c>
      <c r="D2762" s="579"/>
      <c r="E2762" s="834" t="s">
        <v>179</v>
      </c>
      <c r="F2762" s="663">
        <v>80000</v>
      </c>
      <c r="G2762" s="663">
        <f t="shared" si="393"/>
        <v>80000</v>
      </c>
      <c r="H2762" s="582"/>
      <c r="I2762" s="592"/>
      <c r="J2762" s="664"/>
      <c r="K2762" s="664"/>
      <c r="L2762" s="664">
        <v>80000</v>
      </c>
      <c r="M2762" s="665"/>
      <c r="N2762" s="665"/>
      <c r="O2762" s="666"/>
      <c r="P2762" s="587"/>
      <c r="Q2762" s="667"/>
      <c r="R2762" s="668">
        <v>40000</v>
      </c>
      <c r="S2762" s="592">
        <v>40000</v>
      </c>
      <c r="T2762" s="591"/>
      <c r="U2762" s="592"/>
      <c r="V2762" s="591"/>
      <c r="W2762" s="592"/>
      <c r="X2762" s="593">
        <f t="shared" si="389"/>
        <v>0</v>
      </c>
      <c r="Y2762" s="593">
        <f t="shared" si="390"/>
        <v>0</v>
      </c>
      <c r="Z2762" s="594">
        <v>1</v>
      </c>
      <c r="AA2762" s="594"/>
      <c r="AB2762" s="594"/>
      <c r="AC2762" s="594"/>
      <c r="AD2762" s="594"/>
      <c r="AE2762" s="594"/>
      <c r="AF2762" s="594"/>
      <c r="AG2762" s="594"/>
      <c r="AH2762" s="595">
        <f t="shared" ref="AH2762:AH2825" si="394">SUM(Z2762:AG2762)</f>
        <v>1</v>
      </c>
      <c r="AI2762" s="594"/>
      <c r="AJ2762" s="669"/>
      <c r="AK2762" s="669"/>
      <c r="AL2762" s="669"/>
      <c r="AM2762" s="669"/>
      <c r="AN2762" s="669"/>
      <c r="AO2762" s="669"/>
      <c r="AP2762" s="669"/>
      <c r="AQ2762" s="596">
        <f t="shared" si="388"/>
        <v>0</v>
      </c>
      <c r="AR2762" s="596">
        <f t="shared" ref="AR2762:AR2825" si="395">AQ2762+AH2762</f>
        <v>1</v>
      </c>
    </row>
    <row r="2763" spans="1:44" ht="28.2" thickTop="1" thickBot="1">
      <c r="A2763" s="576" t="s">
        <v>2203</v>
      </c>
      <c r="B2763" s="576" t="s">
        <v>2218</v>
      </c>
      <c r="C2763" s="662" t="s">
        <v>2221</v>
      </c>
      <c r="D2763" s="579"/>
      <c r="E2763" s="834" t="s">
        <v>179</v>
      </c>
      <c r="F2763" s="663">
        <v>80000</v>
      </c>
      <c r="G2763" s="663">
        <f t="shared" si="393"/>
        <v>80000</v>
      </c>
      <c r="H2763" s="582"/>
      <c r="I2763" s="592"/>
      <c r="J2763" s="664"/>
      <c r="K2763" s="664"/>
      <c r="L2763" s="664">
        <v>80000</v>
      </c>
      <c r="M2763" s="665"/>
      <c r="N2763" s="665"/>
      <c r="O2763" s="666"/>
      <c r="P2763" s="587"/>
      <c r="Q2763" s="667"/>
      <c r="R2763" s="668">
        <v>70000</v>
      </c>
      <c r="S2763" s="592">
        <v>10000</v>
      </c>
      <c r="T2763" s="591"/>
      <c r="U2763" s="592"/>
      <c r="V2763" s="591"/>
      <c r="W2763" s="592"/>
      <c r="X2763" s="593">
        <f t="shared" si="389"/>
        <v>0</v>
      </c>
      <c r="Y2763" s="593">
        <f t="shared" si="390"/>
        <v>0</v>
      </c>
      <c r="Z2763" s="594">
        <v>1</v>
      </c>
      <c r="AA2763" s="594"/>
      <c r="AB2763" s="594"/>
      <c r="AC2763" s="594"/>
      <c r="AD2763" s="594"/>
      <c r="AE2763" s="594"/>
      <c r="AF2763" s="594"/>
      <c r="AG2763" s="594"/>
      <c r="AH2763" s="595">
        <f t="shared" si="394"/>
        <v>1</v>
      </c>
      <c r="AI2763" s="594"/>
      <c r="AJ2763" s="669"/>
      <c r="AK2763" s="669"/>
      <c r="AL2763" s="669"/>
      <c r="AM2763" s="669"/>
      <c r="AN2763" s="669"/>
      <c r="AO2763" s="669"/>
      <c r="AP2763" s="669"/>
      <c r="AQ2763" s="596">
        <f t="shared" si="388"/>
        <v>0</v>
      </c>
      <c r="AR2763" s="596">
        <f t="shared" si="395"/>
        <v>1</v>
      </c>
    </row>
    <row r="2764" spans="1:44" ht="28.2" thickTop="1" thickBot="1">
      <c r="A2764" s="576" t="s">
        <v>2203</v>
      </c>
      <c r="B2764" s="576" t="s">
        <v>2218</v>
      </c>
      <c r="C2764" s="662" t="s">
        <v>141</v>
      </c>
      <c r="D2764" s="579"/>
      <c r="E2764" s="834" t="s">
        <v>179</v>
      </c>
      <c r="F2764" s="663">
        <v>50000</v>
      </c>
      <c r="G2764" s="663">
        <f t="shared" si="393"/>
        <v>50000</v>
      </c>
      <c r="H2764" s="582"/>
      <c r="I2764" s="592"/>
      <c r="J2764" s="664"/>
      <c r="K2764" s="664"/>
      <c r="L2764" s="664">
        <v>50000</v>
      </c>
      <c r="M2764" s="665"/>
      <c r="N2764" s="665"/>
      <c r="O2764" s="666"/>
      <c r="P2764" s="587"/>
      <c r="Q2764" s="667"/>
      <c r="R2764" s="668"/>
      <c r="S2764" s="592">
        <v>50000</v>
      </c>
      <c r="T2764" s="591"/>
      <c r="U2764" s="592"/>
      <c r="V2764" s="591"/>
      <c r="W2764" s="592"/>
      <c r="X2764" s="593">
        <f t="shared" si="389"/>
        <v>0</v>
      </c>
      <c r="Y2764" s="593">
        <f t="shared" si="390"/>
        <v>0</v>
      </c>
      <c r="Z2764" s="594">
        <v>1</v>
      </c>
      <c r="AA2764" s="594"/>
      <c r="AB2764" s="594"/>
      <c r="AC2764" s="594"/>
      <c r="AD2764" s="594"/>
      <c r="AE2764" s="594"/>
      <c r="AF2764" s="594"/>
      <c r="AG2764" s="594"/>
      <c r="AH2764" s="595">
        <f t="shared" si="394"/>
        <v>1</v>
      </c>
      <c r="AI2764" s="594"/>
      <c r="AJ2764" s="669"/>
      <c r="AK2764" s="669"/>
      <c r="AL2764" s="669"/>
      <c r="AM2764" s="669"/>
      <c r="AN2764" s="669"/>
      <c r="AO2764" s="669"/>
      <c r="AP2764" s="669"/>
      <c r="AQ2764" s="596">
        <f t="shared" si="388"/>
        <v>0</v>
      </c>
      <c r="AR2764" s="596">
        <f t="shared" si="395"/>
        <v>1</v>
      </c>
    </row>
    <row r="2765" spans="1:44" ht="28.2" thickTop="1" thickBot="1">
      <c r="A2765" s="576" t="s">
        <v>2203</v>
      </c>
      <c r="B2765" s="576" t="s">
        <v>2218</v>
      </c>
      <c r="C2765" s="662" t="s">
        <v>2222</v>
      </c>
      <c r="D2765" s="579"/>
      <c r="E2765" s="834" t="s">
        <v>179</v>
      </c>
      <c r="F2765" s="663">
        <v>50000</v>
      </c>
      <c r="G2765" s="663">
        <f t="shared" si="393"/>
        <v>50000</v>
      </c>
      <c r="H2765" s="582"/>
      <c r="I2765" s="592"/>
      <c r="J2765" s="664"/>
      <c r="K2765" s="664"/>
      <c r="L2765" s="664">
        <v>50000</v>
      </c>
      <c r="M2765" s="665"/>
      <c r="N2765" s="665"/>
      <c r="O2765" s="666"/>
      <c r="P2765" s="587"/>
      <c r="Q2765" s="667"/>
      <c r="R2765" s="668">
        <v>20000</v>
      </c>
      <c r="S2765" s="592">
        <v>30000</v>
      </c>
      <c r="T2765" s="591"/>
      <c r="U2765" s="592"/>
      <c r="V2765" s="591"/>
      <c r="W2765" s="592"/>
      <c r="X2765" s="593">
        <f t="shared" si="389"/>
        <v>0</v>
      </c>
      <c r="Y2765" s="593">
        <f t="shared" si="390"/>
        <v>0</v>
      </c>
      <c r="Z2765" s="594">
        <v>1</v>
      </c>
      <c r="AA2765" s="594"/>
      <c r="AB2765" s="594"/>
      <c r="AC2765" s="594"/>
      <c r="AD2765" s="594"/>
      <c r="AE2765" s="594"/>
      <c r="AF2765" s="594"/>
      <c r="AG2765" s="594"/>
      <c r="AH2765" s="595">
        <f t="shared" si="394"/>
        <v>1</v>
      </c>
      <c r="AI2765" s="594"/>
      <c r="AJ2765" s="669"/>
      <c r="AK2765" s="669"/>
      <c r="AL2765" s="669"/>
      <c r="AM2765" s="669"/>
      <c r="AN2765" s="669"/>
      <c r="AO2765" s="669"/>
      <c r="AP2765" s="669"/>
      <c r="AQ2765" s="596">
        <f t="shared" ref="AQ2765:AQ2828" si="396">SUM(AI2765:AP2765)</f>
        <v>0</v>
      </c>
      <c r="AR2765" s="596">
        <f t="shared" si="395"/>
        <v>1</v>
      </c>
    </row>
    <row r="2766" spans="1:44" ht="28.2" thickTop="1" thickBot="1">
      <c r="A2766" s="206" t="s">
        <v>2203</v>
      </c>
      <c r="B2766" s="206" t="s">
        <v>2218</v>
      </c>
      <c r="C2766" s="227" t="s">
        <v>41</v>
      </c>
      <c r="D2766" s="579"/>
      <c r="E2766" s="827">
        <v>2017</v>
      </c>
      <c r="F2766" s="658">
        <v>593000</v>
      </c>
      <c r="G2766" s="725">
        <v>622357</v>
      </c>
      <c r="H2766" s="726"/>
      <c r="I2766" s="350">
        <v>169450</v>
      </c>
      <c r="J2766" s="427">
        <v>275000</v>
      </c>
      <c r="K2766" s="427"/>
      <c r="L2766" s="427">
        <f>G2766-J2766-I2766</f>
        <v>177907</v>
      </c>
      <c r="M2766" s="428"/>
      <c r="N2766" s="428"/>
      <c r="O2766" s="429"/>
      <c r="P2766" s="587"/>
      <c r="Q2766" s="727">
        <v>533097</v>
      </c>
      <c r="R2766" s="449">
        <v>27025</v>
      </c>
      <c r="S2766" s="350">
        <f>G2766-R2766-Q2766</f>
        <v>62235</v>
      </c>
      <c r="T2766" s="431"/>
      <c r="U2766" s="350"/>
      <c r="V2766" s="484"/>
      <c r="W2766" s="334"/>
      <c r="X2766" s="593">
        <f t="shared" si="389"/>
        <v>0</v>
      </c>
      <c r="Y2766" s="593">
        <f t="shared" si="390"/>
        <v>0</v>
      </c>
      <c r="Z2766" s="595"/>
      <c r="AA2766" s="595"/>
      <c r="AB2766" s="595"/>
      <c r="AC2766" s="595"/>
      <c r="AD2766" s="595"/>
      <c r="AE2766" s="595"/>
      <c r="AF2766" s="595"/>
      <c r="AG2766" s="595"/>
      <c r="AH2766" s="595">
        <f t="shared" si="394"/>
        <v>0</v>
      </c>
      <c r="AI2766" s="595">
        <v>1</v>
      </c>
      <c r="AJ2766" s="595"/>
      <c r="AK2766" s="595"/>
      <c r="AL2766" s="595"/>
      <c r="AM2766" s="595"/>
      <c r="AN2766" s="595"/>
      <c r="AO2766" s="595"/>
      <c r="AP2766" s="595"/>
      <c r="AQ2766" s="596">
        <f t="shared" si="396"/>
        <v>1</v>
      </c>
      <c r="AR2766" s="596">
        <f t="shared" si="395"/>
        <v>1</v>
      </c>
    </row>
    <row r="2767" spans="1:44" ht="28.2" thickTop="1" thickBot="1">
      <c r="A2767" s="206" t="s">
        <v>2203</v>
      </c>
      <c r="B2767" s="206" t="s">
        <v>2218</v>
      </c>
      <c r="C2767" s="227" t="s">
        <v>2223</v>
      </c>
      <c r="D2767" s="579"/>
      <c r="E2767" s="827" t="s">
        <v>12</v>
      </c>
      <c r="F2767" s="658">
        <v>115240</v>
      </c>
      <c r="G2767" s="658">
        <v>115240</v>
      </c>
      <c r="H2767" s="659"/>
      <c r="I2767" s="334"/>
      <c r="J2767" s="478">
        <v>15240</v>
      </c>
      <c r="K2767" s="478"/>
      <c r="L2767" s="478"/>
      <c r="M2767" s="479"/>
      <c r="N2767" s="479">
        <v>100000</v>
      </c>
      <c r="O2767" s="729" t="s">
        <v>793</v>
      </c>
      <c r="P2767" s="587"/>
      <c r="Q2767" s="660">
        <v>106313</v>
      </c>
      <c r="R2767" s="494">
        <v>2000</v>
      </c>
      <c r="S2767" s="334">
        <v>6927</v>
      </c>
      <c r="T2767" s="484"/>
      <c r="U2767" s="334"/>
      <c r="V2767" s="484"/>
      <c r="W2767" s="334"/>
      <c r="X2767" s="593">
        <f t="shared" si="389"/>
        <v>0</v>
      </c>
      <c r="Y2767" s="593">
        <f t="shared" si="390"/>
        <v>0</v>
      </c>
      <c r="Z2767" s="595"/>
      <c r="AA2767" s="595"/>
      <c r="AB2767" s="595"/>
      <c r="AC2767" s="595"/>
      <c r="AD2767" s="595"/>
      <c r="AE2767" s="595"/>
      <c r="AF2767" s="595"/>
      <c r="AG2767" s="595"/>
      <c r="AH2767" s="595">
        <f t="shared" si="394"/>
        <v>0</v>
      </c>
      <c r="AI2767" s="595"/>
      <c r="AJ2767" s="595"/>
      <c r="AK2767" s="595"/>
      <c r="AL2767" s="595">
        <v>1</v>
      </c>
      <c r="AM2767" s="595"/>
      <c r="AN2767" s="595"/>
      <c r="AO2767" s="595"/>
      <c r="AP2767" s="595"/>
      <c r="AQ2767" s="596">
        <f t="shared" si="396"/>
        <v>1</v>
      </c>
      <c r="AR2767" s="596">
        <f t="shared" si="395"/>
        <v>1</v>
      </c>
    </row>
    <row r="2768" spans="1:44" ht="28.2" thickTop="1" thickBot="1">
      <c r="A2768" s="206" t="s">
        <v>2203</v>
      </c>
      <c r="B2768" s="206" t="s">
        <v>2218</v>
      </c>
      <c r="C2768" s="227" t="s">
        <v>2224</v>
      </c>
      <c r="D2768" s="579"/>
      <c r="E2768" s="827" t="s">
        <v>12</v>
      </c>
      <c r="F2768" s="658">
        <v>2000600</v>
      </c>
      <c r="G2768" s="658">
        <v>2023327</v>
      </c>
      <c r="H2768" s="659"/>
      <c r="I2768" s="334">
        <v>23327</v>
      </c>
      <c r="J2768" s="478"/>
      <c r="K2768" s="478"/>
      <c r="L2768" s="478"/>
      <c r="M2768" s="479"/>
      <c r="N2768" s="479">
        <v>2000000</v>
      </c>
      <c r="O2768" s="729" t="s">
        <v>793</v>
      </c>
      <c r="P2768" s="587"/>
      <c r="Q2768" s="660">
        <v>2000669</v>
      </c>
      <c r="R2768" s="494">
        <v>22658</v>
      </c>
      <c r="S2768" s="334">
        <v>0</v>
      </c>
      <c r="T2768" s="484"/>
      <c r="U2768" s="334"/>
      <c r="V2768" s="484"/>
      <c r="W2768" s="334"/>
      <c r="X2768" s="593">
        <f t="shared" si="389"/>
        <v>0</v>
      </c>
      <c r="Y2768" s="593">
        <f t="shared" si="390"/>
        <v>0</v>
      </c>
      <c r="Z2768" s="595"/>
      <c r="AA2768" s="595"/>
      <c r="AB2768" s="595"/>
      <c r="AC2768" s="595"/>
      <c r="AD2768" s="595"/>
      <c r="AE2768" s="595"/>
      <c r="AF2768" s="595"/>
      <c r="AG2768" s="595"/>
      <c r="AH2768" s="595">
        <f t="shared" si="394"/>
        <v>0</v>
      </c>
      <c r="AI2768" s="595"/>
      <c r="AJ2768" s="595"/>
      <c r="AK2768" s="595"/>
      <c r="AL2768" s="595">
        <v>1</v>
      </c>
      <c r="AM2768" s="595"/>
      <c r="AN2768" s="595"/>
      <c r="AO2768" s="595"/>
      <c r="AP2768" s="595"/>
      <c r="AQ2768" s="596">
        <f t="shared" si="396"/>
        <v>1</v>
      </c>
      <c r="AR2768" s="596">
        <f t="shared" si="395"/>
        <v>1</v>
      </c>
    </row>
    <row r="2769" spans="1:44" ht="28.2" thickTop="1" thickBot="1">
      <c r="A2769" s="576" t="s">
        <v>2203</v>
      </c>
      <c r="B2769" s="576" t="s">
        <v>2225</v>
      </c>
      <c r="C2769" s="662" t="s">
        <v>2226</v>
      </c>
      <c r="D2769" s="579"/>
      <c r="E2769" s="834" t="s">
        <v>179</v>
      </c>
      <c r="F2769" s="663">
        <v>100000</v>
      </c>
      <c r="G2769" s="663">
        <v>100000</v>
      </c>
      <c r="H2769" s="582"/>
      <c r="I2769" s="592"/>
      <c r="J2769" s="664"/>
      <c r="K2769" s="664"/>
      <c r="L2769" s="663">
        <f t="shared" ref="L2769:L2774" si="397">G2769</f>
        <v>100000</v>
      </c>
      <c r="M2769" s="665"/>
      <c r="N2769" s="665"/>
      <c r="O2769" s="730"/>
      <c r="P2769" s="587"/>
      <c r="Q2769" s="667"/>
      <c r="R2769" s="668">
        <v>30000</v>
      </c>
      <c r="S2769" s="592">
        <f>L2769-R2769</f>
        <v>70000</v>
      </c>
      <c r="T2769" s="591"/>
      <c r="U2769" s="592"/>
      <c r="V2769" s="591"/>
      <c r="W2769" s="592"/>
      <c r="X2769" s="593">
        <f t="shared" si="389"/>
        <v>0</v>
      </c>
      <c r="Y2769" s="593">
        <f t="shared" si="390"/>
        <v>0</v>
      </c>
      <c r="Z2769" s="594">
        <v>1</v>
      </c>
      <c r="AA2769" s="594"/>
      <c r="AB2769" s="594"/>
      <c r="AC2769" s="594"/>
      <c r="AD2769" s="594"/>
      <c r="AE2769" s="594"/>
      <c r="AF2769" s="594"/>
      <c r="AG2769" s="594"/>
      <c r="AH2769" s="595">
        <f t="shared" si="394"/>
        <v>1</v>
      </c>
      <c r="AI2769" s="594"/>
      <c r="AJ2769" s="594"/>
      <c r="AK2769" s="594"/>
      <c r="AL2769" s="594"/>
      <c r="AM2769" s="594"/>
      <c r="AN2769" s="594"/>
      <c r="AO2769" s="594"/>
      <c r="AP2769" s="594"/>
      <c r="AQ2769" s="596">
        <f t="shared" si="396"/>
        <v>0</v>
      </c>
      <c r="AR2769" s="596">
        <f t="shared" si="395"/>
        <v>1</v>
      </c>
    </row>
    <row r="2770" spans="1:44" ht="28.2" thickTop="1" thickBot="1">
      <c r="A2770" s="576" t="s">
        <v>2203</v>
      </c>
      <c r="B2770" s="576" t="s">
        <v>2225</v>
      </c>
      <c r="C2770" s="662" t="s">
        <v>229</v>
      </c>
      <c r="D2770" s="579"/>
      <c r="E2770" s="834" t="s">
        <v>179</v>
      </c>
      <c r="F2770" s="663">
        <v>95000</v>
      </c>
      <c r="G2770" s="663">
        <v>95000</v>
      </c>
      <c r="H2770" s="582"/>
      <c r="I2770" s="592"/>
      <c r="J2770" s="664"/>
      <c r="K2770" s="664"/>
      <c r="L2770" s="663">
        <f t="shared" si="397"/>
        <v>95000</v>
      </c>
      <c r="M2770" s="665"/>
      <c r="N2770" s="665"/>
      <c r="O2770" s="730"/>
      <c r="P2770" s="587"/>
      <c r="Q2770" s="667"/>
      <c r="R2770" s="668">
        <v>30000</v>
      </c>
      <c r="S2770" s="592">
        <f>L2770-R2770</f>
        <v>65000</v>
      </c>
      <c r="T2770" s="591"/>
      <c r="U2770" s="592"/>
      <c r="V2770" s="591"/>
      <c r="W2770" s="592"/>
      <c r="X2770" s="593">
        <f t="shared" si="389"/>
        <v>0</v>
      </c>
      <c r="Y2770" s="593">
        <f t="shared" si="390"/>
        <v>0</v>
      </c>
      <c r="Z2770" s="594">
        <v>1</v>
      </c>
      <c r="AA2770" s="594"/>
      <c r="AB2770" s="594"/>
      <c r="AC2770" s="594"/>
      <c r="AD2770" s="594"/>
      <c r="AE2770" s="594"/>
      <c r="AF2770" s="594"/>
      <c r="AG2770" s="594"/>
      <c r="AH2770" s="595">
        <f t="shared" si="394"/>
        <v>1</v>
      </c>
      <c r="AI2770" s="594"/>
      <c r="AJ2770" s="594"/>
      <c r="AK2770" s="594"/>
      <c r="AL2770" s="594"/>
      <c r="AM2770" s="594"/>
      <c r="AN2770" s="594"/>
      <c r="AO2770" s="594"/>
      <c r="AP2770" s="594"/>
      <c r="AQ2770" s="596">
        <f t="shared" si="396"/>
        <v>0</v>
      </c>
      <c r="AR2770" s="596">
        <f t="shared" si="395"/>
        <v>1</v>
      </c>
    </row>
    <row r="2771" spans="1:44" ht="28.2" thickTop="1" thickBot="1">
      <c r="A2771" s="576" t="s">
        <v>2203</v>
      </c>
      <c r="B2771" s="576" t="s">
        <v>2225</v>
      </c>
      <c r="C2771" s="662" t="s">
        <v>1278</v>
      </c>
      <c r="D2771" s="579"/>
      <c r="E2771" s="834" t="s">
        <v>179</v>
      </c>
      <c r="F2771" s="663">
        <v>50000</v>
      </c>
      <c r="G2771" s="663">
        <v>50000</v>
      </c>
      <c r="H2771" s="582"/>
      <c r="I2771" s="592"/>
      <c r="J2771" s="664"/>
      <c r="K2771" s="664"/>
      <c r="L2771" s="663">
        <f t="shared" si="397"/>
        <v>50000</v>
      </c>
      <c r="M2771" s="665"/>
      <c r="N2771" s="665"/>
      <c r="O2771" s="730"/>
      <c r="P2771" s="587"/>
      <c r="Q2771" s="667"/>
      <c r="R2771" s="668">
        <v>20000</v>
      </c>
      <c r="S2771" s="592">
        <f>L2771-R2771</f>
        <v>30000</v>
      </c>
      <c r="T2771" s="591"/>
      <c r="U2771" s="592"/>
      <c r="V2771" s="591"/>
      <c r="W2771" s="592"/>
      <c r="X2771" s="593">
        <f t="shared" si="389"/>
        <v>0</v>
      </c>
      <c r="Y2771" s="593">
        <f t="shared" si="390"/>
        <v>0</v>
      </c>
      <c r="Z2771" s="594">
        <v>1</v>
      </c>
      <c r="AA2771" s="594"/>
      <c r="AB2771" s="594"/>
      <c r="AC2771" s="594"/>
      <c r="AD2771" s="594"/>
      <c r="AE2771" s="594"/>
      <c r="AF2771" s="594"/>
      <c r="AG2771" s="594"/>
      <c r="AH2771" s="595">
        <f t="shared" si="394"/>
        <v>1</v>
      </c>
      <c r="AI2771" s="594"/>
      <c r="AJ2771" s="594"/>
      <c r="AK2771" s="594"/>
      <c r="AL2771" s="594"/>
      <c r="AM2771" s="594"/>
      <c r="AN2771" s="594"/>
      <c r="AO2771" s="594"/>
      <c r="AP2771" s="594"/>
      <c r="AQ2771" s="596">
        <f t="shared" si="396"/>
        <v>0</v>
      </c>
      <c r="AR2771" s="596">
        <f t="shared" si="395"/>
        <v>1</v>
      </c>
    </row>
    <row r="2772" spans="1:44" ht="28.2" thickTop="1" thickBot="1">
      <c r="A2772" s="576" t="s">
        <v>2203</v>
      </c>
      <c r="B2772" s="576" t="s">
        <v>2225</v>
      </c>
      <c r="C2772" s="662" t="s">
        <v>583</v>
      </c>
      <c r="D2772" s="579"/>
      <c r="E2772" s="834" t="s">
        <v>179</v>
      </c>
      <c r="F2772" s="663">
        <v>40000</v>
      </c>
      <c r="G2772" s="663">
        <v>40000</v>
      </c>
      <c r="H2772" s="582"/>
      <c r="I2772" s="592"/>
      <c r="J2772" s="664"/>
      <c r="K2772" s="664"/>
      <c r="L2772" s="663">
        <f t="shared" si="397"/>
        <v>40000</v>
      </c>
      <c r="M2772" s="665"/>
      <c r="N2772" s="665"/>
      <c r="O2772" s="730"/>
      <c r="P2772" s="587"/>
      <c r="Q2772" s="667"/>
      <c r="R2772" s="668">
        <v>40000</v>
      </c>
      <c r="S2772" s="592"/>
      <c r="T2772" s="591"/>
      <c r="U2772" s="592"/>
      <c r="V2772" s="591"/>
      <c r="W2772" s="592"/>
      <c r="X2772" s="593">
        <f t="shared" si="389"/>
        <v>0</v>
      </c>
      <c r="Y2772" s="593">
        <f t="shared" si="390"/>
        <v>0</v>
      </c>
      <c r="Z2772" s="594">
        <v>1</v>
      </c>
      <c r="AA2772" s="594"/>
      <c r="AB2772" s="594"/>
      <c r="AC2772" s="594"/>
      <c r="AD2772" s="594"/>
      <c r="AE2772" s="594"/>
      <c r="AF2772" s="594"/>
      <c r="AG2772" s="594"/>
      <c r="AH2772" s="595">
        <f t="shared" si="394"/>
        <v>1</v>
      </c>
      <c r="AI2772" s="594"/>
      <c r="AJ2772" s="594"/>
      <c r="AK2772" s="594"/>
      <c r="AL2772" s="594"/>
      <c r="AM2772" s="594"/>
      <c r="AN2772" s="594"/>
      <c r="AO2772" s="594"/>
      <c r="AP2772" s="594"/>
      <c r="AQ2772" s="596">
        <f t="shared" si="396"/>
        <v>0</v>
      </c>
      <c r="AR2772" s="596">
        <f t="shared" si="395"/>
        <v>1</v>
      </c>
    </row>
    <row r="2773" spans="1:44" ht="28.2" thickTop="1" thickBot="1">
      <c r="A2773" s="576" t="s">
        <v>2203</v>
      </c>
      <c r="B2773" s="576" t="s">
        <v>2225</v>
      </c>
      <c r="C2773" s="662" t="s">
        <v>217</v>
      </c>
      <c r="D2773" s="579"/>
      <c r="E2773" s="834" t="s">
        <v>179</v>
      </c>
      <c r="F2773" s="663">
        <v>70000</v>
      </c>
      <c r="G2773" s="663">
        <v>70000</v>
      </c>
      <c r="H2773" s="582"/>
      <c r="I2773" s="592"/>
      <c r="J2773" s="664"/>
      <c r="K2773" s="664"/>
      <c r="L2773" s="663">
        <f t="shared" si="397"/>
        <v>70000</v>
      </c>
      <c r="M2773" s="665"/>
      <c r="N2773" s="665"/>
      <c r="O2773" s="730"/>
      <c r="P2773" s="587"/>
      <c r="Q2773" s="667"/>
      <c r="R2773" s="668">
        <v>50000</v>
      </c>
      <c r="S2773" s="592">
        <v>20000</v>
      </c>
      <c r="T2773" s="591"/>
      <c r="U2773" s="592"/>
      <c r="V2773" s="591"/>
      <c r="W2773" s="592"/>
      <c r="X2773" s="593">
        <f t="shared" si="389"/>
        <v>0</v>
      </c>
      <c r="Y2773" s="593">
        <f t="shared" si="390"/>
        <v>0</v>
      </c>
      <c r="Z2773" s="594">
        <v>1</v>
      </c>
      <c r="AA2773" s="594"/>
      <c r="AB2773" s="594"/>
      <c r="AC2773" s="594"/>
      <c r="AD2773" s="594"/>
      <c r="AE2773" s="594"/>
      <c r="AF2773" s="594"/>
      <c r="AG2773" s="594"/>
      <c r="AH2773" s="595">
        <f t="shared" si="394"/>
        <v>1</v>
      </c>
      <c r="AI2773" s="594"/>
      <c r="AJ2773" s="594"/>
      <c r="AK2773" s="594"/>
      <c r="AL2773" s="594"/>
      <c r="AM2773" s="594"/>
      <c r="AN2773" s="594"/>
      <c r="AO2773" s="594"/>
      <c r="AP2773" s="594"/>
      <c r="AQ2773" s="596">
        <f t="shared" si="396"/>
        <v>0</v>
      </c>
      <c r="AR2773" s="596">
        <f t="shared" si="395"/>
        <v>1</v>
      </c>
    </row>
    <row r="2774" spans="1:44" ht="28.2" thickTop="1" thickBot="1">
      <c r="A2774" s="576" t="s">
        <v>2203</v>
      </c>
      <c r="B2774" s="576" t="s">
        <v>2225</v>
      </c>
      <c r="C2774" s="662" t="s">
        <v>628</v>
      </c>
      <c r="D2774" s="579"/>
      <c r="E2774" s="834" t="s">
        <v>179</v>
      </c>
      <c r="F2774" s="663">
        <v>75000</v>
      </c>
      <c r="G2774" s="663">
        <v>75000</v>
      </c>
      <c r="H2774" s="582"/>
      <c r="I2774" s="592"/>
      <c r="J2774" s="664"/>
      <c r="K2774" s="664"/>
      <c r="L2774" s="663">
        <f t="shared" si="397"/>
        <v>75000</v>
      </c>
      <c r="M2774" s="665"/>
      <c r="N2774" s="665"/>
      <c r="O2774" s="730"/>
      <c r="P2774" s="587"/>
      <c r="Q2774" s="667"/>
      <c r="R2774" s="668">
        <v>75000</v>
      </c>
      <c r="S2774" s="592"/>
      <c r="T2774" s="591"/>
      <c r="U2774" s="592"/>
      <c r="V2774" s="591"/>
      <c r="W2774" s="592"/>
      <c r="X2774" s="593">
        <f t="shared" si="389"/>
        <v>0</v>
      </c>
      <c r="Y2774" s="593">
        <f t="shared" si="390"/>
        <v>0</v>
      </c>
      <c r="Z2774" s="594">
        <v>1</v>
      </c>
      <c r="AA2774" s="594"/>
      <c r="AB2774" s="594"/>
      <c r="AC2774" s="594"/>
      <c r="AD2774" s="594"/>
      <c r="AE2774" s="594"/>
      <c r="AF2774" s="594"/>
      <c r="AG2774" s="594"/>
      <c r="AH2774" s="595">
        <f t="shared" si="394"/>
        <v>1</v>
      </c>
      <c r="AI2774" s="594"/>
      <c r="AJ2774" s="594"/>
      <c r="AK2774" s="594"/>
      <c r="AL2774" s="594"/>
      <c r="AM2774" s="594"/>
      <c r="AN2774" s="594"/>
      <c r="AO2774" s="594"/>
      <c r="AP2774" s="594"/>
      <c r="AQ2774" s="596">
        <f t="shared" si="396"/>
        <v>0</v>
      </c>
      <c r="AR2774" s="596">
        <f t="shared" si="395"/>
        <v>1</v>
      </c>
    </row>
    <row r="2775" spans="1:44" ht="28.2" thickTop="1" thickBot="1">
      <c r="A2775" s="712" t="s">
        <v>2203</v>
      </c>
      <c r="B2775" s="713" t="s">
        <v>2225</v>
      </c>
      <c r="C2775" s="714" t="s">
        <v>2219</v>
      </c>
      <c r="D2775" s="579"/>
      <c r="E2775" s="917" t="s">
        <v>179</v>
      </c>
      <c r="F2775" s="715">
        <v>330000</v>
      </c>
      <c r="G2775" s="715">
        <f>F2775</f>
        <v>330000</v>
      </c>
      <c r="H2775" s="582"/>
      <c r="I2775" s="716"/>
      <c r="J2775" s="717">
        <v>330000</v>
      </c>
      <c r="K2775" s="718"/>
      <c r="L2775" s="718"/>
      <c r="M2775" s="719"/>
      <c r="N2775" s="719"/>
      <c r="O2775" s="731"/>
      <c r="P2775" s="587"/>
      <c r="Q2775" s="721"/>
      <c r="R2775" s="722">
        <v>330000</v>
      </c>
      <c r="S2775" s="716"/>
      <c r="T2775" s="723"/>
      <c r="U2775" s="716"/>
      <c r="V2775" s="723"/>
      <c r="W2775" s="716"/>
      <c r="X2775" s="593">
        <f t="shared" si="389"/>
        <v>0</v>
      </c>
      <c r="Y2775" s="593">
        <f t="shared" si="390"/>
        <v>0</v>
      </c>
      <c r="Z2775" s="610">
        <v>1</v>
      </c>
      <c r="AA2775" s="610"/>
      <c r="AB2775" s="610"/>
      <c r="AC2775" s="610"/>
      <c r="AD2775" s="610"/>
      <c r="AE2775" s="610"/>
      <c r="AF2775" s="610"/>
      <c r="AG2775" s="610"/>
      <c r="AH2775" s="595">
        <f t="shared" si="394"/>
        <v>1</v>
      </c>
      <c r="AI2775" s="610"/>
      <c r="AJ2775" s="610"/>
      <c r="AK2775" s="610"/>
      <c r="AL2775" s="610"/>
      <c r="AM2775" s="610"/>
      <c r="AN2775" s="610"/>
      <c r="AO2775" s="610"/>
      <c r="AP2775" s="610"/>
      <c r="AQ2775" s="596">
        <f t="shared" si="396"/>
        <v>0</v>
      </c>
      <c r="AR2775" s="596">
        <f t="shared" si="395"/>
        <v>1</v>
      </c>
    </row>
    <row r="2776" spans="1:44" ht="28.2" thickTop="1" thickBot="1">
      <c r="A2776" s="104" t="s">
        <v>2203</v>
      </c>
      <c r="B2776" s="104" t="s">
        <v>2225</v>
      </c>
      <c r="C2776" s="187" t="s">
        <v>41</v>
      </c>
      <c r="D2776" s="724"/>
      <c r="E2776" s="225" t="s">
        <v>145</v>
      </c>
      <c r="F2776" s="725">
        <v>238000</v>
      </c>
      <c r="G2776" s="725">
        <v>215000</v>
      </c>
      <c r="H2776" s="726"/>
      <c r="I2776" s="350"/>
      <c r="J2776" s="427"/>
      <c r="K2776" s="427"/>
      <c r="L2776" s="427">
        <v>215000</v>
      </c>
      <c r="M2776" s="428"/>
      <c r="N2776" s="428"/>
      <c r="O2776" s="429"/>
      <c r="P2776" s="587"/>
      <c r="Q2776" s="727"/>
      <c r="R2776" s="449">
        <v>190000</v>
      </c>
      <c r="S2776" s="350">
        <f>G2776-R2776</f>
        <v>25000</v>
      </c>
      <c r="T2776" s="431"/>
      <c r="U2776" s="350"/>
      <c r="V2776" s="431"/>
      <c r="W2776" s="350"/>
      <c r="X2776" s="593">
        <f t="shared" si="389"/>
        <v>0</v>
      </c>
      <c r="Y2776" s="593">
        <f t="shared" si="390"/>
        <v>0</v>
      </c>
      <c r="Z2776" s="412"/>
      <c r="AA2776" s="412"/>
      <c r="AB2776" s="412"/>
      <c r="AC2776" s="412"/>
      <c r="AD2776" s="412"/>
      <c r="AE2776" s="412"/>
      <c r="AF2776" s="412"/>
      <c r="AG2776" s="412"/>
      <c r="AH2776" s="595">
        <f t="shared" si="394"/>
        <v>0</v>
      </c>
      <c r="AI2776" s="412">
        <v>1</v>
      </c>
      <c r="AJ2776" s="412"/>
      <c r="AK2776" s="412"/>
      <c r="AL2776" s="412"/>
      <c r="AM2776" s="412"/>
      <c r="AN2776" s="412"/>
      <c r="AO2776" s="412"/>
      <c r="AP2776" s="412"/>
      <c r="AQ2776" s="596">
        <f t="shared" si="396"/>
        <v>1</v>
      </c>
      <c r="AR2776" s="596">
        <f t="shared" si="395"/>
        <v>1</v>
      </c>
    </row>
    <row r="2777" spans="1:44" ht="28.2" thickTop="1" thickBot="1">
      <c r="A2777" s="104" t="s">
        <v>2203</v>
      </c>
      <c r="B2777" s="104" t="s">
        <v>2225</v>
      </c>
      <c r="C2777" s="187" t="s">
        <v>2227</v>
      </c>
      <c r="D2777" s="724"/>
      <c r="E2777" s="225" t="s">
        <v>145</v>
      </c>
      <c r="F2777" s="725">
        <v>50000</v>
      </c>
      <c r="G2777" s="725">
        <v>40000</v>
      </c>
      <c r="H2777" s="726"/>
      <c r="I2777" s="350">
        <v>18000</v>
      </c>
      <c r="J2777" s="427"/>
      <c r="K2777" s="427"/>
      <c r="L2777" s="427">
        <v>22000</v>
      </c>
      <c r="M2777" s="428"/>
      <c r="N2777" s="428"/>
      <c r="O2777" s="429"/>
      <c r="P2777" s="587"/>
      <c r="Q2777" s="727"/>
      <c r="R2777" s="449">
        <v>0</v>
      </c>
      <c r="S2777" s="350">
        <v>40000</v>
      </c>
      <c r="T2777" s="431"/>
      <c r="U2777" s="350"/>
      <c r="V2777" s="431"/>
      <c r="W2777" s="350"/>
      <c r="X2777" s="593">
        <f t="shared" si="389"/>
        <v>0</v>
      </c>
      <c r="Y2777" s="593">
        <f t="shared" si="390"/>
        <v>0</v>
      </c>
      <c r="Z2777" s="412"/>
      <c r="AA2777" s="412"/>
      <c r="AB2777" s="412"/>
      <c r="AC2777" s="412"/>
      <c r="AD2777" s="412"/>
      <c r="AE2777" s="412"/>
      <c r="AF2777" s="412"/>
      <c r="AG2777" s="412"/>
      <c r="AH2777" s="595">
        <f t="shared" si="394"/>
        <v>0</v>
      </c>
      <c r="AI2777" s="412">
        <v>1</v>
      </c>
      <c r="AJ2777" s="412"/>
      <c r="AK2777" s="412"/>
      <c r="AL2777" s="412"/>
      <c r="AM2777" s="412"/>
      <c r="AN2777" s="412"/>
      <c r="AO2777" s="412"/>
      <c r="AP2777" s="412"/>
      <c r="AQ2777" s="596">
        <f t="shared" si="396"/>
        <v>1</v>
      </c>
      <c r="AR2777" s="596">
        <f t="shared" si="395"/>
        <v>1</v>
      </c>
    </row>
    <row r="2778" spans="1:44" ht="28.2" thickTop="1" thickBot="1">
      <c r="A2778" s="104" t="s">
        <v>2203</v>
      </c>
      <c r="B2778" s="104" t="s">
        <v>2225</v>
      </c>
      <c r="C2778" s="187" t="s">
        <v>41</v>
      </c>
      <c r="D2778" s="724"/>
      <c r="E2778" s="225" t="s">
        <v>53</v>
      </c>
      <c r="F2778" s="725">
        <v>300000</v>
      </c>
      <c r="G2778" s="725">
        <v>334000</v>
      </c>
      <c r="H2778" s="726"/>
      <c r="I2778" s="350">
        <f>G2778-J2778-L2778</f>
        <v>98000</v>
      </c>
      <c r="J2778" s="427">
        <v>100000</v>
      </c>
      <c r="K2778" s="427"/>
      <c r="L2778" s="427">
        <v>136000</v>
      </c>
      <c r="M2778" s="428"/>
      <c r="N2778" s="428"/>
      <c r="O2778" s="347"/>
      <c r="P2778" s="587"/>
      <c r="Q2778" s="727">
        <v>103000</v>
      </c>
      <c r="R2778" s="449">
        <f>G2778-S2778-Q2778</f>
        <v>197000</v>
      </c>
      <c r="S2778" s="350">
        <v>34000</v>
      </c>
      <c r="T2778" s="431"/>
      <c r="U2778" s="350"/>
      <c r="V2778" s="431"/>
      <c r="W2778" s="350"/>
      <c r="X2778" s="593">
        <f t="shared" si="389"/>
        <v>0</v>
      </c>
      <c r="Y2778" s="593">
        <f t="shared" si="390"/>
        <v>0</v>
      </c>
      <c r="Z2778" s="412"/>
      <c r="AA2778" s="412"/>
      <c r="AB2778" s="412"/>
      <c r="AC2778" s="412"/>
      <c r="AD2778" s="412"/>
      <c r="AE2778" s="412"/>
      <c r="AF2778" s="412"/>
      <c r="AG2778" s="412"/>
      <c r="AH2778" s="595">
        <f t="shared" si="394"/>
        <v>0</v>
      </c>
      <c r="AI2778" s="412">
        <v>1</v>
      </c>
      <c r="AJ2778" s="412"/>
      <c r="AK2778" s="412"/>
      <c r="AL2778" s="412"/>
      <c r="AM2778" s="412"/>
      <c r="AN2778" s="412"/>
      <c r="AO2778" s="412"/>
      <c r="AP2778" s="412"/>
      <c r="AQ2778" s="596">
        <f t="shared" si="396"/>
        <v>1</v>
      </c>
      <c r="AR2778" s="596">
        <f t="shared" si="395"/>
        <v>1</v>
      </c>
    </row>
    <row r="2779" spans="1:44" ht="28.2" thickTop="1" thickBot="1">
      <c r="A2779" s="104" t="s">
        <v>2203</v>
      </c>
      <c r="B2779" s="104" t="s">
        <v>2225</v>
      </c>
      <c r="C2779" s="187" t="s">
        <v>2228</v>
      </c>
      <c r="D2779" s="724"/>
      <c r="E2779" s="225" t="s">
        <v>53</v>
      </c>
      <c r="F2779" s="725">
        <v>800000</v>
      </c>
      <c r="G2779" s="725">
        <f>814674+16902</f>
        <v>831576</v>
      </c>
      <c r="H2779" s="726"/>
      <c r="I2779" s="350"/>
      <c r="J2779" s="427"/>
      <c r="K2779" s="427"/>
      <c r="L2779" s="427"/>
      <c r="M2779" s="428">
        <f>G2779</f>
        <v>831576</v>
      </c>
      <c r="N2779" s="428"/>
      <c r="O2779" s="347"/>
      <c r="P2779" s="587"/>
      <c r="Q2779" s="727">
        <f>307926+15730</f>
        <v>323656</v>
      </c>
      <c r="R2779" s="449">
        <f>G2779-Q2779</f>
        <v>507920</v>
      </c>
      <c r="S2779" s="350"/>
      <c r="T2779" s="431"/>
      <c r="U2779" s="350"/>
      <c r="V2779" s="431"/>
      <c r="W2779" s="350"/>
      <c r="X2779" s="593">
        <f t="shared" si="389"/>
        <v>0</v>
      </c>
      <c r="Y2779" s="593">
        <f t="shared" si="390"/>
        <v>0</v>
      </c>
      <c r="Z2779" s="412"/>
      <c r="AA2779" s="412"/>
      <c r="AB2779" s="412"/>
      <c r="AC2779" s="412"/>
      <c r="AD2779" s="412"/>
      <c r="AE2779" s="412"/>
      <c r="AF2779" s="412"/>
      <c r="AG2779" s="412"/>
      <c r="AH2779" s="595">
        <f t="shared" si="394"/>
        <v>0</v>
      </c>
      <c r="AI2779" s="412"/>
      <c r="AJ2779" s="412"/>
      <c r="AK2779" s="412"/>
      <c r="AL2779" s="412"/>
      <c r="AM2779" s="412"/>
      <c r="AN2779" s="412"/>
      <c r="AO2779" s="412">
        <v>1</v>
      </c>
      <c r="AP2779" s="412"/>
      <c r="AQ2779" s="596">
        <f t="shared" si="396"/>
        <v>1</v>
      </c>
      <c r="AR2779" s="596">
        <f t="shared" si="395"/>
        <v>1</v>
      </c>
    </row>
    <row r="2780" spans="1:44" ht="28.2" thickTop="1" thickBot="1">
      <c r="A2780" s="576" t="s">
        <v>2203</v>
      </c>
      <c r="B2780" s="576" t="s">
        <v>2229</v>
      </c>
      <c r="C2780" s="662" t="s">
        <v>67</v>
      </c>
      <c r="D2780" s="579"/>
      <c r="E2780" s="834" t="s">
        <v>179</v>
      </c>
      <c r="F2780" s="663">
        <v>70000</v>
      </c>
      <c r="G2780" s="663">
        <f>F2780</f>
        <v>70000</v>
      </c>
      <c r="H2780" s="582"/>
      <c r="I2780" s="592">
        <v>70000</v>
      </c>
      <c r="J2780" s="664"/>
      <c r="K2780" s="664"/>
      <c r="L2780" s="664"/>
      <c r="M2780" s="665"/>
      <c r="N2780" s="665"/>
      <c r="O2780" s="666"/>
      <c r="P2780" s="587"/>
      <c r="Q2780" s="667"/>
      <c r="R2780" s="668">
        <f>G2780</f>
        <v>70000</v>
      </c>
      <c r="S2780" s="592"/>
      <c r="T2780" s="591"/>
      <c r="U2780" s="592"/>
      <c r="V2780" s="591"/>
      <c r="W2780" s="592"/>
      <c r="X2780" s="593">
        <f t="shared" si="389"/>
        <v>0</v>
      </c>
      <c r="Y2780" s="593">
        <f t="shared" si="390"/>
        <v>0</v>
      </c>
      <c r="Z2780" s="594">
        <v>1</v>
      </c>
      <c r="AA2780" s="594"/>
      <c r="AB2780" s="594"/>
      <c r="AC2780" s="594"/>
      <c r="AD2780" s="594"/>
      <c r="AE2780" s="594"/>
      <c r="AF2780" s="594"/>
      <c r="AG2780" s="594"/>
      <c r="AH2780" s="595">
        <f t="shared" si="394"/>
        <v>1</v>
      </c>
      <c r="AI2780" s="594"/>
      <c r="AJ2780" s="594"/>
      <c r="AK2780" s="594"/>
      <c r="AL2780" s="594"/>
      <c r="AM2780" s="594"/>
      <c r="AN2780" s="594"/>
      <c r="AO2780" s="594"/>
      <c r="AP2780" s="594"/>
      <c r="AQ2780" s="596">
        <f t="shared" si="396"/>
        <v>0</v>
      </c>
      <c r="AR2780" s="596">
        <f t="shared" si="395"/>
        <v>1</v>
      </c>
    </row>
    <row r="2781" spans="1:44" ht="28.2" thickTop="1" thickBot="1">
      <c r="A2781" s="576" t="s">
        <v>2203</v>
      </c>
      <c r="B2781" s="576" t="s">
        <v>2229</v>
      </c>
      <c r="C2781" s="662" t="s">
        <v>45</v>
      </c>
      <c r="D2781" s="579"/>
      <c r="E2781" s="834" t="s">
        <v>179</v>
      </c>
      <c r="F2781" s="663">
        <v>80000</v>
      </c>
      <c r="G2781" s="663">
        <f t="shared" ref="G2781:G2786" si="398">F2781</f>
        <v>80000</v>
      </c>
      <c r="H2781" s="582"/>
      <c r="I2781" s="592">
        <v>40000</v>
      </c>
      <c r="J2781" s="664"/>
      <c r="K2781" s="664"/>
      <c r="L2781" s="664">
        <v>40000</v>
      </c>
      <c r="M2781" s="665"/>
      <c r="N2781" s="665"/>
      <c r="O2781" s="666"/>
      <c r="P2781" s="587"/>
      <c r="Q2781" s="667"/>
      <c r="R2781" s="668">
        <f t="shared" ref="R2781:R2786" si="399">G2781</f>
        <v>80000</v>
      </c>
      <c r="S2781" s="592"/>
      <c r="T2781" s="591"/>
      <c r="U2781" s="592"/>
      <c r="V2781" s="591"/>
      <c r="W2781" s="592"/>
      <c r="X2781" s="593">
        <f t="shared" ref="X2781:X2843" si="400">G2781-I2781-J2781-K2781-L2781-M2781-N2781</f>
        <v>0</v>
      </c>
      <c r="Y2781" s="593">
        <f t="shared" ref="Y2781:Y2843" si="401">G2781-Q2781-R2781-S2781</f>
        <v>0</v>
      </c>
      <c r="Z2781" s="594">
        <v>1</v>
      </c>
      <c r="AA2781" s="594"/>
      <c r="AB2781" s="594"/>
      <c r="AC2781" s="594"/>
      <c r="AD2781" s="594"/>
      <c r="AE2781" s="594"/>
      <c r="AF2781" s="594"/>
      <c r="AG2781" s="594"/>
      <c r="AH2781" s="595">
        <f t="shared" si="394"/>
        <v>1</v>
      </c>
      <c r="AI2781" s="594"/>
      <c r="AJ2781" s="594"/>
      <c r="AK2781" s="594"/>
      <c r="AL2781" s="594"/>
      <c r="AM2781" s="594"/>
      <c r="AN2781" s="594"/>
      <c r="AO2781" s="594"/>
      <c r="AP2781" s="594"/>
      <c r="AQ2781" s="596">
        <f t="shared" si="396"/>
        <v>0</v>
      </c>
      <c r="AR2781" s="596">
        <f t="shared" si="395"/>
        <v>1</v>
      </c>
    </row>
    <row r="2782" spans="1:44" ht="28.2" thickTop="1" thickBot="1">
      <c r="A2782" s="576" t="s">
        <v>2203</v>
      </c>
      <c r="B2782" s="576" t="s">
        <v>2229</v>
      </c>
      <c r="C2782" s="662" t="s">
        <v>37</v>
      </c>
      <c r="D2782" s="579"/>
      <c r="E2782" s="834" t="s">
        <v>179</v>
      </c>
      <c r="F2782" s="663">
        <v>200000</v>
      </c>
      <c r="G2782" s="663">
        <f t="shared" si="398"/>
        <v>200000</v>
      </c>
      <c r="H2782" s="582"/>
      <c r="I2782" s="592">
        <v>100000</v>
      </c>
      <c r="J2782" s="664"/>
      <c r="K2782" s="664"/>
      <c r="L2782" s="664">
        <v>100000</v>
      </c>
      <c r="M2782" s="665"/>
      <c r="N2782" s="665"/>
      <c r="O2782" s="666"/>
      <c r="P2782" s="587"/>
      <c r="Q2782" s="667"/>
      <c r="R2782" s="668">
        <f t="shared" si="399"/>
        <v>200000</v>
      </c>
      <c r="S2782" s="592"/>
      <c r="T2782" s="591"/>
      <c r="U2782" s="592"/>
      <c r="V2782" s="591"/>
      <c r="W2782" s="592"/>
      <c r="X2782" s="593">
        <f t="shared" si="400"/>
        <v>0</v>
      </c>
      <c r="Y2782" s="593">
        <f t="shared" si="401"/>
        <v>0</v>
      </c>
      <c r="Z2782" s="594">
        <v>1</v>
      </c>
      <c r="AA2782" s="594"/>
      <c r="AB2782" s="594"/>
      <c r="AC2782" s="594"/>
      <c r="AD2782" s="594"/>
      <c r="AE2782" s="594"/>
      <c r="AF2782" s="594"/>
      <c r="AG2782" s="594"/>
      <c r="AH2782" s="595">
        <f t="shared" si="394"/>
        <v>1</v>
      </c>
      <c r="AI2782" s="594"/>
      <c r="AJ2782" s="594"/>
      <c r="AK2782" s="594"/>
      <c r="AL2782" s="594"/>
      <c r="AM2782" s="594"/>
      <c r="AN2782" s="594"/>
      <c r="AO2782" s="594"/>
      <c r="AP2782" s="594"/>
      <c r="AQ2782" s="596">
        <f t="shared" si="396"/>
        <v>0</v>
      </c>
      <c r="AR2782" s="596">
        <f t="shared" si="395"/>
        <v>1</v>
      </c>
    </row>
    <row r="2783" spans="1:44" ht="28.2" thickTop="1" thickBot="1">
      <c r="A2783" s="576" t="s">
        <v>2203</v>
      </c>
      <c r="B2783" s="576" t="s">
        <v>2229</v>
      </c>
      <c r="C2783" s="662" t="s">
        <v>581</v>
      </c>
      <c r="D2783" s="579"/>
      <c r="E2783" s="834" t="s">
        <v>179</v>
      </c>
      <c r="F2783" s="663">
        <v>170000</v>
      </c>
      <c r="G2783" s="663">
        <f t="shared" si="398"/>
        <v>170000</v>
      </c>
      <c r="H2783" s="582"/>
      <c r="I2783" s="592">
        <v>100000</v>
      </c>
      <c r="J2783" s="664"/>
      <c r="K2783" s="664"/>
      <c r="L2783" s="664">
        <v>70000</v>
      </c>
      <c r="M2783" s="665"/>
      <c r="N2783" s="665"/>
      <c r="O2783" s="666"/>
      <c r="P2783" s="587"/>
      <c r="Q2783" s="667"/>
      <c r="R2783" s="668">
        <f t="shared" si="399"/>
        <v>170000</v>
      </c>
      <c r="S2783" s="592"/>
      <c r="T2783" s="591"/>
      <c r="U2783" s="592"/>
      <c r="V2783" s="591"/>
      <c r="W2783" s="592"/>
      <c r="X2783" s="593">
        <f t="shared" si="400"/>
        <v>0</v>
      </c>
      <c r="Y2783" s="593">
        <f t="shared" si="401"/>
        <v>0</v>
      </c>
      <c r="Z2783" s="594">
        <v>1</v>
      </c>
      <c r="AA2783" s="594"/>
      <c r="AB2783" s="594"/>
      <c r="AC2783" s="594"/>
      <c r="AD2783" s="594"/>
      <c r="AE2783" s="594"/>
      <c r="AF2783" s="594"/>
      <c r="AG2783" s="594"/>
      <c r="AH2783" s="595">
        <f t="shared" si="394"/>
        <v>1</v>
      </c>
      <c r="AI2783" s="594"/>
      <c r="AJ2783" s="594"/>
      <c r="AK2783" s="594"/>
      <c r="AL2783" s="594"/>
      <c r="AM2783" s="594"/>
      <c r="AN2783" s="594"/>
      <c r="AO2783" s="594"/>
      <c r="AP2783" s="594"/>
      <c r="AQ2783" s="596">
        <f t="shared" si="396"/>
        <v>0</v>
      </c>
      <c r="AR2783" s="596">
        <f t="shared" si="395"/>
        <v>1</v>
      </c>
    </row>
    <row r="2784" spans="1:44" ht="28.2" thickTop="1" thickBot="1">
      <c r="A2784" s="576" t="s">
        <v>2203</v>
      </c>
      <c r="B2784" s="576" t="s">
        <v>2229</v>
      </c>
      <c r="C2784" s="662" t="s">
        <v>229</v>
      </c>
      <c r="D2784" s="579"/>
      <c r="E2784" s="834" t="s">
        <v>179</v>
      </c>
      <c r="F2784" s="663">
        <v>40000</v>
      </c>
      <c r="G2784" s="663">
        <f t="shared" si="398"/>
        <v>40000</v>
      </c>
      <c r="H2784" s="582"/>
      <c r="I2784" s="592">
        <v>40000</v>
      </c>
      <c r="J2784" s="664"/>
      <c r="K2784" s="664"/>
      <c r="L2784" s="664"/>
      <c r="M2784" s="665"/>
      <c r="N2784" s="665"/>
      <c r="O2784" s="666"/>
      <c r="P2784" s="587"/>
      <c r="Q2784" s="667"/>
      <c r="R2784" s="668">
        <f t="shared" si="399"/>
        <v>40000</v>
      </c>
      <c r="S2784" s="592"/>
      <c r="T2784" s="591"/>
      <c r="U2784" s="592"/>
      <c r="V2784" s="591"/>
      <c r="W2784" s="592"/>
      <c r="X2784" s="593">
        <f t="shared" si="400"/>
        <v>0</v>
      </c>
      <c r="Y2784" s="593">
        <f t="shared" si="401"/>
        <v>0</v>
      </c>
      <c r="Z2784" s="594">
        <v>1</v>
      </c>
      <c r="AA2784" s="594"/>
      <c r="AB2784" s="594"/>
      <c r="AC2784" s="594"/>
      <c r="AD2784" s="594"/>
      <c r="AE2784" s="594"/>
      <c r="AF2784" s="594"/>
      <c r="AG2784" s="594"/>
      <c r="AH2784" s="595">
        <f t="shared" si="394"/>
        <v>1</v>
      </c>
      <c r="AI2784" s="594"/>
      <c r="AJ2784" s="594"/>
      <c r="AK2784" s="594"/>
      <c r="AL2784" s="594"/>
      <c r="AM2784" s="594"/>
      <c r="AN2784" s="594"/>
      <c r="AO2784" s="594"/>
      <c r="AP2784" s="594"/>
      <c r="AQ2784" s="596">
        <f t="shared" si="396"/>
        <v>0</v>
      </c>
      <c r="AR2784" s="596">
        <f t="shared" si="395"/>
        <v>1</v>
      </c>
    </row>
    <row r="2785" spans="1:44" ht="28.2" thickTop="1" thickBot="1">
      <c r="A2785" s="576" t="s">
        <v>2203</v>
      </c>
      <c r="B2785" s="576" t="s">
        <v>2229</v>
      </c>
      <c r="C2785" s="662" t="s">
        <v>2230</v>
      </c>
      <c r="D2785" s="579"/>
      <c r="E2785" s="834" t="s">
        <v>179</v>
      </c>
      <c r="F2785" s="663">
        <v>70000</v>
      </c>
      <c r="G2785" s="663">
        <f t="shared" si="398"/>
        <v>70000</v>
      </c>
      <c r="H2785" s="582"/>
      <c r="I2785" s="592">
        <v>50000</v>
      </c>
      <c r="J2785" s="664"/>
      <c r="K2785" s="664"/>
      <c r="L2785" s="664">
        <v>20000</v>
      </c>
      <c r="M2785" s="665"/>
      <c r="N2785" s="665"/>
      <c r="O2785" s="666"/>
      <c r="P2785" s="587"/>
      <c r="Q2785" s="667"/>
      <c r="R2785" s="668">
        <f t="shared" si="399"/>
        <v>70000</v>
      </c>
      <c r="S2785" s="592"/>
      <c r="T2785" s="591"/>
      <c r="U2785" s="592"/>
      <c r="V2785" s="591"/>
      <c r="W2785" s="592"/>
      <c r="X2785" s="593">
        <f t="shared" si="400"/>
        <v>0</v>
      </c>
      <c r="Y2785" s="593">
        <f t="shared" si="401"/>
        <v>0</v>
      </c>
      <c r="Z2785" s="594">
        <v>1</v>
      </c>
      <c r="AA2785" s="594"/>
      <c r="AB2785" s="594"/>
      <c r="AC2785" s="594"/>
      <c r="AD2785" s="594"/>
      <c r="AE2785" s="594"/>
      <c r="AF2785" s="594"/>
      <c r="AG2785" s="594"/>
      <c r="AH2785" s="595">
        <f t="shared" si="394"/>
        <v>1</v>
      </c>
      <c r="AI2785" s="594"/>
      <c r="AJ2785" s="594"/>
      <c r="AK2785" s="594"/>
      <c r="AL2785" s="594"/>
      <c r="AM2785" s="594"/>
      <c r="AN2785" s="594"/>
      <c r="AO2785" s="594"/>
      <c r="AP2785" s="594"/>
      <c r="AQ2785" s="596">
        <f t="shared" si="396"/>
        <v>0</v>
      </c>
      <c r="AR2785" s="596">
        <f t="shared" si="395"/>
        <v>1</v>
      </c>
    </row>
    <row r="2786" spans="1:44" ht="28.2" thickTop="1" thickBot="1">
      <c r="A2786" s="576" t="s">
        <v>2203</v>
      </c>
      <c r="B2786" s="576" t="s">
        <v>2229</v>
      </c>
      <c r="C2786" s="662" t="s">
        <v>516</v>
      </c>
      <c r="D2786" s="579"/>
      <c r="E2786" s="834" t="s">
        <v>179</v>
      </c>
      <c r="F2786" s="663">
        <v>80000</v>
      </c>
      <c r="G2786" s="663">
        <f t="shared" si="398"/>
        <v>80000</v>
      </c>
      <c r="H2786" s="582"/>
      <c r="I2786" s="592">
        <v>54000</v>
      </c>
      <c r="J2786" s="664"/>
      <c r="K2786" s="664"/>
      <c r="L2786" s="664">
        <v>26000</v>
      </c>
      <c r="M2786" s="665"/>
      <c r="N2786" s="665"/>
      <c r="O2786" s="666"/>
      <c r="P2786" s="587"/>
      <c r="Q2786" s="667"/>
      <c r="R2786" s="668">
        <f t="shared" si="399"/>
        <v>80000</v>
      </c>
      <c r="S2786" s="592"/>
      <c r="T2786" s="591"/>
      <c r="U2786" s="592"/>
      <c r="V2786" s="591"/>
      <c r="W2786" s="592"/>
      <c r="X2786" s="593">
        <f t="shared" si="400"/>
        <v>0</v>
      </c>
      <c r="Y2786" s="593">
        <f t="shared" si="401"/>
        <v>0</v>
      </c>
      <c r="Z2786" s="594">
        <v>1</v>
      </c>
      <c r="AA2786" s="594"/>
      <c r="AB2786" s="594"/>
      <c r="AC2786" s="594"/>
      <c r="AD2786" s="594"/>
      <c r="AE2786" s="594"/>
      <c r="AF2786" s="594"/>
      <c r="AG2786" s="594"/>
      <c r="AH2786" s="595">
        <f t="shared" si="394"/>
        <v>1</v>
      </c>
      <c r="AI2786" s="594"/>
      <c r="AJ2786" s="594"/>
      <c r="AK2786" s="594"/>
      <c r="AL2786" s="594"/>
      <c r="AM2786" s="594"/>
      <c r="AN2786" s="594"/>
      <c r="AO2786" s="594"/>
      <c r="AP2786" s="594"/>
      <c r="AQ2786" s="596">
        <f t="shared" si="396"/>
        <v>0</v>
      </c>
      <c r="AR2786" s="596">
        <f t="shared" si="395"/>
        <v>1</v>
      </c>
    </row>
    <row r="2787" spans="1:44" ht="28.2" thickTop="1" thickBot="1">
      <c r="A2787" s="104" t="s">
        <v>2203</v>
      </c>
      <c r="B2787" s="104" t="s">
        <v>2229</v>
      </c>
      <c r="C2787" s="187" t="s">
        <v>229</v>
      </c>
      <c r="D2787" s="724"/>
      <c r="E2787" s="225" t="s">
        <v>145</v>
      </c>
      <c r="F2787" s="725">
        <v>0</v>
      </c>
      <c r="G2787" s="725">
        <v>56000</v>
      </c>
      <c r="H2787" s="726"/>
      <c r="I2787" s="350">
        <v>6000</v>
      </c>
      <c r="J2787" s="427"/>
      <c r="K2787" s="427">
        <v>50000</v>
      </c>
      <c r="L2787" s="427"/>
      <c r="M2787" s="428"/>
      <c r="N2787" s="428"/>
      <c r="O2787" s="429"/>
      <c r="P2787" s="587"/>
      <c r="Q2787" s="727">
        <f>55623*0.9</f>
        <v>50060.700000000004</v>
      </c>
      <c r="R2787" s="449">
        <f>G2787-Q2787</f>
        <v>5939.2999999999956</v>
      </c>
      <c r="S2787" s="350"/>
      <c r="T2787" s="431"/>
      <c r="U2787" s="350"/>
      <c r="V2787" s="431"/>
      <c r="W2787" s="350"/>
      <c r="X2787" s="593">
        <f t="shared" si="400"/>
        <v>0</v>
      </c>
      <c r="Y2787" s="593">
        <f t="shared" si="401"/>
        <v>0</v>
      </c>
      <c r="Z2787" s="412"/>
      <c r="AA2787" s="412"/>
      <c r="AB2787" s="412"/>
      <c r="AC2787" s="412"/>
      <c r="AD2787" s="412"/>
      <c r="AE2787" s="412"/>
      <c r="AF2787" s="412"/>
      <c r="AG2787" s="412"/>
      <c r="AH2787" s="595">
        <f t="shared" si="394"/>
        <v>0</v>
      </c>
      <c r="AI2787" s="412">
        <v>1</v>
      </c>
      <c r="AJ2787" s="412"/>
      <c r="AK2787" s="412"/>
      <c r="AL2787" s="412"/>
      <c r="AM2787" s="412"/>
      <c r="AN2787" s="412"/>
      <c r="AO2787" s="412"/>
      <c r="AP2787" s="412"/>
      <c r="AQ2787" s="596">
        <f t="shared" si="396"/>
        <v>1</v>
      </c>
      <c r="AR2787" s="596">
        <f t="shared" si="395"/>
        <v>1</v>
      </c>
    </row>
    <row r="2788" spans="1:44" ht="28.2" thickTop="1" thickBot="1">
      <c r="A2788" s="104" t="s">
        <v>2203</v>
      </c>
      <c r="B2788" s="104" t="s">
        <v>2229</v>
      </c>
      <c r="C2788" s="187" t="s">
        <v>2231</v>
      </c>
      <c r="D2788" s="724"/>
      <c r="E2788" s="225" t="s">
        <v>53</v>
      </c>
      <c r="F2788" s="725">
        <v>900000</v>
      </c>
      <c r="G2788" s="725">
        <f>12736+905169</f>
        <v>917905</v>
      </c>
      <c r="H2788" s="726"/>
      <c r="I2788" s="350"/>
      <c r="J2788" s="427"/>
      <c r="K2788" s="427"/>
      <c r="L2788" s="427"/>
      <c r="M2788" s="428">
        <v>917905</v>
      </c>
      <c r="N2788" s="428"/>
      <c r="O2788" s="429"/>
      <c r="P2788" s="587"/>
      <c r="Q2788" s="727">
        <v>11890.111000000001</v>
      </c>
      <c r="R2788" s="449">
        <f>G2788-Q2788</f>
        <v>906014.88899999997</v>
      </c>
      <c r="S2788" s="350"/>
      <c r="T2788" s="431"/>
      <c r="U2788" s="350"/>
      <c r="V2788" s="431"/>
      <c r="W2788" s="350"/>
      <c r="X2788" s="593">
        <f t="shared" si="400"/>
        <v>0</v>
      </c>
      <c r="Y2788" s="593">
        <f t="shared" si="401"/>
        <v>0</v>
      </c>
      <c r="Z2788" s="412"/>
      <c r="AA2788" s="412"/>
      <c r="AB2788" s="412"/>
      <c r="AC2788" s="412"/>
      <c r="AD2788" s="412"/>
      <c r="AE2788" s="412"/>
      <c r="AF2788" s="412"/>
      <c r="AG2788" s="412"/>
      <c r="AH2788" s="595">
        <f t="shared" si="394"/>
        <v>0</v>
      </c>
      <c r="AI2788" s="412"/>
      <c r="AJ2788" s="412"/>
      <c r="AK2788" s="412"/>
      <c r="AL2788" s="412"/>
      <c r="AM2788" s="412"/>
      <c r="AN2788" s="412"/>
      <c r="AO2788" s="412">
        <v>1</v>
      </c>
      <c r="AP2788" s="412"/>
      <c r="AQ2788" s="596">
        <f t="shared" si="396"/>
        <v>1</v>
      </c>
      <c r="AR2788" s="596">
        <f t="shared" si="395"/>
        <v>1</v>
      </c>
    </row>
    <row r="2789" spans="1:44" ht="28.2" thickTop="1" thickBot="1">
      <c r="A2789" s="576" t="s">
        <v>2203</v>
      </c>
      <c r="B2789" s="576" t="s">
        <v>2232</v>
      </c>
      <c r="C2789" s="662" t="s">
        <v>41</v>
      </c>
      <c r="D2789" s="579"/>
      <c r="E2789" s="834" t="s">
        <v>179</v>
      </c>
      <c r="F2789" s="663">
        <v>300000</v>
      </c>
      <c r="G2789" s="663">
        <f>+F2789</f>
        <v>300000</v>
      </c>
      <c r="H2789" s="582"/>
      <c r="I2789" s="592"/>
      <c r="J2789" s="664"/>
      <c r="K2789" s="664"/>
      <c r="L2789" s="664">
        <v>300000</v>
      </c>
      <c r="M2789" s="665"/>
      <c r="N2789" s="665"/>
      <c r="O2789" s="666"/>
      <c r="P2789" s="587"/>
      <c r="Q2789" s="667"/>
      <c r="R2789" s="668">
        <v>100000</v>
      </c>
      <c r="S2789" s="592">
        <v>200000</v>
      </c>
      <c r="T2789" s="591"/>
      <c r="U2789" s="592"/>
      <c r="V2789" s="591"/>
      <c r="W2789" s="592"/>
      <c r="X2789" s="593">
        <f t="shared" si="400"/>
        <v>0</v>
      </c>
      <c r="Y2789" s="593">
        <f t="shared" si="401"/>
        <v>0</v>
      </c>
      <c r="Z2789" s="594">
        <v>1</v>
      </c>
      <c r="AA2789" s="594"/>
      <c r="AB2789" s="594"/>
      <c r="AC2789" s="594"/>
      <c r="AD2789" s="594"/>
      <c r="AE2789" s="594"/>
      <c r="AF2789" s="594"/>
      <c r="AG2789" s="594"/>
      <c r="AH2789" s="595">
        <f t="shared" si="394"/>
        <v>1</v>
      </c>
      <c r="AI2789" s="594"/>
      <c r="AJ2789" s="594"/>
      <c r="AK2789" s="594"/>
      <c r="AL2789" s="594"/>
      <c r="AM2789" s="594"/>
      <c r="AN2789" s="594"/>
      <c r="AO2789" s="594"/>
      <c r="AP2789" s="594"/>
      <c r="AQ2789" s="596">
        <f t="shared" si="396"/>
        <v>0</v>
      </c>
      <c r="AR2789" s="596">
        <f t="shared" si="395"/>
        <v>1</v>
      </c>
    </row>
    <row r="2790" spans="1:44" ht="28.2" thickTop="1" thickBot="1">
      <c r="A2790" s="576" t="s">
        <v>2203</v>
      </c>
      <c r="B2790" s="576" t="s">
        <v>2232</v>
      </c>
      <c r="C2790" s="662" t="s">
        <v>52</v>
      </c>
      <c r="D2790" s="579"/>
      <c r="E2790" s="834" t="s">
        <v>179</v>
      </c>
      <c r="F2790" s="663">
        <v>170000</v>
      </c>
      <c r="G2790" s="663">
        <f t="shared" ref="G2790:G2798" si="402">+F2790</f>
        <v>170000</v>
      </c>
      <c r="H2790" s="582"/>
      <c r="I2790" s="592">
        <v>37000</v>
      </c>
      <c r="J2790" s="664"/>
      <c r="K2790" s="664"/>
      <c r="L2790" s="664">
        <v>133000</v>
      </c>
      <c r="M2790" s="665"/>
      <c r="N2790" s="665"/>
      <c r="O2790" s="666"/>
      <c r="P2790" s="587"/>
      <c r="Q2790" s="667"/>
      <c r="R2790" s="668">
        <v>70000</v>
      </c>
      <c r="S2790" s="592">
        <v>100000</v>
      </c>
      <c r="T2790" s="591"/>
      <c r="U2790" s="592"/>
      <c r="V2790" s="591"/>
      <c r="W2790" s="592"/>
      <c r="X2790" s="593">
        <f t="shared" si="400"/>
        <v>0</v>
      </c>
      <c r="Y2790" s="593">
        <f t="shared" si="401"/>
        <v>0</v>
      </c>
      <c r="Z2790" s="594">
        <v>1</v>
      </c>
      <c r="AA2790" s="594"/>
      <c r="AB2790" s="594"/>
      <c r="AC2790" s="594"/>
      <c r="AD2790" s="594"/>
      <c r="AE2790" s="594"/>
      <c r="AF2790" s="594"/>
      <c r="AG2790" s="594"/>
      <c r="AH2790" s="595">
        <f t="shared" si="394"/>
        <v>1</v>
      </c>
      <c r="AI2790" s="594"/>
      <c r="AJ2790" s="594"/>
      <c r="AK2790" s="594"/>
      <c r="AL2790" s="594"/>
      <c r="AM2790" s="594"/>
      <c r="AN2790" s="594"/>
      <c r="AO2790" s="594"/>
      <c r="AP2790" s="594"/>
      <c r="AQ2790" s="596">
        <f t="shared" si="396"/>
        <v>0</v>
      </c>
      <c r="AR2790" s="596">
        <f t="shared" si="395"/>
        <v>1</v>
      </c>
    </row>
    <row r="2791" spans="1:44" ht="28.2" thickTop="1" thickBot="1">
      <c r="A2791" s="576" t="s">
        <v>2203</v>
      </c>
      <c r="B2791" s="576" t="s">
        <v>2232</v>
      </c>
      <c r="C2791" s="662" t="s">
        <v>2221</v>
      </c>
      <c r="D2791" s="579"/>
      <c r="E2791" s="834" t="s">
        <v>179</v>
      </c>
      <c r="F2791" s="663">
        <v>50000</v>
      </c>
      <c r="G2791" s="663">
        <f t="shared" si="402"/>
        <v>50000</v>
      </c>
      <c r="H2791" s="582"/>
      <c r="I2791" s="592">
        <v>50000</v>
      </c>
      <c r="J2791" s="664"/>
      <c r="K2791" s="664"/>
      <c r="L2791" s="664"/>
      <c r="M2791" s="665"/>
      <c r="N2791" s="665"/>
      <c r="O2791" s="666"/>
      <c r="P2791" s="587"/>
      <c r="Q2791" s="667"/>
      <c r="R2791" s="668">
        <v>50000</v>
      </c>
      <c r="S2791" s="592"/>
      <c r="T2791" s="591"/>
      <c r="U2791" s="592"/>
      <c r="V2791" s="591"/>
      <c r="W2791" s="592"/>
      <c r="X2791" s="593">
        <f t="shared" si="400"/>
        <v>0</v>
      </c>
      <c r="Y2791" s="593">
        <f t="shared" si="401"/>
        <v>0</v>
      </c>
      <c r="Z2791" s="594">
        <v>1</v>
      </c>
      <c r="AA2791" s="594"/>
      <c r="AB2791" s="594"/>
      <c r="AC2791" s="594"/>
      <c r="AD2791" s="594"/>
      <c r="AE2791" s="594"/>
      <c r="AF2791" s="594"/>
      <c r="AG2791" s="594"/>
      <c r="AH2791" s="595">
        <f t="shared" si="394"/>
        <v>1</v>
      </c>
      <c r="AI2791" s="594"/>
      <c r="AJ2791" s="594"/>
      <c r="AK2791" s="594"/>
      <c r="AL2791" s="594"/>
      <c r="AM2791" s="594"/>
      <c r="AN2791" s="594"/>
      <c r="AO2791" s="594"/>
      <c r="AP2791" s="594"/>
      <c r="AQ2791" s="596">
        <f t="shared" si="396"/>
        <v>0</v>
      </c>
      <c r="AR2791" s="596">
        <f t="shared" si="395"/>
        <v>1</v>
      </c>
    </row>
    <row r="2792" spans="1:44" ht="28.2" thickTop="1" thickBot="1">
      <c r="A2792" s="576" t="s">
        <v>2203</v>
      </c>
      <c r="B2792" s="576" t="s">
        <v>2232</v>
      </c>
      <c r="C2792" s="662" t="s">
        <v>141</v>
      </c>
      <c r="D2792" s="579"/>
      <c r="E2792" s="834" t="s">
        <v>179</v>
      </c>
      <c r="F2792" s="663">
        <v>80000</v>
      </c>
      <c r="G2792" s="663">
        <f t="shared" si="402"/>
        <v>80000</v>
      </c>
      <c r="H2792" s="582"/>
      <c r="I2792" s="592">
        <v>80000</v>
      </c>
      <c r="J2792" s="664"/>
      <c r="K2792" s="664"/>
      <c r="L2792" s="664"/>
      <c r="M2792" s="665"/>
      <c r="N2792" s="665"/>
      <c r="O2792" s="666"/>
      <c r="P2792" s="587"/>
      <c r="Q2792" s="667"/>
      <c r="R2792" s="668"/>
      <c r="S2792" s="592">
        <v>80000</v>
      </c>
      <c r="T2792" s="591"/>
      <c r="U2792" s="592"/>
      <c r="V2792" s="591"/>
      <c r="W2792" s="592"/>
      <c r="X2792" s="593">
        <f t="shared" si="400"/>
        <v>0</v>
      </c>
      <c r="Y2792" s="593">
        <f t="shared" si="401"/>
        <v>0</v>
      </c>
      <c r="Z2792" s="594">
        <v>1</v>
      </c>
      <c r="AA2792" s="594"/>
      <c r="AB2792" s="594"/>
      <c r="AC2792" s="594"/>
      <c r="AD2792" s="594"/>
      <c r="AE2792" s="594"/>
      <c r="AF2792" s="594"/>
      <c r="AG2792" s="594"/>
      <c r="AH2792" s="595">
        <f t="shared" si="394"/>
        <v>1</v>
      </c>
      <c r="AI2792" s="594"/>
      <c r="AJ2792" s="594"/>
      <c r="AK2792" s="594"/>
      <c r="AL2792" s="594"/>
      <c r="AM2792" s="594"/>
      <c r="AN2792" s="594"/>
      <c r="AO2792" s="594"/>
      <c r="AP2792" s="594"/>
      <c r="AQ2792" s="596">
        <f t="shared" si="396"/>
        <v>0</v>
      </c>
      <c r="AR2792" s="596">
        <f t="shared" si="395"/>
        <v>1</v>
      </c>
    </row>
    <row r="2793" spans="1:44" ht="28.2" thickTop="1" thickBot="1">
      <c r="A2793" s="576" t="s">
        <v>2203</v>
      </c>
      <c r="B2793" s="576" t="s">
        <v>2232</v>
      </c>
      <c r="C2793" s="662" t="s">
        <v>2233</v>
      </c>
      <c r="D2793" s="579"/>
      <c r="E2793" s="834" t="s">
        <v>179</v>
      </c>
      <c r="F2793" s="663">
        <v>30000</v>
      </c>
      <c r="G2793" s="663">
        <f t="shared" si="402"/>
        <v>30000</v>
      </c>
      <c r="H2793" s="582"/>
      <c r="I2793" s="592">
        <v>30000</v>
      </c>
      <c r="J2793" s="664"/>
      <c r="K2793" s="664"/>
      <c r="L2793" s="664"/>
      <c r="M2793" s="665"/>
      <c r="N2793" s="665"/>
      <c r="O2793" s="666"/>
      <c r="P2793" s="587"/>
      <c r="Q2793" s="667"/>
      <c r="R2793" s="668">
        <v>30000</v>
      </c>
      <c r="S2793" s="592"/>
      <c r="T2793" s="591"/>
      <c r="U2793" s="592"/>
      <c r="V2793" s="591"/>
      <c r="W2793" s="592"/>
      <c r="X2793" s="593">
        <f t="shared" si="400"/>
        <v>0</v>
      </c>
      <c r="Y2793" s="593">
        <f t="shared" si="401"/>
        <v>0</v>
      </c>
      <c r="Z2793" s="594">
        <v>1</v>
      </c>
      <c r="AA2793" s="594"/>
      <c r="AB2793" s="594"/>
      <c r="AC2793" s="594"/>
      <c r="AD2793" s="594"/>
      <c r="AE2793" s="594"/>
      <c r="AF2793" s="594"/>
      <c r="AG2793" s="594"/>
      <c r="AH2793" s="595">
        <f t="shared" si="394"/>
        <v>1</v>
      </c>
      <c r="AI2793" s="594"/>
      <c r="AJ2793" s="594"/>
      <c r="AK2793" s="594"/>
      <c r="AL2793" s="594"/>
      <c r="AM2793" s="594"/>
      <c r="AN2793" s="594"/>
      <c r="AO2793" s="594"/>
      <c r="AP2793" s="594"/>
      <c r="AQ2793" s="596">
        <f t="shared" si="396"/>
        <v>0</v>
      </c>
      <c r="AR2793" s="596">
        <f t="shared" si="395"/>
        <v>1</v>
      </c>
    </row>
    <row r="2794" spans="1:44" ht="28.2" thickTop="1" thickBot="1">
      <c r="A2794" s="576" t="s">
        <v>2203</v>
      </c>
      <c r="B2794" s="576" t="s">
        <v>2232</v>
      </c>
      <c r="C2794" s="662" t="s">
        <v>172</v>
      </c>
      <c r="D2794" s="579"/>
      <c r="E2794" s="834" t="s">
        <v>179</v>
      </c>
      <c r="F2794" s="663">
        <v>30000</v>
      </c>
      <c r="G2794" s="663">
        <f t="shared" si="402"/>
        <v>30000</v>
      </c>
      <c r="H2794" s="582"/>
      <c r="I2794" s="592">
        <v>30000</v>
      </c>
      <c r="J2794" s="664"/>
      <c r="K2794" s="664"/>
      <c r="L2794" s="664"/>
      <c r="M2794" s="665"/>
      <c r="N2794" s="665"/>
      <c r="O2794" s="666"/>
      <c r="P2794" s="587"/>
      <c r="Q2794" s="667"/>
      <c r="R2794" s="668">
        <v>30000</v>
      </c>
      <c r="S2794" s="592"/>
      <c r="T2794" s="591"/>
      <c r="U2794" s="592"/>
      <c r="V2794" s="591"/>
      <c r="W2794" s="592"/>
      <c r="X2794" s="593">
        <f t="shared" si="400"/>
        <v>0</v>
      </c>
      <c r="Y2794" s="593">
        <f t="shared" si="401"/>
        <v>0</v>
      </c>
      <c r="Z2794" s="594">
        <v>1</v>
      </c>
      <c r="AA2794" s="594"/>
      <c r="AB2794" s="594"/>
      <c r="AC2794" s="594"/>
      <c r="AD2794" s="594"/>
      <c r="AE2794" s="594"/>
      <c r="AF2794" s="594"/>
      <c r="AG2794" s="594"/>
      <c r="AH2794" s="595">
        <f t="shared" si="394"/>
        <v>1</v>
      </c>
      <c r="AI2794" s="594"/>
      <c r="AJ2794" s="594"/>
      <c r="AK2794" s="594"/>
      <c r="AL2794" s="594"/>
      <c r="AM2794" s="594"/>
      <c r="AN2794" s="594"/>
      <c r="AO2794" s="594"/>
      <c r="AP2794" s="594"/>
      <c r="AQ2794" s="596">
        <f t="shared" si="396"/>
        <v>0</v>
      </c>
      <c r="AR2794" s="596">
        <f t="shared" si="395"/>
        <v>1</v>
      </c>
    </row>
    <row r="2795" spans="1:44" ht="28.2" thickTop="1" thickBot="1">
      <c r="A2795" s="576" t="s">
        <v>2203</v>
      </c>
      <c r="B2795" s="576" t="s">
        <v>2232</v>
      </c>
      <c r="C2795" s="662" t="s">
        <v>325</v>
      </c>
      <c r="D2795" s="579"/>
      <c r="E2795" s="834" t="s">
        <v>179</v>
      </c>
      <c r="F2795" s="663">
        <v>10000</v>
      </c>
      <c r="G2795" s="663">
        <f t="shared" si="402"/>
        <v>10000</v>
      </c>
      <c r="H2795" s="582"/>
      <c r="I2795" s="592">
        <v>10000</v>
      </c>
      <c r="J2795" s="664"/>
      <c r="K2795" s="664"/>
      <c r="L2795" s="664"/>
      <c r="M2795" s="665"/>
      <c r="N2795" s="665"/>
      <c r="O2795" s="666"/>
      <c r="P2795" s="587"/>
      <c r="Q2795" s="667"/>
      <c r="R2795" s="668">
        <v>10000</v>
      </c>
      <c r="S2795" s="592"/>
      <c r="T2795" s="591"/>
      <c r="U2795" s="592"/>
      <c r="V2795" s="591"/>
      <c r="W2795" s="592"/>
      <c r="X2795" s="593">
        <f t="shared" si="400"/>
        <v>0</v>
      </c>
      <c r="Y2795" s="593">
        <f t="shared" si="401"/>
        <v>0</v>
      </c>
      <c r="Z2795" s="594">
        <v>1</v>
      </c>
      <c r="AA2795" s="594"/>
      <c r="AB2795" s="594"/>
      <c r="AC2795" s="594"/>
      <c r="AD2795" s="594"/>
      <c r="AE2795" s="594"/>
      <c r="AF2795" s="594"/>
      <c r="AG2795" s="594"/>
      <c r="AH2795" s="595">
        <f t="shared" si="394"/>
        <v>1</v>
      </c>
      <c r="AI2795" s="594"/>
      <c r="AJ2795" s="594"/>
      <c r="AK2795" s="594"/>
      <c r="AL2795" s="594"/>
      <c r="AM2795" s="594"/>
      <c r="AN2795" s="594"/>
      <c r="AO2795" s="594"/>
      <c r="AP2795" s="594"/>
      <c r="AQ2795" s="596">
        <f t="shared" si="396"/>
        <v>0</v>
      </c>
      <c r="AR2795" s="596">
        <f t="shared" si="395"/>
        <v>1</v>
      </c>
    </row>
    <row r="2796" spans="1:44" ht="28.2" thickTop="1" thickBot="1">
      <c r="A2796" s="576" t="s">
        <v>2203</v>
      </c>
      <c r="B2796" s="576" t="s">
        <v>2232</v>
      </c>
      <c r="C2796" s="662" t="s">
        <v>2234</v>
      </c>
      <c r="D2796" s="579"/>
      <c r="E2796" s="834" t="s">
        <v>179</v>
      </c>
      <c r="F2796" s="663">
        <v>20000</v>
      </c>
      <c r="G2796" s="663">
        <f t="shared" si="402"/>
        <v>20000</v>
      </c>
      <c r="H2796" s="582"/>
      <c r="I2796" s="592">
        <v>20000</v>
      </c>
      <c r="J2796" s="664"/>
      <c r="K2796" s="664"/>
      <c r="L2796" s="664"/>
      <c r="M2796" s="665"/>
      <c r="N2796" s="665"/>
      <c r="O2796" s="666"/>
      <c r="P2796" s="587"/>
      <c r="Q2796" s="667"/>
      <c r="R2796" s="668">
        <v>20000</v>
      </c>
      <c r="S2796" s="592"/>
      <c r="T2796" s="591"/>
      <c r="U2796" s="592"/>
      <c r="V2796" s="591"/>
      <c r="W2796" s="592"/>
      <c r="X2796" s="593">
        <f t="shared" si="400"/>
        <v>0</v>
      </c>
      <c r="Y2796" s="593">
        <f t="shared" si="401"/>
        <v>0</v>
      </c>
      <c r="Z2796" s="594">
        <v>1</v>
      </c>
      <c r="AA2796" s="594"/>
      <c r="AB2796" s="594"/>
      <c r="AC2796" s="594"/>
      <c r="AD2796" s="594"/>
      <c r="AE2796" s="594"/>
      <c r="AF2796" s="594"/>
      <c r="AG2796" s="594"/>
      <c r="AH2796" s="595">
        <f t="shared" si="394"/>
        <v>1</v>
      </c>
      <c r="AI2796" s="594"/>
      <c r="AJ2796" s="594"/>
      <c r="AK2796" s="594"/>
      <c r="AL2796" s="594"/>
      <c r="AM2796" s="594"/>
      <c r="AN2796" s="594"/>
      <c r="AO2796" s="594"/>
      <c r="AP2796" s="594"/>
      <c r="AQ2796" s="596">
        <f t="shared" si="396"/>
        <v>0</v>
      </c>
      <c r="AR2796" s="596">
        <f t="shared" si="395"/>
        <v>1</v>
      </c>
    </row>
    <row r="2797" spans="1:44" ht="28.2" thickTop="1" thickBot="1">
      <c r="A2797" s="576" t="s">
        <v>2203</v>
      </c>
      <c r="B2797" s="576" t="s">
        <v>2232</v>
      </c>
      <c r="C2797" s="662" t="s">
        <v>36</v>
      </c>
      <c r="D2797" s="579"/>
      <c r="E2797" s="834" t="s">
        <v>179</v>
      </c>
      <c r="F2797" s="663">
        <v>10000</v>
      </c>
      <c r="G2797" s="663">
        <f t="shared" si="402"/>
        <v>10000</v>
      </c>
      <c r="H2797" s="582"/>
      <c r="I2797" s="592">
        <v>10000</v>
      </c>
      <c r="J2797" s="664"/>
      <c r="K2797" s="664"/>
      <c r="L2797" s="664"/>
      <c r="M2797" s="665"/>
      <c r="N2797" s="665"/>
      <c r="O2797" s="666"/>
      <c r="P2797" s="587"/>
      <c r="Q2797" s="667"/>
      <c r="R2797" s="668">
        <v>10000</v>
      </c>
      <c r="S2797" s="592"/>
      <c r="T2797" s="591"/>
      <c r="U2797" s="592"/>
      <c r="V2797" s="591"/>
      <c r="W2797" s="592"/>
      <c r="X2797" s="593">
        <f t="shared" si="400"/>
        <v>0</v>
      </c>
      <c r="Y2797" s="593">
        <f t="shared" si="401"/>
        <v>0</v>
      </c>
      <c r="Z2797" s="594">
        <v>1</v>
      </c>
      <c r="AA2797" s="594"/>
      <c r="AB2797" s="594"/>
      <c r="AC2797" s="594"/>
      <c r="AD2797" s="594"/>
      <c r="AE2797" s="594"/>
      <c r="AF2797" s="594"/>
      <c r="AG2797" s="594"/>
      <c r="AH2797" s="595">
        <f t="shared" si="394"/>
        <v>1</v>
      </c>
      <c r="AI2797" s="594"/>
      <c r="AJ2797" s="594"/>
      <c r="AK2797" s="594"/>
      <c r="AL2797" s="594"/>
      <c r="AM2797" s="594"/>
      <c r="AN2797" s="594"/>
      <c r="AO2797" s="594"/>
      <c r="AP2797" s="594"/>
      <c r="AQ2797" s="596">
        <f t="shared" si="396"/>
        <v>0</v>
      </c>
      <c r="AR2797" s="596">
        <f t="shared" si="395"/>
        <v>1</v>
      </c>
    </row>
    <row r="2798" spans="1:44" ht="28.2" thickTop="1" thickBot="1">
      <c r="A2798" s="712" t="s">
        <v>2203</v>
      </c>
      <c r="B2798" s="713" t="s">
        <v>2232</v>
      </c>
      <c r="C2798" s="714" t="s">
        <v>2219</v>
      </c>
      <c r="D2798" s="579"/>
      <c r="E2798" s="917" t="s">
        <v>179</v>
      </c>
      <c r="F2798" s="715">
        <v>330000</v>
      </c>
      <c r="G2798" s="715">
        <f t="shared" si="402"/>
        <v>330000</v>
      </c>
      <c r="H2798" s="582"/>
      <c r="I2798" s="716"/>
      <c r="J2798" s="717">
        <v>330000</v>
      </c>
      <c r="K2798" s="718"/>
      <c r="L2798" s="718"/>
      <c r="M2798" s="719"/>
      <c r="N2798" s="719"/>
      <c r="O2798" s="732"/>
      <c r="P2798" s="587"/>
      <c r="Q2798" s="721"/>
      <c r="R2798" s="722">
        <v>330000</v>
      </c>
      <c r="S2798" s="716"/>
      <c r="T2798" s="723"/>
      <c r="U2798" s="716"/>
      <c r="V2798" s="723"/>
      <c r="W2798" s="716"/>
      <c r="X2798" s="593">
        <f t="shared" si="400"/>
        <v>0</v>
      </c>
      <c r="Y2798" s="593">
        <f t="shared" si="401"/>
        <v>0</v>
      </c>
      <c r="Z2798" s="610">
        <v>1</v>
      </c>
      <c r="AA2798" s="610"/>
      <c r="AB2798" s="610"/>
      <c r="AC2798" s="610"/>
      <c r="AD2798" s="610"/>
      <c r="AE2798" s="610"/>
      <c r="AF2798" s="610"/>
      <c r="AG2798" s="610"/>
      <c r="AH2798" s="595">
        <f t="shared" si="394"/>
        <v>1</v>
      </c>
      <c r="AI2798" s="610"/>
      <c r="AJ2798" s="610"/>
      <c r="AK2798" s="610"/>
      <c r="AL2798" s="610"/>
      <c r="AM2798" s="610"/>
      <c r="AN2798" s="610"/>
      <c r="AO2798" s="610"/>
      <c r="AP2798" s="610"/>
      <c r="AQ2798" s="596">
        <f t="shared" si="396"/>
        <v>0</v>
      </c>
      <c r="AR2798" s="596">
        <f t="shared" si="395"/>
        <v>1</v>
      </c>
    </row>
    <row r="2799" spans="1:44" ht="28.2" thickTop="1" thickBot="1">
      <c r="A2799" s="206" t="s">
        <v>2203</v>
      </c>
      <c r="B2799" s="206" t="s">
        <v>2232</v>
      </c>
      <c r="C2799" s="227" t="s">
        <v>60</v>
      </c>
      <c r="D2799" s="579"/>
      <c r="E2799" s="827" t="s">
        <v>145</v>
      </c>
      <c r="F2799" s="658">
        <v>0</v>
      </c>
      <c r="G2799" s="658">
        <v>224000</v>
      </c>
      <c r="H2799" s="659"/>
      <c r="I2799" s="334">
        <v>87000</v>
      </c>
      <c r="J2799" s="478"/>
      <c r="K2799" s="478"/>
      <c r="L2799" s="478">
        <v>137000</v>
      </c>
      <c r="M2799" s="479"/>
      <c r="N2799" s="479"/>
      <c r="O2799" s="480"/>
      <c r="P2799" s="587"/>
      <c r="Q2799" s="660"/>
      <c r="R2799" s="494">
        <v>224000</v>
      </c>
      <c r="S2799" s="334"/>
      <c r="T2799" s="484"/>
      <c r="U2799" s="334"/>
      <c r="V2799" s="484"/>
      <c r="W2799" s="334"/>
      <c r="X2799" s="593">
        <f t="shared" si="400"/>
        <v>0</v>
      </c>
      <c r="Y2799" s="593">
        <f t="shared" si="401"/>
        <v>0</v>
      </c>
      <c r="Z2799" s="595"/>
      <c r="AA2799" s="595"/>
      <c r="AB2799" s="595"/>
      <c r="AC2799" s="595"/>
      <c r="AD2799" s="595"/>
      <c r="AE2799" s="595"/>
      <c r="AF2799" s="595"/>
      <c r="AG2799" s="595"/>
      <c r="AH2799" s="595">
        <f t="shared" si="394"/>
        <v>0</v>
      </c>
      <c r="AI2799" s="595">
        <v>1</v>
      </c>
      <c r="AJ2799" s="595"/>
      <c r="AK2799" s="595"/>
      <c r="AL2799" s="595"/>
      <c r="AM2799" s="595"/>
      <c r="AN2799" s="595"/>
      <c r="AO2799" s="595"/>
      <c r="AP2799" s="595"/>
      <c r="AQ2799" s="596">
        <f t="shared" si="396"/>
        <v>1</v>
      </c>
      <c r="AR2799" s="596">
        <f t="shared" si="395"/>
        <v>1</v>
      </c>
    </row>
    <row r="2800" spans="1:44" ht="28.2" thickTop="1" thickBot="1">
      <c r="A2800" s="206" t="s">
        <v>2203</v>
      </c>
      <c r="B2800" s="206" t="s">
        <v>2232</v>
      </c>
      <c r="C2800" s="227" t="s">
        <v>40</v>
      </c>
      <c r="D2800" s="579"/>
      <c r="E2800" s="827" t="s">
        <v>145</v>
      </c>
      <c r="F2800" s="658">
        <v>150000</v>
      </c>
      <c r="G2800" s="658">
        <f>F2800</f>
        <v>150000</v>
      </c>
      <c r="H2800" s="659"/>
      <c r="I2800" s="334">
        <v>113000</v>
      </c>
      <c r="J2800" s="478"/>
      <c r="K2800" s="478"/>
      <c r="L2800" s="478">
        <v>37000</v>
      </c>
      <c r="M2800" s="479"/>
      <c r="N2800" s="479"/>
      <c r="O2800" s="480"/>
      <c r="P2800" s="587"/>
      <c r="Q2800" s="660"/>
      <c r="R2800" s="494">
        <v>150000</v>
      </c>
      <c r="S2800" s="334"/>
      <c r="T2800" s="484"/>
      <c r="U2800" s="334"/>
      <c r="V2800" s="484"/>
      <c r="W2800" s="334"/>
      <c r="X2800" s="593">
        <f t="shared" si="400"/>
        <v>0</v>
      </c>
      <c r="Y2800" s="593">
        <f t="shared" si="401"/>
        <v>0</v>
      </c>
      <c r="Z2800" s="595"/>
      <c r="AA2800" s="595"/>
      <c r="AB2800" s="595"/>
      <c r="AC2800" s="595"/>
      <c r="AD2800" s="595"/>
      <c r="AE2800" s="595"/>
      <c r="AF2800" s="595"/>
      <c r="AG2800" s="595"/>
      <c r="AH2800" s="595">
        <f t="shared" si="394"/>
        <v>0</v>
      </c>
      <c r="AI2800" s="595">
        <v>1</v>
      </c>
      <c r="AJ2800" s="595"/>
      <c r="AK2800" s="595"/>
      <c r="AL2800" s="595"/>
      <c r="AM2800" s="595"/>
      <c r="AN2800" s="595"/>
      <c r="AO2800" s="595"/>
      <c r="AP2800" s="595"/>
      <c r="AQ2800" s="596">
        <f t="shared" si="396"/>
        <v>1</v>
      </c>
      <c r="AR2800" s="596">
        <f t="shared" si="395"/>
        <v>1</v>
      </c>
    </row>
    <row r="2801" spans="1:44" ht="28.2" thickTop="1" thickBot="1">
      <c r="A2801" s="206" t="s">
        <v>2203</v>
      </c>
      <c r="B2801" s="206" t="s">
        <v>2232</v>
      </c>
      <c r="C2801" s="227" t="s">
        <v>2235</v>
      </c>
      <c r="D2801" s="579"/>
      <c r="E2801" s="827" t="s">
        <v>53</v>
      </c>
      <c r="F2801" s="658">
        <v>700000</v>
      </c>
      <c r="G2801" s="658">
        <f>752144+8356</f>
        <v>760500</v>
      </c>
      <c r="H2801" s="659"/>
      <c r="I2801" s="334"/>
      <c r="J2801" s="478"/>
      <c r="K2801" s="478"/>
      <c r="L2801" s="478"/>
      <c r="M2801" s="479">
        <v>760500</v>
      </c>
      <c r="N2801" s="479"/>
      <c r="O2801" s="480"/>
      <c r="P2801" s="587"/>
      <c r="Q2801" s="660">
        <f>751297.901+7563.291</f>
        <v>758861.19199999992</v>
      </c>
      <c r="R2801" s="494"/>
      <c r="S2801" s="334">
        <f>G2801-Q2801</f>
        <v>1638.8080000000773</v>
      </c>
      <c r="T2801" s="484"/>
      <c r="U2801" s="334"/>
      <c r="V2801" s="484"/>
      <c r="W2801" s="334"/>
      <c r="X2801" s="593">
        <f t="shared" si="400"/>
        <v>0</v>
      </c>
      <c r="Y2801" s="593">
        <f t="shared" si="401"/>
        <v>0</v>
      </c>
      <c r="Z2801" s="595"/>
      <c r="AA2801" s="595"/>
      <c r="AB2801" s="595"/>
      <c r="AC2801" s="595"/>
      <c r="AD2801" s="595"/>
      <c r="AE2801" s="595"/>
      <c r="AF2801" s="595"/>
      <c r="AG2801" s="595"/>
      <c r="AH2801" s="595">
        <f t="shared" si="394"/>
        <v>0</v>
      </c>
      <c r="AI2801" s="595"/>
      <c r="AJ2801" s="595"/>
      <c r="AK2801" s="595"/>
      <c r="AL2801" s="595"/>
      <c r="AM2801" s="595"/>
      <c r="AN2801" s="595"/>
      <c r="AO2801" s="595">
        <v>1</v>
      </c>
      <c r="AP2801" s="595"/>
      <c r="AQ2801" s="596">
        <f t="shared" si="396"/>
        <v>1</v>
      </c>
      <c r="AR2801" s="596">
        <f t="shared" si="395"/>
        <v>1</v>
      </c>
    </row>
    <row r="2802" spans="1:44" ht="28.2" thickTop="1" thickBot="1">
      <c r="A2802" s="576" t="s">
        <v>2203</v>
      </c>
      <c r="B2802" s="576" t="s">
        <v>2236</v>
      </c>
      <c r="C2802" s="662" t="s">
        <v>60</v>
      </c>
      <c r="D2802" s="579"/>
      <c r="E2802" s="834" t="s">
        <v>179</v>
      </c>
      <c r="F2802" s="663">
        <v>197000</v>
      </c>
      <c r="G2802" s="663">
        <f>+F2802</f>
        <v>197000</v>
      </c>
      <c r="H2802" s="582"/>
      <c r="I2802" s="592"/>
      <c r="J2802" s="664">
        <v>145000</v>
      </c>
      <c r="K2802" s="664"/>
      <c r="L2802" s="664">
        <v>52000</v>
      </c>
      <c r="M2802" s="665"/>
      <c r="N2802" s="665"/>
      <c r="O2802" s="666"/>
      <c r="P2802" s="587"/>
      <c r="Q2802" s="667"/>
      <c r="R2802" s="668">
        <v>100000</v>
      </c>
      <c r="S2802" s="592">
        <v>97000</v>
      </c>
      <c r="T2802" s="591"/>
      <c r="U2802" s="592"/>
      <c r="V2802" s="591"/>
      <c r="W2802" s="592"/>
      <c r="X2802" s="593">
        <f t="shared" si="400"/>
        <v>0</v>
      </c>
      <c r="Y2802" s="593">
        <f t="shared" si="401"/>
        <v>0</v>
      </c>
      <c r="Z2802" s="594">
        <v>1</v>
      </c>
      <c r="AA2802" s="594"/>
      <c r="AB2802" s="594"/>
      <c r="AC2802" s="594"/>
      <c r="AD2802" s="594"/>
      <c r="AE2802" s="594"/>
      <c r="AF2802" s="594"/>
      <c r="AG2802" s="594"/>
      <c r="AH2802" s="595">
        <f t="shared" si="394"/>
        <v>1</v>
      </c>
      <c r="AI2802" s="594"/>
      <c r="AJ2802" s="594"/>
      <c r="AK2802" s="594"/>
      <c r="AL2802" s="594"/>
      <c r="AM2802" s="594"/>
      <c r="AN2802" s="594"/>
      <c r="AO2802" s="594"/>
      <c r="AP2802" s="594"/>
      <c r="AQ2802" s="596">
        <f t="shared" si="396"/>
        <v>0</v>
      </c>
      <c r="AR2802" s="596">
        <f t="shared" si="395"/>
        <v>1</v>
      </c>
    </row>
    <row r="2803" spans="1:44" ht="28.2" thickTop="1" thickBot="1">
      <c r="A2803" s="576" t="s">
        <v>2203</v>
      </c>
      <c r="B2803" s="576" t="s">
        <v>2236</v>
      </c>
      <c r="C2803" s="662" t="s">
        <v>229</v>
      </c>
      <c r="D2803" s="579"/>
      <c r="E2803" s="834" t="s">
        <v>179</v>
      </c>
      <c r="F2803" s="663">
        <v>400000</v>
      </c>
      <c r="G2803" s="663">
        <f>+F2803</f>
        <v>400000</v>
      </c>
      <c r="H2803" s="582"/>
      <c r="I2803" s="592">
        <v>100000</v>
      </c>
      <c r="J2803" s="664"/>
      <c r="K2803" s="664"/>
      <c r="L2803" s="664">
        <v>300000</v>
      </c>
      <c r="M2803" s="665"/>
      <c r="N2803" s="665"/>
      <c r="O2803" s="666"/>
      <c r="P2803" s="587"/>
      <c r="Q2803" s="667"/>
      <c r="R2803" s="668">
        <v>200000</v>
      </c>
      <c r="S2803" s="592">
        <v>200000</v>
      </c>
      <c r="T2803" s="591"/>
      <c r="U2803" s="592"/>
      <c r="V2803" s="591"/>
      <c r="W2803" s="592"/>
      <c r="X2803" s="593">
        <f t="shared" si="400"/>
        <v>0</v>
      </c>
      <c r="Y2803" s="593">
        <f t="shared" si="401"/>
        <v>0</v>
      </c>
      <c r="Z2803" s="594">
        <v>1</v>
      </c>
      <c r="AA2803" s="594"/>
      <c r="AB2803" s="594"/>
      <c r="AC2803" s="594"/>
      <c r="AD2803" s="594"/>
      <c r="AE2803" s="594"/>
      <c r="AF2803" s="594"/>
      <c r="AG2803" s="594"/>
      <c r="AH2803" s="595">
        <f t="shared" si="394"/>
        <v>1</v>
      </c>
      <c r="AI2803" s="594"/>
      <c r="AJ2803" s="594"/>
      <c r="AK2803" s="594"/>
      <c r="AL2803" s="594"/>
      <c r="AM2803" s="594"/>
      <c r="AN2803" s="594"/>
      <c r="AO2803" s="594"/>
      <c r="AP2803" s="594"/>
      <c r="AQ2803" s="596">
        <f t="shared" si="396"/>
        <v>0</v>
      </c>
      <c r="AR2803" s="596">
        <f t="shared" si="395"/>
        <v>1</v>
      </c>
    </row>
    <row r="2804" spans="1:44" ht="28.2" thickTop="1" thickBot="1">
      <c r="A2804" s="712" t="s">
        <v>2203</v>
      </c>
      <c r="B2804" s="713" t="s">
        <v>2236</v>
      </c>
      <c r="C2804" s="714" t="s">
        <v>2210</v>
      </c>
      <c r="D2804" s="579"/>
      <c r="E2804" s="917" t="s">
        <v>179</v>
      </c>
      <c r="F2804" s="715">
        <v>155000</v>
      </c>
      <c r="G2804" s="733">
        <f>+F2804</f>
        <v>155000</v>
      </c>
      <c r="H2804" s="582"/>
      <c r="I2804" s="716"/>
      <c r="J2804" s="717">
        <v>55000</v>
      </c>
      <c r="K2804" s="717">
        <v>100000</v>
      </c>
      <c r="L2804" s="718"/>
      <c r="M2804" s="719"/>
      <c r="N2804" s="719"/>
      <c r="O2804" s="732"/>
      <c r="P2804" s="587"/>
      <c r="Q2804" s="721"/>
      <c r="R2804" s="722">
        <v>155000</v>
      </c>
      <c r="S2804" s="716"/>
      <c r="T2804" s="723"/>
      <c r="U2804" s="716"/>
      <c r="V2804" s="723"/>
      <c r="W2804" s="716"/>
      <c r="X2804" s="593">
        <f t="shared" si="400"/>
        <v>0</v>
      </c>
      <c r="Y2804" s="593">
        <f t="shared" si="401"/>
        <v>0</v>
      </c>
      <c r="Z2804" s="610">
        <v>1</v>
      </c>
      <c r="AA2804" s="610"/>
      <c r="AB2804" s="610"/>
      <c r="AC2804" s="610"/>
      <c r="AD2804" s="610"/>
      <c r="AE2804" s="610"/>
      <c r="AF2804" s="610"/>
      <c r="AG2804" s="610"/>
      <c r="AH2804" s="595">
        <f t="shared" si="394"/>
        <v>1</v>
      </c>
      <c r="AI2804" s="610"/>
      <c r="AJ2804" s="610"/>
      <c r="AK2804" s="610"/>
      <c r="AL2804" s="610"/>
      <c r="AM2804" s="610"/>
      <c r="AN2804" s="610"/>
      <c r="AO2804" s="610"/>
      <c r="AP2804" s="610"/>
      <c r="AQ2804" s="596">
        <f t="shared" si="396"/>
        <v>0</v>
      </c>
      <c r="AR2804" s="596">
        <f t="shared" si="395"/>
        <v>1</v>
      </c>
    </row>
    <row r="2805" spans="1:44" ht="28.2" thickTop="1" thickBot="1">
      <c r="A2805" s="104" t="s">
        <v>2203</v>
      </c>
      <c r="B2805" s="104" t="s">
        <v>2236</v>
      </c>
      <c r="C2805" s="187" t="s">
        <v>40</v>
      </c>
      <c r="D2805" s="724"/>
      <c r="E2805" s="225" t="s">
        <v>145</v>
      </c>
      <c r="F2805" s="725">
        <v>105000</v>
      </c>
      <c r="G2805" s="725">
        <f>F2805</f>
        <v>105000</v>
      </c>
      <c r="H2805" s="726"/>
      <c r="I2805" s="350">
        <v>20000</v>
      </c>
      <c r="J2805" s="427"/>
      <c r="K2805" s="427"/>
      <c r="L2805" s="427">
        <v>85000</v>
      </c>
      <c r="M2805" s="428"/>
      <c r="N2805" s="428"/>
      <c r="O2805" s="429"/>
      <c r="P2805" s="587"/>
      <c r="Q2805" s="727"/>
      <c r="R2805" s="449">
        <v>85000</v>
      </c>
      <c r="S2805" s="350">
        <v>20000</v>
      </c>
      <c r="T2805" s="431"/>
      <c r="U2805" s="350"/>
      <c r="V2805" s="431"/>
      <c r="W2805" s="350"/>
      <c r="X2805" s="593">
        <f t="shared" si="400"/>
        <v>0</v>
      </c>
      <c r="Y2805" s="593">
        <f t="shared" si="401"/>
        <v>0</v>
      </c>
      <c r="Z2805" s="14"/>
      <c r="AA2805" s="412"/>
      <c r="AB2805" s="412"/>
      <c r="AC2805" s="412"/>
      <c r="AD2805" s="412"/>
      <c r="AE2805" s="412"/>
      <c r="AF2805" s="412"/>
      <c r="AG2805" s="412"/>
      <c r="AH2805" s="595">
        <f t="shared" si="394"/>
        <v>0</v>
      </c>
      <c r="AI2805" s="412">
        <v>1</v>
      </c>
      <c r="AJ2805" s="412"/>
      <c r="AK2805" s="412"/>
      <c r="AL2805" s="412"/>
      <c r="AM2805" s="412"/>
      <c r="AN2805" s="412"/>
      <c r="AO2805" s="412"/>
      <c r="AP2805" s="412"/>
      <c r="AQ2805" s="596">
        <f t="shared" si="396"/>
        <v>1</v>
      </c>
      <c r="AR2805" s="596">
        <f t="shared" si="395"/>
        <v>1</v>
      </c>
    </row>
    <row r="2806" spans="1:44" ht="28.2" thickTop="1" thickBot="1">
      <c r="A2806" s="104" t="s">
        <v>2203</v>
      </c>
      <c r="B2806" s="104" t="s">
        <v>2236</v>
      </c>
      <c r="C2806" s="187" t="s">
        <v>229</v>
      </c>
      <c r="D2806" s="724"/>
      <c r="E2806" s="225" t="s">
        <v>145</v>
      </c>
      <c r="F2806" s="725">
        <v>20000</v>
      </c>
      <c r="G2806" s="725">
        <v>25000</v>
      </c>
      <c r="H2806" s="726"/>
      <c r="I2806" s="350">
        <v>25000</v>
      </c>
      <c r="J2806" s="427"/>
      <c r="K2806" s="427"/>
      <c r="L2806" s="427"/>
      <c r="M2806" s="428"/>
      <c r="N2806" s="428"/>
      <c r="O2806" s="429"/>
      <c r="P2806" s="587"/>
      <c r="Q2806" s="727"/>
      <c r="R2806" s="449">
        <v>25000</v>
      </c>
      <c r="S2806" s="350">
        <v>0</v>
      </c>
      <c r="T2806" s="431"/>
      <c r="U2806" s="350"/>
      <c r="V2806" s="431"/>
      <c r="W2806" s="350"/>
      <c r="X2806" s="593">
        <f t="shared" si="400"/>
        <v>0</v>
      </c>
      <c r="Y2806" s="593">
        <f t="shared" si="401"/>
        <v>0</v>
      </c>
      <c r="Z2806" s="14"/>
      <c r="AA2806" s="412"/>
      <c r="AB2806" s="412"/>
      <c r="AC2806" s="412"/>
      <c r="AD2806" s="412"/>
      <c r="AE2806" s="412"/>
      <c r="AF2806" s="412"/>
      <c r="AG2806" s="412"/>
      <c r="AH2806" s="595">
        <f t="shared" si="394"/>
        <v>0</v>
      </c>
      <c r="AI2806" s="412">
        <v>1</v>
      </c>
      <c r="AJ2806" s="412"/>
      <c r="AK2806" s="412"/>
      <c r="AL2806" s="412"/>
      <c r="AM2806" s="412"/>
      <c r="AN2806" s="412"/>
      <c r="AO2806" s="412"/>
      <c r="AP2806" s="412"/>
      <c r="AQ2806" s="596">
        <f t="shared" si="396"/>
        <v>1</v>
      </c>
      <c r="AR2806" s="596">
        <f t="shared" si="395"/>
        <v>1</v>
      </c>
    </row>
    <row r="2807" spans="1:44" ht="28.2" thickTop="1" thickBot="1">
      <c r="A2807" s="104" t="s">
        <v>2203</v>
      </c>
      <c r="B2807" s="104" t="s">
        <v>2236</v>
      </c>
      <c r="C2807" s="187" t="s">
        <v>60</v>
      </c>
      <c r="D2807" s="724"/>
      <c r="E2807" s="225" t="s">
        <v>145</v>
      </c>
      <c r="F2807" s="725">
        <v>100000</v>
      </c>
      <c r="G2807" s="725">
        <v>112000</v>
      </c>
      <c r="H2807" s="726"/>
      <c r="I2807" s="350">
        <v>12000</v>
      </c>
      <c r="J2807" s="427">
        <v>100000</v>
      </c>
      <c r="K2807" s="427"/>
      <c r="L2807" s="427"/>
      <c r="M2807" s="428"/>
      <c r="N2807" s="428"/>
      <c r="O2807" s="429"/>
      <c r="P2807" s="587"/>
      <c r="Q2807" s="727"/>
      <c r="R2807" s="449">
        <v>112000</v>
      </c>
      <c r="S2807" s="350">
        <v>0</v>
      </c>
      <c r="T2807" s="431"/>
      <c r="U2807" s="350"/>
      <c r="V2807" s="431"/>
      <c r="W2807" s="350"/>
      <c r="X2807" s="593">
        <f t="shared" si="400"/>
        <v>0</v>
      </c>
      <c r="Y2807" s="593">
        <f t="shared" si="401"/>
        <v>0</v>
      </c>
      <c r="Z2807" s="14"/>
      <c r="AA2807" s="412"/>
      <c r="AB2807" s="412"/>
      <c r="AC2807" s="412"/>
      <c r="AD2807" s="412"/>
      <c r="AE2807" s="412"/>
      <c r="AF2807" s="412"/>
      <c r="AG2807" s="412"/>
      <c r="AH2807" s="595">
        <f t="shared" si="394"/>
        <v>0</v>
      </c>
      <c r="AI2807" s="412">
        <v>1</v>
      </c>
      <c r="AJ2807" s="412"/>
      <c r="AK2807" s="412"/>
      <c r="AL2807" s="412"/>
      <c r="AM2807" s="412"/>
      <c r="AN2807" s="412"/>
      <c r="AO2807" s="412"/>
      <c r="AP2807" s="412"/>
      <c r="AQ2807" s="596">
        <f t="shared" si="396"/>
        <v>1</v>
      </c>
      <c r="AR2807" s="596">
        <f t="shared" si="395"/>
        <v>1</v>
      </c>
    </row>
    <row r="2808" spans="1:44" ht="28.2" thickTop="1" thickBot="1">
      <c r="A2808" s="104" t="s">
        <v>2203</v>
      </c>
      <c r="B2808" s="104" t="s">
        <v>2236</v>
      </c>
      <c r="C2808" s="187" t="s">
        <v>2237</v>
      </c>
      <c r="D2808" s="724"/>
      <c r="E2808" s="225" t="s">
        <v>145</v>
      </c>
      <c r="F2808" s="725">
        <v>30000</v>
      </c>
      <c r="G2808" s="725">
        <f>F2808</f>
        <v>30000</v>
      </c>
      <c r="H2808" s="726"/>
      <c r="I2808" s="350">
        <v>30000</v>
      </c>
      <c r="J2808" s="427"/>
      <c r="K2808" s="427"/>
      <c r="L2808" s="427"/>
      <c r="M2808" s="428"/>
      <c r="N2808" s="428"/>
      <c r="O2808" s="429"/>
      <c r="P2808" s="587"/>
      <c r="Q2808" s="727"/>
      <c r="R2808" s="449">
        <v>0</v>
      </c>
      <c r="S2808" s="350">
        <v>30000</v>
      </c>
      <c r="T2808" s="431"/>
      <c r="U2808" s="350"/>
      <c r="V2808" s="431"/>
      <c r="W2808" s="350"/>
      <c r="X2808" s="593">
        <f t="shared" si="400"/>
        <v>0</v>
      </c>
      <c r="Y2808" s="593">
        <f t="shared" si="401"/>
        <v>0</v>
      </c>
      <c r="Z2808" s="14"/>
      <c r="AA2808" s="412"/>
      <c r="AB2808" s="412"/>
      <c r="AC2808" s="412"/>
      <c r="AD2808" s="412"/>
      <c r="AE2808" s="412"/>
      <c r="AF2808" s="412"/>
      <c r="AG2808" s="412"/>
      <c r="AH2808" s="595">
        <f t="shared" si="394"/>
        <v>0</v>
      </c>
      <c r="AI2808" s="412">
        <v>1</v>
      </c>
      <c r="AJ2808" s="412"/>
      <c r="AK2808" s="412"/>
      <c r="AL2808" s="412"/>
      <c r="AM2808" s="412"/>
      <c r="AN2808" s="412"/>
      <c r="AO2808" s="412"/>
      <c r="AP2808" s="412"/>
      <c r="AQ2808" s="596">
        <f t="shared" si="396"/>
        <v>1</v>
      </c>
      <c r="AR2808" s="596">
        <f t="shared" si="395"/>
        <v>1</v>
      </c>
    </row>
    <row r="2809" spans="1:44" ht="28.2" thickTop="1" thickBot="1">
      <c r="A2809" s="104" t="s">
        <v>2203</v>
      </c>
      <c r="B2809" s="104" t="s">
        <v>2236</v>
      </c>
      <c r="C2809" s="187" t="s">
        <v>397</v>
      </c>
      <c r="D2809" s="724"/>
      <c r="E2809" s="225" t="s">
        <v>145</v>
      </c>
      <c r="F2809" s="725">
        <v>15000</v>
      </c>
      <c r="G2809" s="725">
        <f>F2809</f>
        <v>15000</v>
      </c>
      <c r="H2809" s="726"/>
      <c r="I2809" s="350">
        <v>15000</v>
      </c>
      <c r="J2809" s="427"/>
      <c r="K2809" s="427"/>
      <c r="L2809" s="427"/>
      <c r="M2809" s="428"/>
      <c r="N2809" s="428"/>
      <c r="O2809" s="429"/>
      <c r="P2809" s="587"/>
      <c r="Q2809" s="727"/>
      <c r="R2809" s="449">
        <v>15000</v>
      </c>
      <c r="S2809" s="350">
        <v>0</v>
      </c>
      <c r="T2809" s="431"/>
      <c r="U2809" s="350"/>
      <c r="V2809" s="431"/>
      <c r="W2809" s="350"/>
      <c r="X2809" s="593">
        <f t="shared" si="400"/>
        <v>0</v>
      </c>
      <c r="Y2809" s="593">
        <f t="shared" si="401"/>
        <v>0</v>
      </c>
      <c r="Z2809" s="14"/>
      <c r="AA2809" s="412"/>
      <c r="AB2809" s="412"/>
      <c r="AC2809" s="412"/>
      <c r="AD2809" s="412"/>
      <c r="AE2809" s="412"/>
      <c r="AF2809" s="412"/>
      <c r="AG2809" s="412"/>
      <c r="AH2809" s="595">
        <f t="shared" si="394"/>
        <v>0</v>
      </c>
      <c r="AI2809" s="412">
        <v>1</v>
      </c>
      <c r="AJ2809" s="412"/>
      <c r="AK2809" s="412"/>
      <c r="AL2809" s="412"/>
      <c r="AM2809" s="412"/>
      <c r="AN2809" s="412"/>
      <c r="AO2809" s="412"/>
      <c r="AP2809" s="412"/>
      <c r="AQ2809" s="596">
        <f t="shared" si="396"/>
        <v>1</v>
      </c>
      <c r="AR2809" s="596">
        <f t="shared" si="395"/>
        <v>1</v>
      </c>
    </row>
    <row r="2810" spans="1:44" ht="28.2" thickTop="1" thickBot="1">
      <c r="A2810" s="104" t="s">
        <v>2203</v>
      </c>
      <c r="B2810" s="104" t="s">
        <v>2236</v>
      </c>
      <c r="C2810" s="187" t="s">
        <v>2238</v>
      </c>
      <c r="D2810" s="724"/>
      <c r="E2810" s="225" t="s">
        <v>145</v>
      </c>
      <c r="F2810" s="725">
        <v>120000</v>
      </c>
      <c r="G2810" s="725">
        <f>F2810</f>
        <v>120000</v>
      </c>
      <c r="H2810" s="726"/>
      <c r="I2810" s="350">
        <v>70000</v>
      </c>
      <c r="J2810" s="427">
        <v>50000</v>
      </c>
      <c r="K2810" s="427"/>
      <c r="L2810" s="427"/>
      <c r="M2810" s="428"/>
      <c r="N2810" s="428"/>
      <c r="O2810" s="429"/>
      <c r="P2810" s="587"/>
      <c r="Q2810" s="727"/>
      <c r="R2810" s="449">
        <v>120000</v>
      </c>
      <c r="S2810" s="350">
        <v>0</v>
      </c>
      <c r="T2810" s="431"/>
      <c r="U2810" s="350"/>
      <c r="V2810" s="431"/>
      <c r="W2810" s="350"/>
      <c r="X2810" s="593">
        <f t="shared" si="400"/>
        <v>0</v>
      </c>
      <c r="Y2810" s="593">
        <f t="shared" si="401"/>
        <v>0</v>
      </c>
      <c r="Z2810" s="14"/>
      <c r="AA2810" s="412"/>
      <c r="AB2810" s="412"/>
      <c r="AC2810" s="412"/>
      <c r="AD2810" s="412"/>
      <c r="AE2810" s="412"/>
      <c r="AF2810" s="412"/>
      <c r="AG2810" s="412"/>
      <c r="AH2810" s="595">
        <f t="shared" si="394"/>
        <v>0</v>
      </c>
      <c r="AI2810" s="412">
        <v>1</v>
      </c>
      <c r="AJ2810" s="412"/>
      <c r="AK2810" s="412"/>
      <c r="AL2810" s="412"/>
      <c r="AM2810" s="412"/>
      <c r="AN2810" s="412"/>
      <c r="AO2810" s="412"/>
      <c r="AP2810" s="412"/>
      <c r="AQ2810" s="596">
        <f t="shared" si="396"/>
        <v>1</v>
      </c>
      <c r="AR2810" s="596">
        <f t="shared" si="395"/>
        <v>1</v>
      </c>
    </row>
    <row r="2811" spans="1:44" ht="28.2" thickTop="1" thickBot="1">
      <c r="A2811" s="104" t="s">
        <v>2203</v>
      </c>
      <c r="B2811" s="104" t="s">
        <v>2236</v>
      </c>
      <c r="C2811" s="187" t="s">
        <v>2239</v>
      </c>
      <c r="D2811" s="724"/>
      <c r="E2811" s="225" t="s">
        <v>145</v>
      </c>
      <c r="F2811" s="725">
        <v>30000</v>
      </c>
      <c r="G2811" s="725">
        <f>F2811</f>
        <v>30000</v>
      </c>
      <c r="H2811" s="726"/>
      <c r="I2811" s="350">
        <v>30000</v>
      </c>
      <c r="J2811" s="427"/>
      <c r="K2811" s="427"/>
      <c r="L2811" s="427"/>
      <c r="M2811" s="428"/>
      <c r="N2811" s="428"/>
      <c r="O2811" s="429"/>
      <c r="P2811" s="587"/>
      <c r="Q2811" s="727"/>
      <c r="R2811" s="449">
        <v>30000</v>
      </c>
      <c r="S2811" s="350">
        <v>0</v>
      </c>
      <c r="T2811" s="431"/>
      <c r="U2811" s="350"/>
      <c r="V2811" s="431"/>
      <c r="W2811" s="350"/>
      <c r="X2811" s="593">
        <f t="shared" si="400"/>
        <v>0</v>
      </c>
      <c r="Y2811" s="593">
        <f t="shared" si="401"/>
        <v>0</v>
      </c>
      <c r="Z2811" s="14"/>
      <c r="AA2811" s="412"/>
      <c r="AB2811" s="412"/>
      <c r="AC2811" s="412"/>
      <c r="AD2811" s="412"/>
      <c r="AE2811" s="412"/>
      <c r="AF2811" s="412"/>
      <c r="AG2811" s="412"/>
      <c r="AH2811" s="595">
        <f t="shared" si="394"/>
        <v>0</v>
      </c>
      <c r="AI2811" s="412">
        <v>1</v>
      </c>
      <c r="AJ2811" s="412"/>
      <c r="AK2811" s="412"/>
      <c r="AL2811" s="412"/>
      <c r="AM2811" s="412"/>
      <c r="AN2811" s="412"/>
      <c r="AO2811" s="412"/>
      <c r="AP2811" s="412"/>
      <c r="AQ2811" s="596">
        <f t="shared" si="396"/>
        <v>1</v>
      </c>
      <c r="AR2811" s="596">
        <f t="shared" si="395"/>
        <v>1</v>
      </c>
    </row>
    <row r="2812" spans="1:44" ht="28.2" thickTop="1" thickBot="1">
      <c r="A2812" s="104" t="s">
        <v>2203</v>
      </c>
      <c r="B2812" s="104" t="s">
        <v>2236</v>
      </c>
      <c r="C2812" s="187" t="s">
        <v>40</v>
      </c>
      <c r="D2812" s="724"/>
      <c r="E2812" s="225" t="s">
        <v>53</v>
      </c>
      <c r="F2812" s="725">
        <v>65000</v>
      </c>
      <c r="G2812" s="725">
        <v>65000</v>
      </c>
      <c r="H2812" s="726"/>
      <c r="I2812" s="350">
        <v>65000</v>
      </c>
      <c r="J2812" s="427"/>
      <c r="K2812" s="427"/>
      <c r="L2812" s="427"/>
      <c r="M2812" s="428"/>
      <c r="N2812" s="428"/>
      <c r="O2812" s="429"/>
      <c r="P2812" s="587"/>
      <c r="Q2812" s="727"/>
      <c r="R2812" s="449">
        <v>65000</v>
      </c>
      <c r="S2812" s="350">
        <v>0</v>
      </c>
      <c r="T2812" s="431"/>
      <c r="U2812" s="350"/>
      <c r="V2812" s="431"/>
      <c r="W2812" s="350"/>
      <c r="X2812" s="593">
        <f t="shared" si="400"/>
        <v>0</v>
      </c>
      <c r="Y2812" s="593">
        <f t="shared" si="401"/>
        <v>0</v>
      </c>
      <c r="Z2812" s="412"/>
      <c r="AA2812" s="412"/>
      <c r="AB2812" s="412"/>
      <c r="AC2812" s="412"/>
      <c r="AD2812" s="412"/>
      <c r="AE2812" s="412"/>
      <c r="AF2812" s="412"/>
      <c r="AG2812" s="412"/>
      <c r="AH2812" s="595">
        <f t="shared" si="394"/>
        <v>0</v>
      </c>
      <c r="AI2812" s="412">
        <v>1</v>
      </c>
      <c r="AJ2812" s="412"/>
      <c r="AK2812" s="412"/>
      <c r="AL2812" s="412"/>
      <c r="AM2812" s="14"/>
      <c r="AN2812" s="14"/>
      <c r="AO2812" s="14"/>
      <c r="AP2812" s="14"/>
      <c r="AQ2812" s="596">
        <f t="shared" si="396"/>
        <v>1</v>
      </c>
      <c r="AR2812" s="596">
        <f t="shared" si="395"/>
        <v>1</v>
      </c>
    </row>
    <row r="2813" spans="1:44" ht="28.2" thickTop="1" thickBot="1">
      <c r="A2813" s="104" t="s">
        <v>2203</v>
      </c>
      <c r="B2813" s="104" t="s">
        <v>2236</v>
      </c>
      <c r="C2813" s="187" t="s">
        <v>141</v>
      </c>
      <c r="D2813" s="724"/>
      <c r="E2813" s="225" t="s">
        <v>53</v>
      </c>
      <c r="F2813" s="725">
        <v>71000</v>
      </c>
      <c r="G2813" s="725">
        <v>71000</v>
      </c>
      <c r="H2813" s="726"/>
      <c r="I2813" s="350">
        <v>71000</v>
      </c>
      <c r="J2813" s="427"/>
      <c r="K2813" s="427"/>
      <c r="L2813" s="427"/>
      <c r="M2813" s="428"/>
      <c r="N2813" s="428"/>
      <c r="O2813" s="429"/>
      <c r="P2813" s="587"/>
      <c r="Q2813" s="727"/>
      <c r="R2813" s="449">
        <v>20000</v>
      </c>
      <c r="S2813" s="350">
        <v>51000</v>
      </c>
      <c r="T2813" s="431"/>
      <c r="U2813" s="350"/>
      <c r="V2813" s="431"/>
      <c r="W2813" s="350"/>
      <c r="X2813" s="593">
        <f t="shared" si="400"/>
        <v>0</v>
      </c>
      <c r="Y2813" s="593">
        <f t="shared" si="401"/>
        <v>0</v>
      </c>
      <c r="Z2813" s="412"/>
      <c r="AA2813" s="412"/>
      <c r="AB2813" s="412"/>
      <c r="AC2813" s="412"/>
      <c r="AD2813" s="412"/>
      <c r="AE2813" s="412"/>
      <c r="AF2813" s="412"/>
      <c r="AG2813" s="412"/>
      <c r="AH2813" s="595">
        <f t="shared" si="394"/>
        <v>0</v>
      </c>
      <c r="AI2813" s="412">
        <v>1</v>
      </c>
      <c r="AJ2813" s="412"/>
      <c r="AK2813" s="412"/>
      <c r="AL2813" s="412"/>
      <c r="AM2813" s="14"/>
      <c r="AN2813" s="14"/>
      <c r="AO2813" s="14"/>
      <c r="AP2813" s="14"/>
      <c r="AQ2813" s="596">
        <f t="shared" si="396"/>
        <v>1</v>
      </c>
      <c r="AR2813" s="596">
        <f t="shared" si="395"/>
        <v>1</v>
      </c>
    </row>
    <row r="2814" spans="1:44" ht="28.2" thickTop="1" thickBot="1">
      <c r="A2814" s="104" t="s">
        <v>2203</v>
      </c>
      <c r="B2814" s="104" t="s">
        <v>2236</v>
      </c>
      <c r="C2814" s="187" t="s">
        <v>2240</v>
      </c>
      <c r="D2814" s="724"/>
      <c r="E2814" s="225" t="s">
        <v>53</v>
      </c>
      <c r="F2814" s="725">
        <v>600000</v>
      </c>
      <c r="G2814" s="725">
        <v>600000</v>
      </c>
      <c r="H2814" s="726"/>
      <c r="I2814" s="350"/>
      <c r="J2814" s="427"/>
      <c r="K2814" s="427"/>
      <c r="L2814" s="427"/>
      <c r="M2814" s="428">
        <v>600000</v>
      </c>
      <c r="N2814" s="428"/>
      <c r="O2814" s="429"/>
      <c r="P2814" s="587"/>
      <c r="Q2814" s="727">
        <v>280000</v>
      </c>
      <c r="R2814" s="449">
        <f>G2814-Q2814</f>
        <v>320000</v>
      </c>
      <c r="S2814" s="350">
        <v>0</v>
      </c>
      <c r="T2814" s="431"/>
      <c r="U2814" s="350"/>
      <c r="V2814" s="431"/>
      <c r="W2814" s="350"/>
      <c r="X2814" s="593">
        <f t="shared" si="400"/>
        <v>0</v>
      </c>
      <c r="Y2814" s="593">
        <f t="shared" si="401"/>
        <v>0</v>
      </c>
      <c r="Z2814" s="412"/>
      <c r="AA2814" s="412"/>
      <c r="AB2814" s="412"/>
      <c r="AC2814" s="412"/>
      <c r="AD2814" s="412"/>
      <c r="AE2814" s="412"/>
      <c r="AF2814" s="412"/>
      <c r="AG2814" s="412"/>
      <c r="AH2814" s="595">
        <f t="shared" si="394"/>
        <v>0</v>
      </c>
      <c r="AI2814" s="412"/>
      <c r="AJ2814" s="412"/>
      <c r="AK2814" s="412"/>
      <c r="AL2814" s="412"/>
      <c r="AM2814" s="14"/>
      <c r="AN2814" s="14"/>
      <c r="AO2814" s="14">
        <v>1</v>
      </c>
      <c r="AP2814" s="14"/>
      <c r="AQ2814" s="596">
        <f t="shared" si="396"/>
        <v>1</v>
      </c>
      <c r="AR2814" s="596">
        <f t="shared" si="395"/>
        <v>1</v>
      </c>
    </row>
    <row r="2815" spans="1:44" ht="28.2" thickTop="1" thickBot="1">
      <c r="A2815" s="576" t="s">
        <v>2203</v>
      </c>
      <c r="B2815" s="576" t="s">
        <v>2241</v>
      </c>
      <c r="C2815" s="662" t="s">
        <v>41</v>
      </c>
      <c r="D2815" s="579"/>
      <c r="E2815" s="834" t="s">
        <v>179</v>
      </c>
      <c r="F2815" s="663">
        <v>212650</v>
      </c>
      <c r="G2815" s="663">
        <f>+F2815</f>
        <v>212650</v>
      </c>
      <c r="H2815" s="582"/>
      <c r="I2815" s="592">
        <v>54650</v>
      </c>
      <c r="J2815" s="664"/>
      <c r="K2815" s="664"/>
      <c r="L2815" s="664">
        <v>158000</v>
      </c>
      <c r="M2815" s="665"/>
      <c r="N2815" s="665"/>
      <c r="O2815" s="666"/>
      <c r="P2815" s="587"/>
      <c r="Q2815" s="667"/>
      <c r="R2815" s="668">
        <v>191385</v>
      </c>
      <c r="S2815" s="592">
        <v>21265</v>
      </c>
      <c r="T2815" s="591"/>
      <c r="U2815" s="592"/>
      <c r="V2815" s="591"/>
      <c r="W2815" s="592"/>
      <c r="X2815" s="593">
        <f t="shared" si="400"/>
        <v>0</v>
      </c>
      <c r="Y2815" s="593">
        <f t="shared" si="401"/>
        <v>0</v>
      </c>
      <c r="Z2815" s="594">
        <v>1</v>
      </c>
      <c r="AA2815" s="594"/>
      <c r="AB2815" s="594"/>
      <c r="AC2815" s="594"/>
      <c r="AD2815" s="594"/>
      <c r="AE2815" s="594"/>
      <c r="AF2815" s="594"/>
      <c r="AG2815" s="594"/>
      <c r="AH2815" s="595">
        <f t="shared" si="394"/>
        <v>1</v>
      </c>
      <c r="AI2815" s="594"/>
      <c r="AJ2815" s="594"/>
      <c r="AK2815" s="594"/>
      <c r="AL2815" s="594"/>
      <c r="AM2815" s="669"/>
      <c r="AN2815" s="669"/>
      <c r="AO2815" s="669"/>
      <c r="AP2815" s="669"/>
      <c r="AQ2815" s="596">
        <f t="shared" si="396"/>
        <v>0</v>
      </c>
      <c r="AR2815" s="596">
        <f t="shared" si="395"/>
        <v>1</v>
      </c>
    </row>
    <row r="2816" spans="1:44" ht="28.2" thickTop="1" thickBot="1">
      <c r="A2816" s="576" t="s">
        <v>2203</v>
      </c>
      <c r="B2816" s="576" t="s">
        <v>2241</v>
      </c>
      <c r="C2816" s="662" t="s">
        <v>229</v>
      </c>
      <c r="D2816" s="579"/>
      <c r="E2816" s="834" t="s">
        <v>179</v>
      </c>
      <c r="F2816" s="663">
        <v>62000</v>
      </c>
      <c r="G2816" s="663">
        <f t="shared" ref="G2816:G2821" si="403">+F2816</f>
        <v>62000</v>
      </c>
      <c r="H2816" s="582"/>
      <c r="I2816" s="592"/>
      <c r="J2816" s="664"/>
      <c r="K2816" s="664"/>
      <c r="L2816" s="664">
        <v>62000</v>
      </c>
      <c r="M2816" s="665"/>
      <c r="N2816" s="665"/>
      <c r="O2816" s="666"/>
      <c r="P2816" s="587"/>
      <c r="Q2816" s="667"/>
      <c r="R2816" s="668">
        <v>55800</v>
      </c>
      <c r="S2816" s="592">
        <v>6200</v>
      </c>
      <c r="T2816" s="591"/>
      <c r="U2816" s="592"/>
      <c r="V2816" s="591"/>
      <c r="W2816" s="592"/>
      <c r="X2816" s="593">
        <f t="shared" si="400"/>
        <v>0</v>
      </c>
      <c r="Y2816" s="593">
        <f t="shared" si="401"/>
        <v>0</v>
      </c>
      <c r="Z2816" s="594">
        <v>1</v>
      </c>
      <c r="AA2816" s="594"/>
      <c r="AB2816" s="594"/>
      <c r="AC2816" s="594"/>
      <c r="AD2816" s="594"/>
      <c r="AE2816" s="594"/>
      <c r="AF2816" s="594"/>
      <c r="AG2816" s="594"/>
      <c r="AH2816" s="595">
        <f t="shared" si="394"/>
        <v>1</v>
      </c>
      <c r="AI2816" s="594"/>
      <c r="AJ2816" s="594"/>
      <c r="AK2816" s="594"/>
      <c r="AL2816" s="594"/>
      <c r="AM2816" s="669"/>
      <c r="AN2816" s="669"/>
      <c r="AO2816" s="669"/>
      <c r="AP2816" s="669"/>
      <c r="AQ2816" s="596">
        <f t="shared" si="396"/>
        <v>0</v>
      </c>
      <c r="AR2816" s="596">
        <f t="shared" si="395"/>
        <v>1</v>
      </c>
    </row>
    <row r="2817" spans="1:44" ht="28.2" thickTop="1" thickBot="1">
      <c r="A2817" s="576" t="s">
        <v>2203</v>
      </c>
      <c r="B2817" s="576" t="s">
        <v>2241</v>
      </c>
      <c r="C2817" s="662" t="s">
        <v>2242</v>
      </c>
      <c r="D2817" s="579"/>
      <c r="E2817" s="834" t="s">
        <v>179</v>
      </c>
      <c r="F2817" s="663">
        <v>80000</v>
      </c>
      <c r="G2817" s="663">
        <f t="shared" si="403"/>
        <v>80000</v>
      </c>
      <c r="H2817" s="582"/>
      <c r="I2817" s="592">
        <v>80000</v>
      </c>
      <c r="J2817" s="664"/>
      <c r="K2817" s="664"/>
      <c r="L2817" s="664"/>
      <c r="M2817" s="665"/>
      <c r="N2817" s="665"/>
      <c r="O2817" s="666"/>
      <c r="P2817" s="587"/>
      <c r="Q2817" s="667"/>
      <c r="R2817" s="668">
        <v>72000</v>
      </c>
      <c r="S2817" s="592">
        <v>8000</v>
      </c>
      <c r="T2817" s="591"/>
      <c r="U2817" s="592"/>
      <c r="V2817" s="591"/>
      <c r="W2817" s="592"/>
      <c r="X2817" s="593">
        <f t="shared" si="400"/>
        <v>0</v>
      </c>
      <c r="Y2817" s="593">
        <f t="shared" si="401"/>
        <v>0</v>
      </c>
      <c r="Z2817" s="594">
        <v>1</v>
      </c>
      <c r="AA2817" s="594"/>
      <c r="AB2817" s="594"/>
      <c r="AC2817" s="594"/>
      <c r="AD2817" s="594"/>
      <c r="AE2817" s="594"/>
      <c r="AF2817" s="594"/>
      <c r="AG2817" s="594"/>
      <c r="AH2817" s="595">
        <f t="shared" si="394"/>
        <v>1</v>
      </c>
      <c r="AI2817" s="594"/>
      <c r="AJ2817" s="594"/>
      <c r="AK2817" s="594"/>
      <c r="AL2817" s="594"/>
      <c r="AM2817" s="669"/>
      <c r="AN2817" s="669"/>
      <c r="AO2817" s="669"/>
      <c r="AP2817" s="669"/>
      <c r="AQ2817" s="596">
        <f t="shared" si="396"/>
        <v>0</v>
      </c>
      <c r="AR2817" s="596">
        <f t="shared" si="395"/>
        <v>1</v>
      </c>
    </row>
    <row r="2818" spans="1:44" ht="28.2" thickTop="1" thickBot="1">
      <c r="A2818" s="576" t="s">
        <v>2203</v>
      </c>
      <c r="B2818" s="576" t="s">
        <v>2241</v>
      </c>
      <c r="C2818" s="662" t="s">
        <v>581</v>
      </c>
      <c r="D2818" s="579"/>
      <c r="E2818" s="834" t="s">
        <v>179</v>
      </c>
      <c r="F2818" s="663">
        <v>50000</v>
      </c>
      <c r="G2818" s="663">
        <f t="shared" si="403"/>
        <v>50000</v>
      </c>
      <c r="H2818" s="582"/>
      <c r="I2818" s="592"/>
      <c r="J2818" s="664"/>
      <c r="K2818" s="664"/>
      <c r="L2818" s="664">
        <v>50000</v>
      </c>
      <c r="M2818" s="665"/>
      <c r="N2818" s="665"/>
      <c r="O2818" s="666"/>
      <c r="P2818" s="587"/>
      <c r="Q2818" s="667"/>
      <c r="R2818" s="668">
        <v>50000</v>
      </c>
      <c r="S2818" s="592"/>
      <c r="T2818" s="591"/>
      <c r="U2818" s="592"/>
      <c r="V2818" s="591"/>
      <c r="W2818" s="592"/>
      <c r="X2818" s="593">
        <f t="shared" si="400"/>
        <v>0</v>
      </c>
      <c r="Y2818" s="593">
        <f t="shared" si="401"/>
        <v>0</v>
      </c>
      <c r="Z2818" s="594">
        <v>1</v>
      </c>
      <c r="AA2818" s="594"/>
      <c r="AB2818" s="594"/>
      <c r="AC2818" s="594"/>
      <c r="AD2818" s="594"/>
      <c r="AE2818" s="594"/>
      <c r="AF2818" s="594"/>
      <c r="AG2818" s="594"/>
      <c r="AH2818" s="595">
        <f t="shared" si="394"/>
        <v>1</v>
      </c>
      <c r="AI2818" s="594"/>
      <c r="AJ2818" s="594"/>
      <c r="AK2818" s="594"/>
      <c r="AL2818" s="594"/>
      <c r="AM2818" s="669"/>
      <c r="AN2818" s="669"/>
      <c r="AO2818" s="669"/>
      <c r="AP2818" s="669"/>
      <c r="AQ2818" s="596">
        <f t="shared" si="396"/>
        <v>0</v>
      </c>
      <c r="AR2818" s="596">
        <f t="shared" si="395"/>
        <v>1</v>
      </c>
    </row>
    <row r="2819" spans="1:44" ht="28.2" thickTop="1" thickBot="1">
      <c r="A2819" s="576" t="s">
        <v>2203</v>
      </c>
      <c r="B2819" s="576" t="s">
        <v>2241</v>
      </c>
      <c r="C2819" s="662" t="s">
        <v>2243</v>
      </c>
      <c r="D2819" s="579"/>
      <c r="E2819" s="834" t="s">
        <v>179</v>
      </c>
      <c r="F2819" s="663">
        <v>120000</v>
      </c>
      <c r="G2819" s="663">
        <f t="shared" si="403"/>
        <v>120000</v>
      </c>
      <c r="H2819" s="582"/>
      <c r="I2819" s="592"/>
      <c r="J2819" s="664"/>
      <c r="K2819" s="664"/>
      <c r="L2819" s="664">
        <v>120000</v>
      </c>
      <c r="M2819" s="665"/>
      <c r="N2819" s="665"/>
      <c r="O2819" s="666"/>
      <c r="P2819" s="587"/>
      <c r="Q2819" s="667"/>
      <c r="R2819" s="668">
        <v>108000</v>
      </c>
      <c r="S2819" s="592">
        <v>12000</v>
      </c>
      <c r="T2819" s="591"/>
      <c r="U2819" s="592"/>
      <c r="V2819" s="591"/>
      <c r="W2819" s="592"/>
      <c r="X2819" s="593">
        <f t="shared" si="400"/>
        <v>0</v>
      </c>
      <c r="Y2819" s="593">
        <f t="shared" si="401"/>
        <v>0</v>
      </c>
      <c r="Z2819" s="594">
        <v>1</v>
      </c>
      <c r="AA2819" s="594"/>
      <c r="AB2819" s="594"/>
      <c r="AC2819" s="594"/>
      <c r="AD2819" s="594"/>
      <c r="AE2819" s="594"/>
      <c r="AF2819" s="594"/>
      <c r="AG2819" s="594"/>
      <c r="AH2819" s="595">
        <f t="shared" si="394"/>
        <v>1</v>
      </c>
      <c r="AI2819" s="594"/>
      <c r="AJ2819" s="594"/>
      <c r="AK2819" s="594"/>
      <c r="AL2819" s="594"/>
      <c r="AM2819" s="669"/>
      <c r="AN2819" s="669"/>
      <c r="AO2819" s="669"/>
      <c r="AP2819" s="669"/>
      <c r="AQ2819" s="596">
        <f t="shared" si="396"/>
        <v>0</v>
      </c>
      <c r="AR2819" s="596">
        <f t="shared" si="395"/>
        <v>1</v>
      </c>
    </row>
    <row r="2820" spans="1:44" ht="28.2" thickTop="1" thickBot="1">
      <c r="A2820" s="576" t="s">
        <v>2203</v>
      </c>
      <c r="B2820" s="576" t="s">
        <v>2241</v>
      </c>
      <c r="C2820" s="662" t="s">
        <v>2244</v>
      </c>
      <c r="D2820" s="579"/>
      <c r="E2820" s="834" t="s">
        <v>179</v>
      </c>
      <c r="F2820" s="663">
        <v>80000</v>
      </c>
      <c r="G2820" s="663">
        <f t="shared" si="403"/>
        <v>80000</v>
      </c>
      <c r="H2820" s="582"/>
      <c r="I2820" s="592">
        <v>30000</v>
      </c>
      <c r="J2820" s="664"/>
      <c r="K2820" s="664"/>
      <c r="L2820" s="664">
        <v>50000</v>
      </c>
      <c r="M2820" s="665"/>
      <c r="N2820" s="665"/>
      <c r="O2820" s="666"/>
      <c r="P2820" s="587"/>
      <c r="Q2820" s="667"/>
      <c r="R2820" s="668">
        <v>80000</v>
      </c>
      <c r="S2820" s="592"/>
      <c r="T2820" s="591"/>
      <c r="U2820" s="592"/>
      <c r="V2820" s="591"/>
      <c r="W2820" s="592"/>
      <c r="X2820" s="593">
        <f t="shared" si="400"/>
        <v>0</v>
      </c>
      <c r="Y2820" s="593">
        <f t="shared" si="401"/>
        <v>0</v>
      </c>
      <c r="Z2820" s="594">
        <v>1</v>
      </c>
      <c r="AA2820" s="594"/>
      <c r="AB2820" s="594"/>
      <c r="AC2820" s="594"/>
      <c r="AD2820" s="594"/>
      <c r="AE2820" s="594"/>
      <c r="AF2820" s="594"/>
      <c r="AG2820" s="594"/>
      <c r="AH2820" s="595">
        <f t="shared" si="394"/>
        <v>1</v>
      </c>
      <c r="AI2820" s="594"/>
      <c r="AJ2820" s="594"/>
      <c r="AK2820" s="594"/>
      <c r="AL2820" s="594"/>
      <c r="AM2820" s="669"/>
      <c r="AN2820" s="669"/>
      <c r="AO2820" s="669"/>
      <c r="AP2820" s="669"/>
      <c r="AQ2820" s="596">
        <f t="shared" si="396"/>
        <v>0</v>
      </c>
      <c r="AR2820" s="596">
        <f t="shared" si="395"/>
        <v>1</v>
      </c>
    </row>
    <row r="2821" spans="1:44" ht="28.2" thickTop="1" thickBot="1">
      <c r="A2821" s="712" t="s">
        <v>2203</v>
      </c>
      <c r="B2821" s="713" t="s">
        <v>2241</v>
      </c>
      <c r="C2821" s="714" t="s">
        <v>2219</v>
      </c>
      <c r="D2821" s="579"/>
      <c r="E2821" s="917" t="s">
        <v>179</v>
      </c>
      <c r="F2821" s="715">
        <v>200000</v>
      </c>
      <c r="G2821" s="733">
        <f t="shared" si="403"/>
        <v>200000</v>
      </c>
      <c r="H2821" s="582"/>
      <c r="I2821" s="716"/>
      <c r="J2821" s="717">
        <v>60000</v>
      </c>
      <c r="K2821" s="717">
        <v>140000</v>
      </c>
      <c r="L2821" s="718"/>
      <c r="M2821" s="719"/>
      <c r="N2821" s="719"/>
      <c r="O2821" s="732"/>
      <c r="P2821" s="587"/>
      <c r="Q2821" s="721"/>
      <c r="R2821" s="722">
        <v>200000</v>
      </c>
      <c r="S2821" s="716"/>
      <c r="T2821" s="723"/>
      <c r="U2821" s="716"/>
      <c r="V2821" s="723"/>
      <c r="W2821" s="716"/>
      <c r="X2821" s="593">
        <f t="shared" si="400"/>
        <v>0</v>
      </c>
      <c r="Y2821" s="593">
        <f t="shared" si="401"/>
        <v>0</v>
      </c>
      <c r="Z2821" s="610">
        <v>1</v>
      </c>
      <c r="AA2821" s="610"/>
      <c r="AB2821" s="610"/>
      <c r="AC2821" s="610"/>
      <c r="AD2821" s="610"/>
      <c r="AE2821" s="610"/>
      <c r="AF2821" s="610"/>
      <c r="AG2821" s="610"/>
      <c r="AH2821" s="595">
        <f t="shared" si="394"/>
        <v>1</v>
      </c>
      <c r="AI2821" s="610"/>
      <c r="AJ2821" s="610"/>
      <c r="AK2821" s="610"/>
      <c r="AL2821" s="610"/>
      <c r="AM2821" s="734"/>
      <c r="AN2821" s="734"/>
      <c r="AO2821" s="734"/>
      <c r="AP2821" s="734"/>
      <c r="AQ2821" s="596">
        <f t="shared" si="396"/>
        <v>0</v>
      </c>
      <c r="AR2821" s="596">
        <f t="shared" si="395"/>
        <v>1</v>
      </c>
    </row>
    <row r="2822" spans="1:44" ht="28.2" thickTop="1" thickBot="1">
      <c r="A2822" s="206" t="s">
        <v>2203</v>
      </c>
      <c r="B2822" s="206" t="s">
        <v>2241</v>
      </c>
      <c r="C2822" s="227" t="s">
        <v>2245</v>
      </c>
      <c r="D2822" s="579"/>
      <c r="E2822" s="827" t="s">
        <v>145</v>
      </c>
      <c r="F2822" s="658">
        <v>50000</v>
      </c>
      <c r="G2822" s="658">
        <f>F2822</f>
        <v>50000</v>
      </c>
      <c r="H2822" s="659"/>
      <c r="I2822" s="334"/>
      <c r="J2822" s="478">
        <v>50000</v>
      </c>
      <c r="K2822" s="478"/>
      <c r="L2822" s="478"/>
      <c r="M2822" s="479"/>
      <c r="N2822" s="479"/>
      <c r="O2822" s="480"/>
      <c r="P2822" s="587"/>
      <c r="Q2822" s="660"/>
      <c r="R2822" s="494">
        <v>45000</v>
      </c>
      <c r="S2822" s="334">
        <v>5000</v>
      </c>
      <c r="T2822" s="484"/>
      <c r="U2822" s="334"/>
      <c r="V2822" s="484"/>
      <c r="W2822" s="334"/>
      <c r="X2822" s="593">
        <f t="shared" si="400"/>
        <v>0</v>
      </c>
      <c r="Y2822" s="593">
        <f t="shared" si="401"/>
        <v>0</v>
      </c>
      <c r="Z2822" s="595"/>
      <c r="AA2822" s="595"/>
      <c r="AB2822" s="595"/>
      <c r="AC2822" s="595"/>
      <c r="AD2822" s="595"/>
      <c r="AE2822" s="595"/>
      <c r="AF2822" s="595"/>
      <c r="AG2822" s="595"/>
      <c r="AH2822" s="595">
        <f t="shared" si="394"/>
        <v>0</v>
      </c>
      <c r="AI2822" s="595">
        <v>1</v>
      </c>
      <c r="AJ2822" s="595"/>
      <c r="AK2822" s="595"/>
      <c r="AL2822" s="595"/>
      <c r="AM2822" s="595"/>
      <c r="AN2822" s="595"/>
      <c r="AO2822" s="595"/>
      <c r="AP2822" s="595"/>
      <c r="AQ2822" s="596">
        <f t="shared" si="396"/>
        <v>1</v>
      </c>
      <c r="AR2822" s="596">
        <f t="shared" si="395"/>
        <v>1</v>
      </c>
    </row>
    <row r="2823" spans="1:44" ht="28.2" thickTop="1" thickBot="1">
      <c r="A2823" s="576" t="s">
        <v>2203</v>
      </c>
      <c r="B2823" s="576" t="s">
        <v>2246</v>
      </c>
      <c r="C2823" s="662" t="s">
        <v>41</v>
      </c>
      <c r="D2823" s="579"/>
      <c r="E2823" s="834" t="s">
        <v>179</v>
      </c>
      <c r="F2823" s="663">
        <v>464000</v>
      </c>
      <c r="G2823" s="663">
        <f>F2823</f>
        <v>464000</v>
      </c>
      <c r="H2823" s="582"/>
      <c r="I2823" s="592">
        <v>100000</v>
      </c>
      <c r="J2823" s="664"/>
      <c r="K2823" s="664"/>
      <c r="L2823" s="664">
        <v>364000</v>
      </c>
      <c r="M2823" s="665"/>
      <c r="N2823" s="665"/>
      <c r="O2823" s="666"/>
      <c r="P2823" s="587"/>
      <c r="Q2823" s="667"/>
      <c r="R2823" s="668">
        <v>464000</v>
      </c>
      <c r="S2823" s="592"/>
      <c r="T2823" s="591"/>
      <c r="U2823" s="592"/>
      <c r="V2823" s="591"/>
      <c r="W2823" s="592"/>
      <c r="X2823" s="593">
        <f t="shared" si="400"/>
        <v>0</v>
      </c>
      <c r="Y2823" s="593">
        <f t="shared" si="401"/>
        <v>0</v>
      </c>
      <c r="Z2823" s="594">
        <v>1</v>
      </c>
      <c r="AA2823" s="594"/>
      <c r="AB2823" s="594"/>
      <c r="AC2823" s="594"/>
      <c r="AD2823" s="594"/>
      <c r="AE2823" s="594"/>
      <c r="AF2823" s="594"/>
      <c r="AG2823" s="594"/>
      <c r="AH2823" s="595">
        <f t="shared" si="394"/>
        <v>1</v>
      </c>
      <c r="AI2823" s="594"/>
      <c r="AJ2823" s="594"/>
      <c r="AK2823" s="594"/>
      <c r="AL2823" s="594"/>
      <c r="AM2823" s="669"/>
      <c r="AN2823" s="669"/>
      <c r="AO2823" s="669"/>
      <c r="AP2823" s="669"/>
      <c r="AQ2823" s="596">
        <f t="shared" si="396"/>
        <v>0</v>
      </c>
      <c r="AR2823" s="596">
        <f t="shared" si="395"/>
        <v>1</v>
      </c>
    </row>
    <row r="2824" spans="1:44" ht="28.2" thickTop="1" thickBot="1">
      <c r="A2824" s="576" t="s">
        <v>2203</v>
      </c>
      <c r="B2824" s="576" t="s">
        <v>2246</v>
      </c>
      <c r="C2824" s="662" t="s">
        <v>288</v>
      </c>
      <c r="D2824" s="579"/>
      <c r="E2824" s="834" t="s">
        <v>179</v>
      </c>
      <c r="F2824" s="663">
        <v>200000</v>
      </c>
      <c r="G2824" s="663">
        <f>F2824</f>
        <v>200000</v>
      </c>
      <c r="H2824" s="582"/>
      <c r="I2824" s="592">
        <v>200000</v>
      </c>
      <c r="J2824" s="664"/>
      <c r="K2824" s="664"/>
      <c r="L2824" s="664"/>
      <c r="M2824" s="665"/>
      <c r="N2824" s="665"/>
      <c r="O2824" s="666"/>
      <c r="P2824" s="587"/>
      <c r="Q2824" s="667"/>
      <c r="R2824" s="668">
        <v>200000</v>
      </c>
      <c r="S2824" s="592"/>
      <c r="T2824" s="591"/>
      <c r="U2824" s="592"/>
      <c r="V2824" s="591"/>
      <c r="W2824" s="592"/>
      <c r="X2824" s="593">
        <f t="shared" si="400"/>
        <v>0</v>
      </c>
      <c r="Y2824" s="593">
        <f t="shared" si="401"/>
        <v>0</v>
      </c>
      <c r="Z2824" s="594">
        <v>1</v>
      </c>
      <c r="AA2824" s="594"/>
      <c r="AB2824" s="594"/>
      <c r="AC2824" s="594"/>
      <c r="AD2824" s="594"/>
      <c r="AE2824" s="594"/>
      <c r="AF2824" s="594"/>
      <c r="AG2824" s="594"/>
      <c r="AH2824" s="595">
        <f t="shared" si="394"/>
        <v>1</v>
      </c>
      <c r="AI2824" s="594"/>
      <c r="AJ2824" s="594"/>
      <c r="AK2824" s="594"/>
      <c r="AL2824" s="594"/>
      <c r="AM2824" s="669"/>
      <c r="AN2824" s="669"/>
      <c r="AO2824" s="669"/>
      <c r="AP2824" s="669"/>
      <c r="AQ2824" s="596">
        <f t="shared" si="396"/>
        <v>0</v>
      </c>
      <c r="AR2824" s="596">
        <f t="shared" si="395"/>
        <v>1</v>
      </c>
    </row>
    <row r="2825" spans="1:44" ht="28.2" thickTop="1" thickBot="1">
      <c r="A2825" s="206" t="s">
        <v>2203</v>
      </c>
      <c r="B2825" s="206" t="s">
        <v>2246</v>
      </c>
      <c r="C2825" s="227" t="s">
        <v>41</v>
      </c>
      <c r="D2825" s="579"/>
      <c r="E2825" s="827" t="s">
        <v>145</v>
      </c>
      <c r="F2825" s="658">
        <v>250000</v>
      </c>
      <c r="G2825" s="658">
        <v>225000</v>
      </c>
      <c r="H2825" s="659"/>
      <c r="I2825" s="334">
        <v>138000</v>
      </c>
      <c r="J2825" s="478"/>
      <c r="K2825" s="478"/>
      <c r="L2825" s="478">
        <v>87000</v>
      </c>
      <c r="M2825" s="479"/>
      <c r="N2825" s="479"/>
      <c r="O2825" s="480"/>
      <c r="P2825" s="587"/>
      <c r="Q2825" s="660"/>
      <c r="R2825" s="494">
        <v>225000</v>
      </c>
      <c r="S2825" s="334"/>
      <c r="T2825" s="484"/>
      <c r="U2825" s="334"/>
      <c r="V2825" s="484"/>
      <c r="W2825" s="334"/>
      <c r="X2825" s="593">
        <f t="shared" si="400"/>
        <v>0</v>
      </c>
      <c r="Y2825" s="593">
        <f t="shared" si="401"/>
        <v>0</v>
      </c>
      <c r="Z2825" s="595"/>
      <c r="AA2825" s="595"/>
      <c r="AB2825" s="595"/>
      <c r="AC2825" s="595"/>
      <c r="AD2825" s="595"/>
      <c r="AE2825" s="595"/>
      <c r="AF2825" s="595"/>
      <c r="AG2825" s="595"/>
      <c r="AH2825" s="595">
        <f t="shared" si="394"/>
        <v>0</v>
      </c>
      <c r="AI2825" s="595">
        <v>1</v>
      </c>
      <c r="AJ2825" s="595"/>
      <c r="AK2825" s="595"/>
      <c r="AL2825" s="595"/>
      <c r="AM2825" s="595"/>
      <c r="AN2825" s="595"/>
      <c r="AO2825" s="595"/>
      <c r="AP2825" s="595"/>
      <c r="AQ2825" s="596">
        <f t="shared" si="396"/>
        <v>1</v>
      </c>
      <c r="AR2825" s="596">
        <f t="shared" si="395"/>
        <v>1</v>
      </c>
    </row>
    <row r="2826" spans="1:44" ht="28.2" thickTop="1" thickBot="1">
      <c r="A2826" s="104" t="s">
        <v>2203</v>
      </c>
      <c r="B2826" s="104" t="s">
        <v>2246</v>
      </c>
      <c r="C2826" s="187" t="s">
        <v>2247</v>
      </c>
      <c r="D2826" s="724"/>
      <c r="E2826" s="225" t="s">
        <v>10</v>
      </c>
      <c r="F2826" s="725">
        <v>500000</v>
      </c>
      <c r="G2826" s="725">
        <f>487347+70000+12653</f>
        <v>570000</v>
      </c>
      <c r="H2826" s="726"/>
      <c r="I2826" s="350"/>
      <c r="J2826" s="427"/>
      <c r="K2826" s="427"/>
      <c r="L2826" s="427"/>
      <c r="M2826" s="428">
        <f>G2826</f>
        <v>570000</v>
      </c>
      <c r="N2826" s="428"/>
      <c r="O2826" s="429"/>
      <c r="P2826" s="587"/>
      <c r="Q2826" s="727">
        <f>487347+54780.875+11431.82</f>
        <v>553559.69499999995</v>
      </c>
      <c r="R2826" s="449">
        <f>G2826-Q2826</f>
        <v>16440.305000000051</v>
      </c>
      <c r="S2826" s="350"/>
      <c r="T2826" s="431"/>
      <c r="U2826" s="350"/>
      <c r="V2826" s="431"/>
      <c r="W2826" s="350"/>
      <c r="X2826" s="593">
        <f t="shared" si="400"/>
        <v>0</v>
      </c>
      <c r="Y2826" s="593">
        <f t="shared" si="401"/>
        <v>0</v>
      </c>
      <c r="Z2826" s="412"/>
      <c r="AA2826" s="412"/>
      <c r="AB2826" s="412"/>
      <c r="AC2826" s="412"/>
      <c r="AD2826" s="412"/>
      <c r="AE2826" s="412"/>
      <c r="AF2826" s="412"/>
      <c r="AG2826" s="412"/>
      <c r="AH2826" s="595">
        <f t="shared" ref="AH2826:AH2889" si="404">SUM(Z2826:AG2826)</f>
        <v>0</v>
      </c>
      <c r="AI2826" s="412"/>
      <c r="AJ2826" s="412"/>
      <c r="AK2826" s="412"/>
      <c r="AL2826" s="412"/>
      <c r="AM2826" s="14"/>
      <c r="AN2826" s="14"/>
      <c r="AO2826" s="14">
        <v>1</v>
      </c>
      <c r="AP2826" s="14"/>
      <c r="AQ2826" s="596">
        <f t="shared" si="396"/>
        <v>1</v>
      </c>
      <c r="AR2826" s="596">
        <f t="shared" ref="AR2826:AR2889" si="405">AQ2826+AH2826</f>
        <v>1</v>
      </c>
    </row>
    <row r="2827" spans="1:44" ht="28.2" thickTop="1" thickBot="1">
      <c r="A2827" s="576" t="s">
        <v>2203</v>
      </c>
      <c r="B2827" s="576" t="s">
        <v>2248</v>
      </c>
      <c r="C2827" s="662" t="s">
        <v>41</v>
      </c>
      <c r="D2827" s="579"/>
      <c r="E2827" s="834" t="s">
        <v>179</v>
      </c>
      <c r="F2827" s="663">
        <v>218000</v>
      </c>
      <c r="G2827" s="663">
        <f>F2827</f>
        <v>218000</v>
      </c>
      <c r="H2827" s="582"/>
      <c r="I2827" s="592"/>
      <c r="J2827" s="664"/>
      <c r="K2827" s="664"/>
      <c r="L2827" s="664">
        <v>218000</v>
      </c>
      <c r="M2827" s="665"/>
      <c r="N2827" s="665"/>
      <c r="O2827" s="666"/>
      <c r="P2827" s="587"/>
      <c r="Q2827" s="667"/>
      <c r="R2827" s="668">
        <v>197000</v>
      </c>
      <c r="S2827" s="592">
        <v>21000</v>
      </c>
      <c r="T2827" s="591"/>
      <c r="U2827" s="592"/>
      <c r="V2827" s="591"/>
      <c r="W2827" s="592"/>
      <c r="X2827" s="593">
        <f t="shared" si="400"/>
        <v>0</v>
      </c>
      <c r="Y2827" s="593">
        <f t="shared" si="401"/>
        <v>0</v>
      </c>
      <c r="Z2827" s="594">
        <v>1</v>
      </c>
      <c r="AA2827" s="594"/>
      <c r="AB2827" s="594"/>
      <c r="AC2827" s="594"/>
      <c r="AD2827" s="594"/>
      <c r="AE2827" s="594"/>
      <c r="AF2827" s="594"/>
      <c r="AG2827" s="594"/>
      <c r="AH2827" s="595">
        <f t="shared" si="404"/>
        <v>1</v>
      </c>
      <c r="AI2827" s="594"/>
      <c r="AJ2827" s="594"/>
      <c r="AK2827" s="594"/>
      <c r="AL2827" s="594"/>
      <c r="AM2827" s="669"/>
      <c r="AN2827" s="669"/>
      <c r="AO2827" s="669"/>
      <c r="AP2827" s="669"/>
      <c r="AQ2827" s="596">
        <f t="shared" si="396"/>
        <v>0</v>
      </c>
      <c r="AR2827" s="596">
        <f t="shared" si="405"/>
        <v>1</v>
      </c>
    </row>
    <row r="2828" spans="1:44" ht="28.2" thickTop="1" thickBot="1">
      <c r="A2828" s="576" t="s">
        <v>2203</v>
      </c>
      <c r="B2828" s="576" t="s">
        <v>2248</v>
      </c>
      <c r="C2828" s="662" t="s">
        <v>229</v>
      </c>
      <c r="D2828" s="579"/>
      <c r="E2828" s="834" t="s">
        <v>179</v>
      </c>
      <c r="F2828" s="663">
        <v>130000</v>
      </c>
      <c r="G2828" s="663">
        <f>F2828</f>
        <v>130000</v>
      </c>
      <c r="H2828" s="582"/>
      <c r="I2828" s="592"/>
      <c r="J2828" s="664"/>
      <c r="K2828" s="664"/>
      <c r="L2828" s="664">
        <v>130000</v>
      </c>
      <c r="M2828" s="665"/>
      <c r="N2828" s="665"/>
      <c r="O2828" s="666"/>
      <c r="P2828" s="587"/>
      <c r="Q2828" s="667"/>
      <c r="R2828" s="668">
        <v>117000</v>
      </c>
      <c r="S2828" s="592">
        <v>13000</v>
      </c>
      <c r="T2828" s="591"/>
      <c r="U2828" s="592"/>
      <c r="V2828" s="591"/>
      <c r="W2828" s="592"/>
      <c r="X2828" s="593">
        <f t="shared" si="400"/>
        <v>0</v>
      </c>
      <c r="Y2828" s="593">
        <f t="shared" si="401"/>
        <v>0</v>
      </c>
      <c r="Z2828" s="594">
        <v>1</v>
      </c>
      <c r="AA2828" s="594"/>
      <c r="AB2828" s="594"/>
      <c r="AC2828" s="594"/>
      <c r="AD2828" s="594"/>
      <c r="AE2828" s="594"/>
      <c r="AF2828" s="594"/>
      <c r="AG2828" s="594"/>
      <c r="AH2828" s="595">
        <f t="shared" si="404"/>
        <v>1</v>
      </c>
      <c r="AI2828" s="594"/>
      <c r="AJ2828" s="594"/>
      <c r="AK2828" s="594"/>
      <c r="AL2828" s="594"/>
      <c r="AM2828" s="669"/>
      <c r="AN2828" s="669"/>
      <c r="AO2828" s="669"/>
      <c r="AP2828" s="669"/>
      <c r="AQ2828" s="596">
        <f t="shared" si="396"/>
        <v>0</v>
      </c>
      <c r="AR2828" s="596">
        <f t="shared" si="405"/>
        <v>1</v>
      </c>
    </row>
    <row r="2829" spans="1:44" ht="28.2" thickTop="1" thickBot="1">
      <c r="A2829" s="576" t="s">
        <v>2203</v>
      </c>
      <c r="B2829" s="576" t="s">
        <v>2248</v>
      </c>
      <c r="C2829" s="662" t="s">
        <v>628</v>
      </c>
      <c r="D2829" s="579"/>
      <c r="E2829" s="834" t="s">
        <v>179</v>
      </c>
      <c r="F2829" s="663">
        <v>20000</v>
      </c>
      <c r="G2829" s="663">
        <f>F2829</f>
        <v>20000</v>
      </c>
      <c r="H2829" s="582"/>
      <c r="I2829" s="592"/>
      <c r="J2829" s="664"/>
      <c r="K2829" s="664"/>
      <c r="L2829" s="664">
        <v>20000</v>
      </c>
      <c r="M2829" s="665"/>
      <c r="N2829" s="665"/>
      <c r="O2829" s="666"/>
      <c r="P2829" s="587"/>
      <c r="Q2829" s="667"/>
      <c r="R2829" s="668">
        <v>20000</v>
      </c>
      <c r="S2829" s="592">
        <v>0</v>
      </c>
      <c r="T2829" s="591"/>
      <c r="U2829" s="592"/>
      <c r="V2829" s="591"/>
      <c r="W2829" s="592"/>
      <c r="X2829" s="593">
        <f t="shared" si="400"/>
        <v>0</v>
      </c>
      <c r="Y2829" s="593">
        <f t="shared" si="401"/>
        <v>0</v>
      </c>
      <c r="Z2829" s="594">
        <v>1</v>
      </c>
      <c r="AA2829" s="594"/>
      <c r="AB2829" s="594"/>
      <c r="AC2829" s="594"/>
      <c r="AD2829" s="594"/>
      <c r="AE2829" s="594"/>
      <c r="AF2829" s="594"/>
      <c r="AG2829" s="594"/>
      <c r="AH2829" s="595">
        <f t="shared" si="404"/>
        <v>1</v>
      </c>
      <c r="AI2829" s="594"/>
      <c r="AJ2829" s="594"/>
      <c r="AK2829" s="594"/>
      <c r="AL2829" s="594"/>
      <c r="AM2829" s="669"/>
      <c r="AN2829" s="669"/>
      <c r="AO2829" s="669"/>
      <c r="AP2829" s="669"/>
      <c r="AQ2829" s="596">
        <f t="shared" ref="AQ2829:AQ2892" si="406">SUM(AI2829:AP2829)</f>
        <v>0</v>
      </c>
      <c r="AR2829" s="596">
        <f t="shared" si="405"/>
        <v>1</v>
      </c>
    </row>
    <row r="2830" spans="1:44" ht="28.2" thickTop="1" thickBot="1">
      <c r="A2830" s="576" t="s">
        <v>2203</v>
      </c>
      <c r="B2830" s="576" t="s">
        <v>2248</v>
      </c>
      <c r="C2830" s="662" t="s">
        <v>284</v>
      </c>
      <c r="D2830" s="579"/>
      <c r="E2830" s="834" t="s">
        <v>179</v>
      </c>
      <c r="F2830" s="663">
        <v>240000</v>
      </c>
      <c r="G2830" s="663">
        <f>F2830</f>
        <v>240000</v>
      </c>
      <c r="H2830" s="582"/>
      <c r="I2830" s="592"/>
      <c r="J2830" s="664"/>
      <c r="K2830" s="664">
        <v>100000</v>
      </c>
      <c r="L2830" s="664">
        <v>40000</v>
      </c>
      <c r="M2830" s="665"/>
      <c r="N2830" s="665">
        <v>100000</v>
      </c>
      <c r="O2830" s="666" t="s">
        <v>2249</v>
      </c>
      <c r="P2830" s="587"/>
      <c r="Q2830" s="667"/>
      <c r="R2830" s="668">
        <v>100000</v>
      </c>
      <c r="S2830" s="592">
        <v>140000</v>
      </c>
      <c r="T2830" s="591"/>
      <c r="U2830" s="592"/>
      <c r="V2830" s="591"/>
      <c r="W2830" s="592"/>
      <c r="X2830" s="593">
        <f t="shared" si="400"/>
        <v>0</v>
      </c>
      <c r="Y2830" s="593">
        <f t="shared" si="401"/>
        <v>0</v>
      </c>
      <c r="Z2830" s="594">
        <v>1</v>
      </c>
      <c r="AA2830" s="594"/>
      <c r="AB2830" s="594"/>
      <c r="AC2830" s="594"/>
      <c r="AD2830" s="594"/>
      <c r="AE2830" s="594"/>
      <c r="AF2830" s="594"/>
      <c r="AG2830" s="594"/>
      <c r="AH2830" s="595">
        <f t="shared" si="404"/>
        <v>1</v>
      </c>
      <c r="AI2830" s="594"/>
      <c r="AJ2830" s="594"/>
      <c r="AK2830" s="594"/>
      <c r="AL2830" s="594"/>
      <c r="AM2830" s="669"/>
      <c r="AN2830" s="669"/>
      <c r="AO2830" s="669"/>
      <c r="AP2830" s="669"/>
      <c r="AQ2830" s="596">
        <f t="shared" si="406"/>
        <v>0</v>
      </c>
      <c r="AR2830" s="596">
        <f t="shared" si="405"/>
        <v>1</v>
      </c>
    </row>
    <row r="2831" spans="1:44" ht="28.2" thickTop="1" thickBot="1">
      <c r="A2831" s="206" t="s">
        <v>2203</v>
      </c>
      <c r="B2831" s="206" t="s">
        <v>2248</v>
      </c>
      <c r="C2831" s="227" t="s">
        <v>60</v>
      </c>
      <c r="D2831" s="579"/>
      <c r="E2831" s="827" t="s">
        <v>145</v>
      </c>
      <c r="F2831" s="658">
        <v>256000</v>
      </c>
      <c r="G2831" s="658">
        <v>284620</v>
      </c>
      <c r="H2831" s="659"/>
      <c r="I2831" s="334"/>
      <c r="J2831" s="478"/>
      <c r="K2831" s="478">
        <f>G2831-L2831</f>
        <v>28620</v>
      </c>
      <c r="L2831" s="478">
        <v>256000</v>
      </c>
      <c r="M2831" s="479"/>
      <c r="N2831" s="479"/>
      <c r="O2831" s="480"/>
      <c r="P2831" s="587"/>
      <c r="Q2831" s="660"/>
      <c r="R2831" s="494">
        <v>256158</v>
      </c>
      <c r="S2831" s="334">
        <f>G2831-R2831</f>
        <v>28462</v>
      </c>
      <c r="T2831" s="484"/>
      <c r="U2831" s="334"/>
      <c r="V2831" s="484"/>
      <c r="W2831" s="334"/>
      <c r="X2831" s="593">
        <f t="shared" si="400"/>
        <v>0</v>
      </c>
      <c r="Y2831" s="593">
        <f t="shared" si="401"/>
        <v>0</v>
      </c>
      <c r="Z2831" s="595"/>
      <c r="AA2831" s="595"/>
      <c r="AB2831" s="595"/>
      <c r="AC2831" s="595"/>
      <c r="AD2831" s="595"/>
      <c r="AE2831" s="595"/>
      <c r="AF2831" s="595"/>
      <c r="AG2831" s="595"/>
      <c r="AH2831" s="595">
        <f t="shared" si="404"/>
        <v>0</v>
      </c>
      <c r="AI2831" s="595">
        <v>1</v>
      </c>
      <c r="AJ2831" s="595"/>
      <c r="AK2831" s="595"/>
      <c r="AL2831" s="595"/>
      <c r="AM2831" s="595"/>
      <c r="AN2831" s="595"/>
      <c r="AO2831" s="595"/>
      <c r="AP2831" s="595"/>
      <c r="AQ2831" s="596">
        <f t="shared" si="406"/>
        <v>1</v>
      </c>
      <c r="AR2831" s="596">
        <f t="shared" si="405"/>
        <v>1</v>
      </c>
    </row>
    <row r="2832" spans="1:44" ht="28.2" thickTop="1" thickBot="1">
      <c r="A2832" s="206" t="s">
        <v>2203</v>
      </c>
      <c r="B2832" s="206" t="s">
        <v>2248</v>
      </c>
      <c r="C2832" s="227" t="s">
        <v>1128</v>
      </c>
      <c r="D2832" s="579"/>
      <c r="E2832" s="827" t="s">
        <v>10</v>
      </c>
      <c r="F2832" s="658">
        <v>18200</v>
      </c>
      <c r="G2832" s="658">
        <v>18200</v>
      </c>
      <c r="H2832" s="659"/>
      <c r="I2832" s="334"/>
      <c r="J2832" s="478"/>
      <c r="K2832" s="478">
        <v>9100</v>
      </c>
      <c r="L2832" s="478"/>
      <c r="M2832" s="479"/>
      <c r="N2832" s="479">
        <v>9100</v>
      </c>
      <c r="O2832" s="480" t="s">
        <v>2250</v>
      </c>
      <c r="P2832" s="587"/>
      <c r="Q2832" s="660">
        <v>4550</v>
      </c>
      <c r="R2832" s="658"/>
      <c r="S2832" s="334">
        <v>13650</v>
      </c>
      <c r="T2832" s="484"/>
      <c r="U2832" s="334"/>
      <c r="V2832" s="484"/>
      <c r="W2832" s="334"/>
      <c r="X2832" s="593">
        <f t="shared" si="400"/>
        <v>0</v>
      </c>
      <c r="Y2832" s="593">
        <f t="shared" si="401"/>
        <v>0</v>
      </c>
      <c r="Z2832" s="595"/>
      <c r="AA2832" s="595"/>
      <c r="AB2832" s="595"/>
      <c r="AC2832" s="595"/>
      <c r="AD2832" s="595"/>
      <c r="AE2832" s="595"/>
      <c r="AF2832" s="595"/>
      <c r="AG2832" s="595"/>
      <c r="AH2832" s="595">
        <f t="shared" si="404"/>
        <v>0</v>
      </c>
      <c r="AI2832" s="595"/>
      <c r="AJ2832" s="595"/>
      <c r="AK2832" s="595"/>
      <c r="AL2832" s="595">
        <v>1</v>
      </c>
      <c r="AM2832" s="623"/>
      <c r="AN2832" s="623"/>
      <c r="AO2832" s="623"/>
      <c r="AP2832" s="623"/>
      <c r="AQ2832" s="596">
        <f t="shared" si="406"/>
        <v>1</v>
      </c>
      <c r="AR2832" s="596">
        <f t="shared" si="405"/>
        <v>1</v>
      </c>
    </row>
    <row r="2833" spans="1:44" ht="28.2" thickTop="1" thickBot="1">
      <c r="A2833" s="206" t="s">
        <v>2203</v>
      </c>
      <c r="B2833" s="206" t="s">
        <v>2248</v>
      </c>
      <c r="C2833" s="227" t="s">
        <v>2251</v>
      </c>
      <c r="D2833" s="579"/>
      <c r="E2833" s="827" t="s">
        <v>10</v>
      </c>
      <c r="F2833" s="658">
        <v>700000</v>
      </c>
      <c r="G2833" s="658">
        <f>146700+676697+16853</f>
        <v>840250</v>
      </c>
      <c r="H2833" s="659"/>
      <c r="I2833" s="334"/>
      <c r="J2833" s="478"/>
      <c r="K2833" s="478"/>
      <c r="L2833" s="478"/>
      <c r="M2833" s="479">
        <f>G2833</f>
        <v>840250</v>
      </c>
      <c r="N2833" s="479"/>
      <c r="O2833" s="480"/>
      <c r="P2833" s="587"/>
      <c r="Q2833" s="660">
        <f>139615.412+251364.131+15241.96</f>
        <v>406221.50300000003</v>
      </c>
      <c r="R2833" s="658">
        <f>G2833-Q2833</f>
        <v>434028.49699999997</v>
      </c>
      <c r="S2833" s="334">
        <f>G2833-R2833-Q2833</f>
        <v>0</v>
      </c>
      <c r="T2833" s="484"/>
      <c r="U2833" s="334"/>
      <c r="V2833" s="484"/>
      <c r="W2833" s="334"/>
      <c r="X2833" s="593">
        <f t="shared" si="400"/>
        <v>0</v>
      </c>
      <c r="Y2833" s="593">
        <f t="shared" si="401"/>
        <v>0</v>
      </c>
      <c r="Z2833" s="595"/>
      <c r="AA2833" s="595"/>
      <c r="AB2833" s="595"/>
      <c r="AC2833" s="595"/>
      <c r="AD2833" s="595"/>
      <c r="AE2833" s="595"/>
      <c r="AF2833" s="595"/>
      <c r="AG2833" s="595"/>
      <c r="AH2833" s="595">
        <f t="shared" si="404"/>
        <v>0</v>
      </c>
      <c r="AI2833" s="595"/>
      <c r="AJ2833" s="595"/>
      <c r="AK2833" s="595"/>
      <c r="AL2833" s="595"/>
      <c r="AM2833" s="623"/>
      <c r="AN2833" s="623"/>
      <c r="AO2833" s="623">
        <v>1</v>
      </c>
      <c r="AP2833" s="623"/>
      <c r="AQ2833" s="596">
        <f t="shared" si="406"/>
        <v>1</v>
      </c>
      <c r="AR2833" s="596">
        <f t="shared" si="405"/>
        <v>1</v>
      </c>
    </row>
    <row r="2834" spans="1:44" ht="28.2" thickTop="1" thickBot="1">
      <c r="A2834" s="206" t="s">
        <v>2203</v>
      </c>
      <c r="B2834" s="206" t="s">
        <v>2248</v>
      </c>
      <c r="C2834" s="227" t="s">
        <v>1128</v>
      </c>
      <c r="D2834" s="579"/>
      <c r="E2834" s="827" t="s">
        <v>46</v>
      </c>
      <c r="F2834" s="658">
        <v>21490</v>
      </c>
      <c r="G2834" s="658">
        <v>24271</v>
      </c>
      <c r="H2834" s="659"/>
      <c r="I2834" s="334">
        <v>2781</v>
      </c>
      <c r="J2834" s="478"/>
      <c r="K2834" s="478">
        <v>10745</v>
      </c>
      <c r="L2834" s="478"/>
      <c r="M2834" s="479"/>
      <c r="N2834" s="479">
        <v>10745</v>
      </c>
      <c r="O2834" s="480" t="s">
        <v>2250</v>
      </c>
      <c r="P2834" s="587"/>
      <c r="Q2834" s="660">
        <v>4295</v>
      </c>
      <c r="R2834" s="658"/>
      <c r="S2834" s="334">
        <v>19976</v>
      </c>
      <c r="T2834" s="484"/>
      <c r="U2834" s="334"/>
      <c r="V2834" s="484"/>
      <c r="W2834" s="334"/>
      <c r="X2834" s="593">
        <f t="shared" si="400"/>
        <v>0</v>
      </c>
      <c r="Y2834" s="593">
        <f t="shared" si="401"/>
        <v>0</v>
      </c>
      <c r="Z2834" s="595"/>
      <c r="AA2834" s="595"/>
      <c r="AB2834" s="595"/>
      <c r="AC2834" s="595"/>
      <c r="AD2834" s="595"/>
      <c r="AE2834" s="595"/>
      <c r="AF2834" s="595"/>
      <c r="AG2834" s="595"/>
      <c r="AH2834" s="595">
        <f t="shared" si="404"/>
        <v>0</v>
      </c>
      <c r="AI2834" s="595"/>
      <c r="AJ2834" s="595"/>
      <c r="AK2834" s="595"/>
      <c r="AL2834" s="595">
        <v>1</v>
      </c>
      <c r="AM2834" s="623"/>
      <c r="AN2834" s="623"/>
      <c r="AO2834" s="623"/>
      <c r="AP2834" s="623"/>
      <c r="AQ2834" s="596">
        <f t="shared" si="406"/>
        <v>1</v>
      </c>
      <c r="AR2834" s="596">
        <f t="shared" si="405"/>
        <v>1</v>
      </c>
    </row>
    <row r="2835" spans="1:44" ht="28.2" thickTop="1" thickBot="1">
      <c r="A2835" s="597" t="s">
        <v>2203</v>
      </c>
      <c r="B2835" s="735" t="s">
        <v>2252</v>
      </c>
      <c r="C2835" s="736" t="s">
        <v>2253</v>
      </c>
      <c r="D2835" s="579"/>
      <c r="E2835" s="836" t="s">
        <v>179</v>
      </c>
      <c r="F2835" s="671">
        <v>190000</v>
      </c>
      <c r="G2835" s="737">
        <f>+F2835</f>
        <v>190000</v>
      </c>
      <c r="H2835" s="582"/>
      <c r="I2835" s="609"/>
      <c r="J2835" s="672"/>
      <c r="K2835" s="738">
        <v>190000</v>
      </c>
      <c r="L2835" s="672"/>
      <c r="M2835" s="673"/>
      <c r="N2835" s="673"/>
      <c r="O2835" s="674"/>
      <c r="P2835" s="587"/>
      <c r="Q2835" s="675"/>
      <c r="R2835" s="671">
        <v>190000</v>
      </c>
      <c r="S2835" s="609"/>
      <c r="T2835" s="608"/>
      <c r="U2835" s="609"/>
      <c r="V2835" s="608"/>
      <c r="W2835" s="609"/>
      <c r="X2835" s="593">
        <f t="shared" si="400"/>
        <v>0</v>
      </c>
      <c r="Y2835" s="593">
        <f t="shared" si="401"/>
        <v>0</v>
      </c>
      <c r="Z2835" s="610">
        <v>1</v>
      </c>
      <c r="AA2835" s="610"/>
      <c r="AB2835" s="610"/>
      <c r="AC2835" s="610"/>
      <c r="AD2835" s="610"/>
      <c r="AE2835" s="610"/>
      <c r="AF2835" s="610"/>
      <c r="AG2835" s="610"/>
      <c r="AH2835" s="595">
        <f t="shared" si="404"/>
        <v>1</v>
      </c>
      <c r="AI2835" s="611"/>
      <c r="AJ2835" s="611"/>
      <c r="AK2835" s="611"/>
      <c r="AL2835" s="611"/>
      <c r="AM2835" s="677"/>
      <c r="AN2835" s="677"/>
      <c r="AO2835" s="677"/>
      <c r="AP2835" s="677"/>
      <c r="AQ2835" s="596">
        <f t="shared" si="406"/>
        <v>0</v>
      </c>
      <c r="AR2835" s="596">
        <f t="shared" si="405"/>
        <v>1</v>
      </c>
    </row>
    <row r="2836" spans="1:44" ht="28.2" thickTop="1" thickBot="1">
      <c r="A2836" s="576" t="s">
        <v>2203</v>
      </c>
      <c r="B2836" s="576" t="s">
        <v>2252</v>
      </c>
      <c r="C2836" s="662" t="s">
        <v>628</v>
      </c>
      <c r="D2836" s="579"/>
      <c r="E2836" s="834" t="s">
        <v>179</v>
      </c>
      <c r="F2836" s="663">
        <v>40000</v>
      </c>
      <c r="G2836" s="663">
        <f t="shared" ref="G2836:G2845" si="407">+F2836</f>
        <v>40000</v>
      </c>
      <c r="H2836" s="582"/>
      <c r="I2836" s="592"/>
      <c r="J2836" s="664"/>
      <c r="K2836" s="664"/>
      <c r="L2836" s="664">
        <v>40000</v>
      </c>
      <c r="M2836" s="665"/>
      <c r="N2836" s="665"/>
      <c r="O2836" s="666"/>
      <c r="P2836" s="587"/>
      <c r="Q2836" s="667"/>
      <c r="R2836" s="663">
        <f>L2836</f>
        <v>40000</v>
      </c>
      <c r="S2836" s="592"/>
      <c r="T2836" s="591"/>
      <c r="U2836" s="592"/>
      <c r="V2836" s="591"/>
      <c r="W2836" s="592"/>
      <c r="X2836" s="593">
        <f t="shared" si="400"/>
        <v>0</v>
      </c>
      <c r="Y2836" s="593">
        <f t="shared" si="401"/>
        <v>0</v>
      </c>
      <c r="Z2836" s="594">
        <v>1</v>
      </c>
      <c r="AA2836" s="594"/>
      <c r="AB2836" s="594"/>
      <c r="AC2836" s="594"/>
      <c r="AD2836" s="594"/>
      <c r="AE2836" s="594"/>
      <c r="AF2836" s="594"/>
      <c r="AG2836" s="594"/>
      <c r="AH2836" s="595">
        <f t="shared" si="404"/>
        <v>1</v>
      </c>
      <c r="AI2836" s="594"/>
      <c r="AJ2836" s="594"/>
      <c r="AK2836" s="594"/>
      <c r="AL2836" s="594"/>
      <c r="AM2836" s="669"/>
      <c r="AN2836" s="669"/>
      <c r="AO2836" s="669"/>
      <c r="AP2836" s="669"/>
      <c r="AQ2836" s="596">
        <f t="shared" si="406"/>
        <v>0</v>
      </c>
      <c r="AR2836" s="596">
        <f t="shared" si="405"/>
        <v>1</v>
      </c>
    </row>
    <row r="2837" spans="1:44" ht="28.2" thickTop="1" thickBot="1">
      <c r="A2837" s="576" t="s">
        <v>2203</v>
      </c>
      <c r="B2837" s="576" t="s">
        <v>2252</v>
      </c>
      <c r="C2837" s="662" t="s">
        <v>2254</v>
      </c>
      <c r="D2837" s="579"/>
      <c r="E2837" s="834" t="s">
        <v>179</v>
      </c>
      <c r="F2837" s="663">
        <f>L2837</f>
        <v>10000</v>
      </c>
      <c r="G2837" s="663">
        <f t="shared" si="407"/>
        <v>10000</v>
      </c>
      <c r="H2837" s="582"/>
      <c r="I2837" s="592"/>
      <c r="J2837" s="664"/>
      <c r="K2837" s="664"/>
      <c r="L2837" s="664">
        <v>10000</v>
      </c>
      <c r="M2837" s="665"/>
      <c r="N2837" s="665"/>
      <c r="O2837" s="666"/>
      <c r="P2837" s="587"/>
      <c r="Q2837" s="667"/>
      <c r="R2837" s="663">
        <f>L2837</f>
        <v>10000</v>
      </c>
      <c r="S2837" s="592"/>
      <c r="T2837" s="591"/>
      <c r="U2837" s="592"/>
      <c r="V2837" s="591"/>
      <c r="W2837" s="592"/>
      <c r="X2837" s="593">
        <f t="shared" si="400"/>
        <v>0</v>
      </c>
      <c r="Y2837" s="593">
        <f t="shared" si="401"/>
        <v>0</v>
      </c>
      <c r="Z2837" s="594">
        <v>1</v>
      </c>
      <c r="AA2837" s="594"/>
      <c r="AB2837" s="594"/>
      <c r="AC2837" s="594"/>
      <c r="AD2837" s="594"/>
      <c r="AE2837" s="594"/>
      <c r="AF2837" s="594"/>
      <c r="AG2837" s="594"/>
      <c r="AH2837" s="595">
        <f t="shared" si="404"/>
        <v>1</v>
      </c>
      <c r="AI2837" s="594"/>
      <c r="AJ2837" s="594"/>
      <c r="AK2837" s="594"/>
      <c r="AL2837" s="594"/>
      <c r="AM2837" s="669"/>
      <c r="AN2837" s="669"/>
      <c r="AO2837" s="669"/>
      <c r="AP2837" s="669"/>
      <c r="AQ2837" s="596">
        <f t="shared" si="406"/>
        <v>0</v>
      </c>
      <c r="AR2837" s="596">
        <f t="shared" si="405"/>
        <v>1</v>
      </c>
    </row>
    <row r="2838" spans="1:44" ht="28.2" thickTop="1" thickBot="1">
      <c r="A2838" s="576" t="s">
        <v>2203</v>
      </c>
      <c r="B2838" s="576" t="s">
        <v>2252</v>
      </c>
      <c r="C2838" s="662" t="s">
        <v>36</v>
      </c>
      <c r="D2838" s="579"/>
      <c r="E2838" s="834" t="s">
        <v>179</v>
      </c>
      <c r="F2838" s="663">
        <f t="shared" ref="F2838:F2845" si="408">L2838</f>
        <v>50000</v>
      </c>
      <c r="G2838" s="663">
        <f t="shared" si="407"/>
        <v>50000</v>
      </c>
      <c r="H2838" s="582"/>
      <c r="I2838" s="592"/>
      <c r="J2838" s="664"/>
      <c r="K2838" s="664"/>
      <c r="L2838" s="664">
        <v>50000</v>
      </c>
      <c r="M2838" s="665"/>
      <c r="N2838" s="665"/>
      <c r="O2838" s="666"/>
      <c r="P2838" s="587"/>
      <c r="Q2838" s="667"/>
      <c r="R2838" s="663">
        <f>L2838</f>
        <v>50000</v>
      </c>
      <c r="S2838" s="592"/>
      <c r="T2838" s="591"/>
      <c r="U2838" s="592"/>
      <c r="V2838" s="591"/>
      <c r="W2838" s="592"/>
      <c r="X2838" s="593">
        <f t="shared" si="400"/>
        <v>0</v>
      </c>
      <c r="Y2838" s="593">
        <f t="shared" si="401"/>
        <v>0</v>
      </c>
      <c r="Z2838" s="594">
        <v>1</v>
      </c>
      <c r="AA2838" s="594"/>
      <c r="AB2838" s="594"/>
      <c r="AC2838" s="594"/>
      <c r="AD2838" s="594"/>
      <c r="AE2838" s="594"/>
      <c r="AF2838" s="594"/>
      <c r="AG2838" s="594"/>
      <c r="AH2838" s="595">
        <f t="shared" si="404"/>
        <v>1</v>
      </c>
      <c r="AI2838" s="594"/>
      <c r="AJ2838" s="594"/>
      <c r="AK2838" s="594"/>
      <c r="AL2838" s="594"/>
      <c r="AM2838" s="669"/>
      <c r="AN2838" s="669"/>
      <c r="AO2838" s="669"/>
      <c r="AP2838" s="669"/>
      <c r="AQ2838" s="596">
        <f t="shared" si="406"/>
        <v>0</v>
      </c>
      <c r="AR2838" s="596">
        <f t="shared" si="405"/>
        <v>1</v>
      </c>
    </row>
    <row r="2839" spans="1:44" ht="28.2" thickTop="1" thickBot="1">
      <c r="A2839" s="576" t="s">
        <v>2203</v>
      </c>
      <c r="B2839" s="576" t="s">
        <v>2252</v>
      </c>
      <c r="C2839" s="662" t="s">
        <v>229</v>
      </c>
      <c r="D2839" s="579"/>
      <c r="E2839" s="834" t="s">
        <v>179</v>
      </c>
      <c r="F2839" s="663">
        <f t="shared" si="408"/>
        <v>60000</v>
      </c>
      <c r="G2839" s="663">
        <f t="shared" si="407"/>
        <v>60000</v>
      </c>
      <c r="H2839" s="582"/>
      <c r="I2839" s="592"/>
      <c r="J2839" s="664"/>
      <c r="K2839" s="664"/>
      <c r="L2839" s="664">
        <v>60000</v>
      </c>
      <c r="M2839" s="665"/>
      <c r="N2839" s="665"/>
      <c r="O2839" s="666"/>
      <c r="P2839" s="587"/>
      <c r="Q2839" s="667"/>
      <c r="R2839" s="663">
        <f>L2839</f>
        <v>60000</v>
      </c>
      <c r="S2839" s="592"/>
      <c r="T2839" s="591"/>
      <c r="U2839" s="592"/>
      <c r="V2839" s="591"/>
      <c r="W2839" s="592"/>
      <c r="X2839" s="593">
        <f t="shared" si="400"/>
        <v>0</v>
      </c>
      <c r="Y2839" s="593">
        <f t="shared" si="401"/>
        <v>0</v>
      </c>
      <c r="Z2839" s="594">
        <v>1</v>
      </c>
      <c r="AA2839" s="594"/>
      <c r="AB2839" s="594"/>
      <c r="AC2839" s="594"/>
      <c r="AD2839" s="594"/>
      <c r="AE2839" s="594"/>
      <c r="AF2839" s="594"/>
      <c r="AG2839" s="594"/>
      <c r="AH2839" s="595">
        <f t="shared" si="404"/>
        <v>1</v>
      </c>
      <c r="AI2839" s="594"/>
      <c r="AJ2839" s="594"/>
      <c r="AK2839" s="594"/>
      <c r="AL2839" s="594"/>
      <c r="AM2839" s="669"/>
      <c r="AN2839" s="669"/>
      <c r="AO2839" s="669"/>
      <c r="AP2839" s="669"/>
      <c r="AQ2839" s="596">
        <f t="shared" si="406"/>
        <v>0</v>
      </c>
      <c r="AR2839" s="596">
        <f t="shared" si="405"/>
        <v>1</v>
      </c>
    </row>
    <row r="2840" spans="1:44" ht="28.2" thickTop="1" thickBot="1">
      <c r="A2840" s="576" t="s">
        <v>2203</v>
      </c>
      <c r="B2840" s="576" t="s">
        <v>2252</v>
      </c>
      <c r="C2840" s="662" t="s">
        <v>41</v>
      </c>
      <c r="D2840" s="579"/>
      <c r="E2840" s="834" t="s">
        <v>179</v>
      </c>
      <c r="F2840" s="663">
        <f t="shared" si="408"/>
        <v>220000</v>
      </c>
      <c r="G2840" s="663">
        <f t="shared" si="407"/>
        <v>220000</v>
      </c>
      <c r="H2840" s="582"/>
      <c r="I2840" s="592"/>
      <c r="J2840" s="664"/>
      <c r="K2840" s="664"/>
      <c r="L2840" s="664">
        <v>220000</v>
      </c>
      <c r="M2840" s="665"/>
      <c r="N2840" s="665"/>
      <c r="O2840" s="666"/>
      <c r="P2840" s="587"/>
      <c r="Q2840" s="667"/>
      <c r="R2840" s="663"/>
      <c r="S2840" s="592">
        <f t="shared" ref="S2840:S2845" si="409">L2840</f>
        <v>220000</v>
      </c>
      <c r="T2840" s="591"/>
      <c r="U2840" s="592"/>
      <c r="V2840" s="591"/>
      <c r="W2840" s="592"/>
      <c r="X2840" s="593">
        <f t="shared" si="400"/>
        <v>0</v>
      </c>
      <c r="Y2840" s="593">
        <f t="shared" si="401"/>
        <v>0</v>
      </c>
      <c r="Z2840" s="594">
        <v>1</v>
      </c>
      <c r="AA2840" s="594"/>
      <c r="AB2840" s="594"/>
      <c r="AC2840" s="594"/>
      <c r="AD2840" s="594"/>
      <c r="AE2840" s="594"/>
      <c r="AF2840" s="594"/>
      <c r="AG2840" s="594"/>
      <c r="AH2840" s="595">
        <f t="shared" si="404"/>
        <v>1</v>
      </c>
      <c r="AI2840" s="594"/>
      <c r="AJ2840" s="594"/>
      <c r="AK2840" s="594"/>
      <c r="AL2840" s="594"/>
      <c r="AM2840" s="669"/>
      <c r="AN2840" s="669"/>
      <c r="AO2840" s="669"/>
      <c r="AP2840" s="669"/>
      <c r="AQ2840" s="596">
        <f t="shared" si="406"/>
        <v>0</v>
      </c>
      <c r="AR2840" s="596">
        <f t="shared" si="405"/>
        <v>1</v>
      </c>
    </row>
    <row r="2841" spans="1:44" ht="28.2" thickTop="1" thickBot="1">
      <c r="A2841" s="576" t="s">
        <v>2203</v>
      </c>
      <c r="B2841" s="576" t="s">
        <v>2252</v>
      </c>
      <c r="C2841" s="662" t="s">
        <v>450</v>
      </c>
      <c r="D2841" s="579"/>
      <c r="E2841" s="834" t="s">
        <v>179</v>
      </c>
      <c r="F2841" s="663">
        <f t="shared" si="408"/>
        <v>120000</v>
      </c>
      <c r="G2841" s="663">
        <f t="shared" si="407"/>
        <v>120000</v>
      </c>
      <c r="H2841" s="582"/>
      <c r="I2841" s="592"/>
      <c r="J2841" s="664"/>
      <c r="K2841" s="664"/>
      <c r="L2841" s="664">
        <v>120000</v>
      </c>
      <c r="M2841" s="665"/>
      <c r="N2841" s="665"/>
      <c r="O2841" s="666"/>
      <c r="P2841" s="587"/>
      <c r="Q2841" s="667"/>
      <c r="R2841" s="663"/>
      <c r="S2841" s="592">
        <f t="shared" si="409"/>
        <v>120000</v>
      </c>
      <c r="T2841" s="591"/>
      <c r="U2841" s="592"/>
      <c r="V2841" s="591"/>
      <c r="W2841" s="592"/>
      <c r="X2841" s="593">
        <f t="shared" si="400"/>
        <v>0</v>
      </c>
      <c r="Y2841" s="593">
        <f t="shared" si="401"/>
        <v>0</v>
      </c>
      <c r="Z2841" s="594">
        <v>1</v>
      </c>
      <c r="AA2841" s="594"/>
      <c r="AB2841" s="594"/>
      <c r="AC2841" s="594"/>
      <c r="AD2841" s="594"/>
      <c r="AE2841" s="594"/>
      <c r="AF2841" s="594"/>
      <c r="AG2841" s="594"/>
      <c r="AH2841" s="595">
        <f t="shared" si="404"/>
        <v>1</v>
      </c>
      <c r="AI2841" s="594"/>
      <c r="AJ2841" s="594"/>
      <c r="AK2841" s="594"/>
      <c r="AL2841" s="594"/>
      <c r="AM2841" s="669"/>
      <c r="AN2841" s="669"/>
      <c r="AO2841" s="669"/>
      <c r="AP2841" s="669"/>
      <c r="AQ2841" s="596">
        <f t="shared" si="406"/>
        <v>0</v>
      </c>
      <c r="AR2841" s="596">
        <f t="shared" si="405"/>
        <v>1</v>
      </c>
    </row>
    <row r="2842" spans="1:44" ht="28.2" thickTop="1" thickBot="1">
      <c r="A2842" s="576" t="s">
        <v>2203</v>
      </c>
      <c r="B2842" s="576" t="s">
        <v>2252</v>
      </c>
      <c r="C2842" s="662" t="s">
        <v>2255</v>
      </c>
      <c r="D2842" s="579"/>
      <c r="E2842" s="834" t="s">
        <v>179</v>
      </c>
      <c r="F2842" s="663">
        <f t="shared" si="408"/>
        <v>110000</v>
      </c>
      <c r="G2842" s="663">
        <f t="shared" si="407"/>
        <v>110000</v>
      </c>
      <c r="H2842" s="582"/>
      <c r="I2842" s="592"/>
      <c r="J2842" s="664"/>
      <c r="K2842" s="664"/>
      <c r="L2842" s="664">
        <v>110000</v>
      </c>
      <c r="M2842" s="665"/>
      <c r="N2842" s="665"/>
      <c r="O2842" s="666"/>
      <c r="P2842" s="587"/>
      <c r="Q2842" s="667"/>
      <c r="R2842" s="663"/>
      <c r="S2842" s="592">
        <f t="shared" si="409"/>
        <v>110000</v>
      </c>
      <c r="T2842" s="591"/>
      <c r="U2842" s="592"/>
      <c r="V2842" s="591"/>
      <c r="W2842" s="592"/>
      <c r="X2842" s="593">
        <f t="shared" si="400"/>
        <v>0</v>
      </c>
      <c r="Y2842" s="593">
        <f t="shared" si="401"/>
        <v>0</v>
      </c>
      <c r="Z2842" s="594">
        <v>1</v>
      </c>
      <c r="AA2842" s="594"/>
      <c r="AB2842" s="594"/>
      <c r="AC2842" s="594"/>
      <c r="AD2842" s="594"/>
      <c r="AE2842" s="594"/>
      <c r="AF2842" s="594"/>
      <c r="AG2842" s="594"/>
      <c r="AH2842" s="595">
        <f t="shared" si="404"/>
        <v>1</v>
      </c>
      <c r="AI2842" s="594"/>
      <c r="AJ2842" s="594"/>
      <c r="AK2842" s="594"/>
      <c r="AL2842" s="594"/>
      <c r="AM2842" s="669"/>
      <c r="AN2842" s="669"/>
      <c r="AO2842" s="669"/>
      <c r="AP2842" s="669"/>
      <c r="AQ2842" s="596">
        <f t="shared" si="406"/>
        <v>0</v>
      </c>
      <c r="AR2842" s="596">
        <f t="shared" si="405"/>
        <v>1</v>
      </c>
    </row>
    <row r="2843" spans="1:44" ht="28.2" thickTop="1" thickBot="1">
      <c r="A2843" s="576" t="s">
        <v>2203</v>
      </c>
      <c r="B2843" s="576" t="s">
        <v>2252</v>
      </c>
      <c r="C2843" s="662" t="s">
        <v>2256</v>
      </c>
      <c r="D2843" s="579"/>
      <c r="E2843" s="834" t="s">
        <v>179</v>
      </c>
      <c r="F2843" s="663">
        <f t="shared" si="408"/>
        <v>30000</v>
      </c>
      <c r="G2843" s="663">
        <f t="shared" si="407"/>
        <v>30000</v>
      </c>
      <c r="H2843" s="582"/>
      <c r="I2843" s="592"/>
      <c r="J2843" s="664"/>
      <c r="K2843" s="664"/>
      <c r="L2843" s="664">
        <v>30000</v>
      </c>
      <c r="M2843" s="665"/>
      <c r="N2843" s="665"/>
      <c r="O2843" s="666"/>
      <c r="P2843" s="587"/>
      <c r="Q2843" s="667"/>
      <c r="R2843" s="663"/>
      <c r="S2843" s="592">
        <f t="shared" si="409"/>
        <v>30000</v>
      </c>
      <c r="T2843" s="591"/>
      <c r="U2843" s="592"/>
      <c r="V2843" s="591"/>
      <c r="W2843" s="592"/>
      <c r="X2843" s="593">
        <f t="shared" si="400"/>
        <v>0</v>
      </c>
      <c r="Y2843" s="593">
        <f t="shared" si="401"/>
        <v>0</v>
      </c>
      <c r="Z2843" s="594">
        <v>1</v>
      </c>
      <c r="AA2843" s="594"/>
      <c r="AB2843" s="594"/>
      <c r="AC2843" s="594"/>
      <c r="AD2843" s="594"/>
      <c r="AE2843" s="594"/>
      <c r="AF2843" s="594"/>
      <c r="AG2843" s="594"/>
      <c r="AH2843" s="595">
        <f t="shared" si="404"/>
        <v>1</v>
      </c>
      <c r="AI2843" s="594"/>
      <c r="AJ2843" s="594"/>
      <c r="AK2843" s="594"/>
      <c r="AL2843" s="594"/>
      <c r="AM2843" s="669"/>
      <c r="AN2843" s="669"/>
      <c r="AO2843" s="669"/>
      <c r="AP2843" s="669"/>
      <c r="AQ2843" s="596">
        <f t="shared" si="406"/>
        <v>0</v>
      </c>
      <c r="AR2843" s="596">
        <f t="shared" si="405"/>
        <v>1</v>
      </c>
    </row>
    <row r="2844" spans="1:44" ht="28.2" thickTop="1" thickBot="1">
      <c r="A2844" s="576" t="s">
        <v>2203</v>
      </c>
      <c r="B2844" s="576" t="s">
        <v>2252</v>
      </c>
      <c r="C2844" s="662" t="s">
        <v>2257</v>
      </c>
      <c r="D2844" s="579"/>
      <c r="E2844" s="834" t="s">
        <v>179</v>
      </c>
      <c r="F2844" s="663">
        <f t="shared" si="408"/>
        <v>50000</v>
      </c>
      <c r="G2844" s="663">
        <f t="shared" si="407"/>
        <v>50000</v>
      </c>
      <c r="H2844" s="582"/>
      <c r="I2844" s="592"/>
      <c r="J2844" s="664"/>
      <c r="K2844" s="664"/>
      <c r="L2844" s="664">
        <v>50000</v>
      </c>
      <c r="M2844" s="665"/>
      <c r="N2844" s="665"/>
      <c r="O2844" s="666"/>
      <c r="P2844" s="587"/>
      <c r="Q2844" s="667"/>
      <c r="R2844" s="663"/>
      <c r="S2844" s="592">
        <f t="shared" si="409"/>
        <v>50000</v>
      </c>
      <c r="T2844" s="591"/>
      <c r="U2844" s="592"/>
      <c r="V2844" s="591"/>
      <c r="W2844" s="592"/>
      <c r="X2844" s="593">
        <f t="shared" ref="X2844:X2907" si="410">G2844-I2844-J2844-K2844-L2844-M2844-N2844</f>
        <v>0</v>
      </c>
      <c r="Y2844" s="593">
        <f t="shared" ref="Y2844:Y2907" si="411">G2844-Q2844-R2844-S2844</f>
        <v>0</v>
      </c>
      <c r="Z2844" s="594">
        <v>1</v>
      </c>
      <c r="AA2844" s="594"/>
      <c r="AB2844" s="594"/>
      <c r="AC2844" s="594"/>
      <c r="AD2844" s="594"/>
      <c r="AE2844" s="594"/>
      <c r="AF2844" s="594"/>
      <c r="AG2844" s="594"/>
      <c r="AH2844" s="595">
        <f t="shared" si="404"/>
        <v>1</v>
      </c>
      <c r="AI2844" s="594"/>
      <c r="AJ2844" s="594"/>
      <c r="AK2844" s="594"/>
      <c r="AL2844" s="594"/>
      <c r="AM2844" s="669"/>
      <c r="AN2844" s="669"/>
      <c r="AO2844" s="669"/>
      <c r="AP2844" s="669"/>
      <c r="AQ2844" s="596">
        <f t="shared" si="406"/>
        <v>0</v>
      </c>
      <c r="AR2844" s="596">
        <f t="shared" si="405"/>
        <v>1</v>
      </c>
    </row>
    <row r="2845" spans="1:44" ht="28.2" thickTop="1" thickBot="1">
      <c r="A2845" s="576" t="s">
        <v>2203</v>
      </c>
      <c r="B2845" s="576" t="s">
        <v>2252</v>
      </c>
      <c r="C2845" s="662" t="s">
        <v>2258</v>
      </c>
      <c r="D2845" s="579"/>
      <c r="E2845" s="834" t="s">
        <v>179</v>
      </c>
      <c r="F2845" s="663">
        <f t="shared" si="408"/>
        <v>10000</v>
      </c>
      <c r="G2845" s="663">
        <f t="shared" si="407"/>
        <v>10000</v>
      </c>
      <c r="H2845" s="582"/>
      <c r="I2845" s="592"/>
      <c r="J2845" s="664"/>
      <c r="K2845" s="664"/>
      <c r="L2845" s="664">
        <v>10000</v>
      </c>
      <c r="M2845" s="665"/>
      <c r="N2845" s="665"/>
      <c r="O2845" s="666"/>
      <c r="P2845" s="587"/>
      <c r="Q2845" s="667"/>
      <c r="R2845" s="663"/>
      <c r="S2845" s="592">
        <f t="shared" si="409"/>
        <v>10000</v>
      </c>
      <c r="T2845" s="591"/>
      <c r="U2845" s="592"/>
      <c r="V2845" s="591"/>
      <c r="W2845" s="592"/>
      <c r="X2845" s="593">
        <f t="shared" si="410"/>
        <v>0</v>
      </c>
      <c r="Y2845" s="593">
        <f t="shared" si="411"/>
        <v>0</v>
      </c>
      <c r="Z2845" s="594">
        <v>1</v>
      </c>
      <c r="AA2845" s="594"/>
      <c r="AB2845" s="594"/>
      <c r="AC2845" s="594"/>
      <c r="AD2845" s="594"/>
      <c r="AE2845" s="594"/>
      <c r="AF2845" s="594"/>
      <c r="AG2845" s="594"/>
      <c r="AH2845" s="595">
        <f t="shared" si="404"/>
        <v>1</v>
      </c>
      <c r="AI2845" s="594"/>
      <c r="AJ2845" s="594"/>
      <c r="AK2845" s="594"/>
      <c r="AL2845" s="594"/>
      <c r="AM2845" s="669"/>
      <c r="AN2845" s="669"/>
      <c r="AO2845" s="669"/>
      <c r="AP2845" s="669"/>
      <c r="AQ2845" s="596">
        <f t="shared" si="406"/>
        <v>0</v>
      </c>
      <c r="AR2845" s="596">
        <f t="shared" si="405"/>
        <v>1</v>
      </c>
    </row>
    <row r="2846" spans="1:44" ht="28.2" thickTop="1" thickBot="1">
      <c r="A2846" s="104" t="s">
        <v>2203</v>
      </c>
      <c r="B2846" s="104" t="s">
        <v>2252</v>
      </c>
      <c r="C2846" s="187" t="s">
        <v>60</v>
      </c>
      <c r="D2846" s="724"/>
      <c r="E2846" s="225" t="s">
        <v>145</v>
      </c>
      <c r="F2846" s="725">
        <v>105000</v>
      </c>
      <c r="G2846" s="725">
        <v>120000</v>
      </c>
      <c r="H2846" s="726"/>
      <c r="I2846" s="350">
        <v>15000</v>
      </c>
      <c r="J2846" s="427"/>
      <c r="K2846" s="427"/>
      <c r="L2846" s="427">
        <v>105000</v>
      </c>
      <c r="M2846" s="428"/>
      <c r="N2846" s="428"/>
      <c r="O2846" s="429"/>
      <c r="P2846" s="587"/>
      <c r="Q2846" s="727"/>
      <c r="R2846" s="449">
        <v>120000</v>
      </c>
      <c r="S2846" s="350">
        <v>0</v>
      </c>
      <c r="T2846" s="431"/>
      <c r="U2846" s="350"/>
      <c r="V2846" s="431"/>
      <c r="W2846" s="350"/>
      <c r="X2846" s="593">
        <f t="shared" si="410"/>
        <v>0</v>
      </c>
      <c r="Y2846" s="593">
        <f t="shared" si="411"/>
        <v>0</v>
      </c>
      <c r="Z2846" s="412"/>
      <c r="AA2846" s="412"/>
      <c r="AB2846" s="412"/>
      <c r="AC2846" s="412"/>
      <c r="AD2846" s="412"/>
      <c r="AE2846" s="412"/>
      <c r="AF2846" s="412"/>
      <c r="AG2846" s="412"/>
      <c r="AH2846" s="595">
        <f t="shared" si="404"/>
        <v>0</v>
      </c>
      <c r="AI2846" s="412">
        <v>1</v>
      </c>
      <c r="AJ2846" s="412"/>
      <c r="AK2846" s="412"/>
      <c r="AL2846" s="412"/>
      <c r="AM2846" s="412"/>
      <c r="AN2846" s="412"/>
      <c r="AO2846" s="412"/>
      <c r="AP2846" s="412"/>
      <c r="AQ2846" s="596">
        <f t="shared" si="406"/>
        <v>1</v>
      </c>
      <c r="AR2846" s="596">
        <f t="shared" si="405"/>
        <v>1</v>
      </c>
    </row>
    <row r="2847" spans="1:44" ht="28.2" thickTop="1" thickBot="1">
      <c r="A2847" s="104" t="s">
        <v>2203</v>
      </c>
      <c r="B2847" s="104" t="s">
        <v>2252</v>
      </c>
      <c r="C2847" s="187" t="s">
        <v>2259</v>
      </c>
      <c r="D2847" s="724"/>
      <c r="E2847" s="225" t="s">
        <v>53</v>
      </c>
      <c r="F2847" s="725">
        <v>650000</v>
      </c>
      <c r="G2847" s="725">
        <f>671375+8848</f>
        <v>680223</v>
      </c>
      <c r="H2847" s="726"/>
      <c r="I2847" s="350"/>
      <c r="J2847" s="427"/>
      <c r="K2847" s="427"/>
      <c r="L2847" s="427"/>
      <c r="M2847" s="428">
        <f>G2847</f>
        <v>680223</v>
      </c>
      <c r="N2847" s="428"/>
      <c r="O2847" s="429"/>
      <c r="P2847" s="587"/>
      <c r="Q2847" s="727">
        <f>665235.779+8011.304</f>
        <v>673247.08299999998</v>
      </c>
      <c r="R2847" s="725">
        <f>G2847-Q2847</f>
        <v>6975.9170000000158</v>
      </c>
      <c r="S2847" s="350"/>
      <c r="T2847" s="431"/>
      <c r="U2847" s="350"/>
      <c r="V2847" s="431"/>
      <c r="W2847" s="350"/>
      <c r="X2847" s="593">
        <f t="shared" si="410"/>
        <v>0</v>
      </c>
      <c r="Y2847" s="593">
        <f t="shared" si="411"/>
        <v>0</v>
      </c>
      <c r="Z2847" s="412"/>
      <c r="AA2847" s="412"/>
      <c r="AB2847" s="412"/>
      <c r="AC2847" s="412"/>
      <c r="AD2847" s="412"/>
      <c r="AE2847" s="412"/>
      <c r="AF2847" s="412"/>
      <c r="AG2847" s="412"/>
      <c r="AH2847" s="595">
        <f t="shared" si="404"/>
        <v>0</v>
      </c>
      <c r="AI2847" s="412"/>
      <c r="AJ2847" s="412"/>
      <c r="AK2847" s="412"/>
      <c r="AL2847" s="412"/>
      <c r="AM2847" s="14"/>
      <c r="AN2847" s="14"/>
      <c r="AO2847" s="14">
        <v>1</v>
      </c>
      <c r="AP2847" s="14"/>
      <c r="AQ2847" s="596">
        <f t="shared" si="406"/>
        <v>1</v>
      </c>
      <c r="AR2847" s="596">
        <f t="shared" si="405"/>
        <v>1</v>
      </c>
    </row>
    <row r="2848" spans="1:44" ht="28.2" thickTop="1" thickBot="1">
      <c r="A2848" s="104" t="s">
        <v>2203</v>
      </c>
      <c r="B2848" s="104" t="s">
        <v>2252</v>
      </c>
      <c r="C2848" s="187" t="s">
        <v>2260</v>
      </c>
      <c r="D2848" s="724"/>
      <c r="E2848" s="225" t="s">
        <v>964</v>
      </c>
      <c r="F2848" s="725">
        <v>122694</v>
      </c>
      <c r="G2848" s="725">
        <v>121632</v>
      </c>
      <c r="H2848" s="726"/>
      <c r="I2848" s="350"/>
      <c r="J2848" s="427">
        <v>34632</v>
      </c>
      <c r="K2848" s="427"/>
      <c r="L2848" s="427">
        <v>87000</v>
      </c>
      <c r="M2848" s="428"/>
      <c r="N2848" s="428"/>
      <c r="O2848" s="429"/>
      <c r="P2848" s="587"/>
      <c r="Q2848" s="727">
        <v>87000</v>
      </c>
      <c r="R2848" s="449">
        <f>J2848</f>
        <v>34632</v>
      </c>
      <c r="S2848" s="350"/>
      <c r="T2848" s="431"/>
      <c r="U2848" s="350"/>
      <c r="V2848" s="431"/>
      <c r="W2848" s="350">
        <v>3000</v>
      </c>
      <c r="X2848" s="593">
        <f t="shared" si="410"/>
        <v>0</v>
      </c>
      <c r="Y2848" s="593">
        <f t="shared" si="411"/>
        <v>0</v>
      </c>
      <c r="Z2848" s="412"/>
      <c r="AA2848" s="412"/>
      <c r="AB2848" s="412"/>
      <c r="AC2848" s="412"/>
      <c r="AD2848" s="412"/>
      <c r="AE2848" s="412"/>
      <c r="AF2848" s="412"/>
      <c r="AG2848" s="412"/>
      <c r="AH2848" s="595">
        <f t="shared" si="404"/>
        <v>0</v>
      </c>
      <c r="AI2848" s="412">
        <v>1</v>
      </c>
      <c r="AJ2848" s="412"/>
      <c r="AK2848" s="412"/>
      <c r="AL2848" s="412"/>
      <c r="AM2848" s="14"/>
      <c r="AN2848" s="14"/>
      <c r="AO2848" s="14"/>
      <c r="AP2848" s="14"/>
      <c r="AQ2848" s="596">
        <f t="shared" si="406"/>
        <v>1</v>
      </c>
      <c r="AR2848" s="596">
        <f t="shared" si="405"/>
        <v>1</v>
      </c>
    </row>
    <row r="2849" spans="1:44" ht="28.2" thickTop="1" thickBot="1">
      <c r="A2849" s="576" t="s">
        <v>2203</v>
      </c>
      <c r="B2849" s="576" t="s">
        <v>2261</v>
      </c>
      <c r="C2849" s="662" t="s">
        <v>60</v>
      </c>
      <c r="D2849" s="579"/>
      <c r="E2849" s="834" t="s">
        <v>179</v>
      </c>
      <c r="F2849" s="663">
        <v>50000</v>
      </c>
      <c r="G2849" s="663">
        <f t="shared" ref="G2849:G2854" si="412">+F2849</f>
        <v>50000</v>
      </c>
      <c r="H2849" s="582"/>
      <c r="I2849" s="592">
        <v>50000</v>
      </c>
      <c r="J2849" s="664"/>
      <c r="K2849" s="664"/>
      <c r="L2849" s="664"/>
      <c r="M2849" s="665"/>
      <c r="N2849" s="665"/>
      <c r="O2849" s="666"/>
      <c r="P2849" s="587"/>
      <c r="Q2849" s="667"/>
      <c r="R2849" s="668">
        <v>40000</v>
      </c>
      <c r="S2849" s="592">
        <f t="shared" ref="S2849:S2854" si="413">F2849-R2849-Q2849</f>
        <v>10000</v>
      </c>
      <c r="T2849" s="591"/>
      <c r="U2849" s="592"/>
      <c r="V2849" s="591"/>
      <c r="W2849" s="592"/>
      <c r="X2849" s="593">
        <f t="shared" si="410"/>
        <v>0</v>
      </c>
      <c r="Y2849" s="593">
        <f t="shared" si="411"/>
        <v>0</v>
      </c>
      <c r="Z2849" s="594">
        <v>1</v>
      </c>
      <c r="AA2849" s="594"/>
      <c r="AB2849" s="594"/>
      <c r="AC2849" s="594"/>
      <c r="AD2849" s="594"/>
      <c r="AE2849" s="594"/>
      <c r="AF2849" s="594"/>
      <c r="AG2849" s="594"/>
      <c r="AH2849" s="595">
        <f t="shared" si="404"/>
        <v>1</v>
      </c>
      <c r="AI2849" s="594"/>
      <c r="AJ2849" s="594"/>
      <c r="AK2849" s="594"/>
      <c r="AL2849" s="594"/>
      <c r="AM2849" s="669"/>
      <c r="AN2849" s="669"/>
      <c r="AO2849" s="669"/>
      <c r="AP2849" s="669"/>
      <c r="AQ2849" s="596">
        <f t="shared" si="406"/>
        <v>0</v>
      </c>
      <c r="AR2849" s="596">
        <f t="shared" si="405"/>
        <v>1</v>
      </c>
    </row>
    <row r="2850" spans="1:44" ht="28.2" thickTop="1" thickBot="1">
      <c r="A2850" s="576" t="s">
        <v>2203</v>
      </c>
      <c r="B2850" s="576" t="s">
        <v>2261</v>
      </c>
      <c r="C2850" s="662" t="s">
        <v>2262</v>
      </c>
      <c r="D2850" s="579"/>
      <c r="E2850" s="834" t="s">
        <v>179</v>
      </c>
      <c r="F2850" s="663">
        <v>200000</v>
      </c>
      <c r="G2850" s="663">
        <f t="shared" si="412"/>
        <v>200000</v>
      </c>
      <c r="H2850" s="582"/>
      <c r="I2850" s="592"/>
      <c r="J2850" s="664"/>
      <c r="K2850" s="664"/>
      <c r="L2850" s="664">
        <f>F2850</f>
        <v>200000</v>
      </c>
      <c r="M2850" s="665"/>
      <c r="N2850" s="665"/>
      <c r="O2850" s="666"/>
      <c r="P2850" s="587"/>
      <c r="Q2850" s="667"/>
      <c r="R2850" s="668">
        <v>5000</v>
      </c>
      <c r="S2850" s="592">
        <f t="shared" si="413"/>
        <v>195000</v>
      </c>
      <c r="T2850" s="591"/>
      <c r="U2850" s="592"/>
      <c r="V2850" s="591"/>
      <c r="W2850" s="592"/>
      <c r="X2850" s="593">
        <f t="shared" si="410"/>
        <v>0</v>
      </c>
      <c r="Y2850" s="593">
        <f t="shared" si="411"/>
        <v>0</v>
      </c>
      <c r="Z2850" s="594">
        <v>1</v>
      </c>
      <c r="AA2850" s="594"/>
      <c r="AB2850" s="594"/>
      <c r="AC2850" s="594"/>
      <c r="AD2850" s="594"/>
      <c r="AE2850" s="594"/>
      <c r="AF2850" s="594"/>
      <c r="AG2850" s="594"/>
      <c r="AH2850" s="595">
        <f t="shared" si="404"/>
        <v>1</v>
      </c>
      <c r="AI2850" s="594"/>
      <c r="AJ2850" s="594"/>
      <c r="AK2850" s="594"/>
      <c r="AL2850" s="594"/>
      <c r="AM2850" s="669"/>
      <c r="AN2850" s="669"/>
      <c r="AO2850" s="669"/>
      <c r="AP2850" s="669"/>
      <c r="AQ2850" s="596">
        <f t="shared" si="406"/>
        <v>0</v>
      </c>
      <c r="AR2850" s="596">
        <f t="shared" si="405"/>
        <v>1</v>
      </c>
    </row>
    <row r="2851" spans="1:44" ht="28.2" thickTop="1" thickBot="1">
      <c r="A2851" s="576" t="s">
        <v>2203</v>
      </c>
      <c r="B2851" s="576" t="s">
        <v>2261</v>
      </c>
      <c r="C2851" s="662" t="s">
        <v>2263</v>
      </c>
      <c r="D2851" s="579"/>
      <c r="E2851" s="834" t="s">
        <v>179</v>
      </c>
      <c r="F2851" s="663">
        <v>61000</v>
      </c>
      <c r="G2851" s="663">
        <f t="shared" si="412"/>
        <v>61000</v>
      </c>
      <c r="H2851" s="582"/>
      <c r="I2851" s="592">
        <v>50000</v>
      </c>
      <c r="J2851" s="664"/>
      <c r="K2851" s="664"/>
      <c r="L2851" s="664">
        <v>11000</v>
      </c>
      <c r="M2851" s="665"/>
      <c r="N2851" s="665"/>
      <c r="O2851" s="666"/>
      <c r="P2851" s="587"/>
      <c r="Q2851" s="667"/>
      <c r="R2851" s="668">
        <v>3000</v>
      </c>
      <c r="S2851" s="592">
        <f t="shared" si="413"/>
        <v>58000</v>
      </c>
      <c r="T2851" s="591"/>
      <c r="U2851" s="592"/>
      <c r="V2851" s="591"/>
      <c r="W2851" s="592"/>
      <c r="X2851" s="593">
        <f t="shared" si="410"/>
        <v>0</v>
      </c>
      <c r="Y2851" s="593">
        <f t="shared" si="411"/>
        <v>0</v>
      </c>
      <c r="Z2851" s="594">
        <v>1</v>
      </c>
      <c r="AA2851" s="594"/>
      <c r="AB2851" s="594"/>
      <c r="AC2851" s="594"/>
      <c r="AD2851" s="594"/>
      <c r="AE2851" s="594"/>
      <c r="AF2851" s="594"/>
      <c r="AG2851" s="594"/>
      <c r="AH2851" s="595">
        <f t="shared" si="404"/>
        <v>1</v>
      </c>
      <c r="AI2851" s="594"/>
      <c r="AJ2851" s="594"/>
      <c r="AK2851" s="594"/>
      <c r="AL2851" s="594"/>
      <c r="AM2851" s="669"/>
      <c r="AN2851" s="669"/>
      <c r="AO2851" s="669"/>
      <c r="AP2851" s="669"/>
      <c r="AQ2851" s="596">
        <f t="shared" si="406"/>
        <v>0</v>
      </c>
      <c r="AR2851" s="596">
        <f t="shared" si="405"/>
        <v>1</v>
      </c>
    </row>
    <row r="2852" spans="1:44" ht="28.2" thickTop="1" thickBot="1">
      <c r="A2852" s="576" t="s">
        <v>2203</v>
      </c>
      <c r="B2852" s="576" t="s">
        <v>2261</v>
      </c>
      <c r="C2852" s="662" t="s">
        <v>2264</v>
      </c>
      <c r="D2852" s="579"/>
      <c r="E2852" s="834" t="s">
        <v>179</v>
      </c>
      <c r="F2852" s="663">
        <v>50000</v>
      </c>
      <c r="G2852" s="663">
        <f t="shared" si="412"/>
        <v>50000</v>
      </c>
      <c r="H2852" s="582"/>
      <c r="I2852" s="592">
        <f>F2852</f>
        <v>50000</v>
      </c>
      <c r="J2852" s="664"/>
      <c r="K2852" s="664"/>
      <c r="L2852" s="664"/>
      <c r="M2852" s="665"/>
      <c r="N2852" s="665"/>
      <c r="O2852" s="666"/>
      <c r="P2852" s="587"/>
      <c r="Q2852" s="667"/>
      <c r="R2852" s="668">
        <v>20000</v>
      </c>
      <c r="S2852" s="592">
        <f t="shared" si="413"/>
        <v>30000</v>
      </c>
      <c r="T2852" s="591"/>
      <c r="U2852" s="592"/>
      <c r="V2852" s="591"/>
      <c r="W2852" s="592"/>
      <c r="X2852" s="593">
        <f t="shared" si="410"/>
        <v>0</v>
      </c>
      <c r="Y2852" s="593">
        <f t="shared" si="411"/>
        <v>0</v>
      </c>
      <c r="Z2852" s="594">
        <v>1</v>
      </c>
      <c r="AA2852" s="594"/>
      <c r="AB2852" s="594"/>
      <c r="AC2852" s="594"/>
      <c r="AD2852" s="594"/>
      <c r="AE2852" s="594"/>
      <c r="AF2852" s="594"/>
      <c r="AG2852" s="594"/>
      <c r="AH2852" s="595">
        <f t="shared" si="404"/>
        <v>1</v>
      </c>
      <c r="AI2852" s="594"/>
      <c r="AJ2852" s="594"/>
      <c r="AK2852" s="594"/>
      <c r="AL2852" s="594"/>
      <c r="AM2852" s="669"/>
      <c r="AN2852" s="669"/>
      <c r="AO2852" s="669"/>
      <c r="AP2852" s="669"/>
      <c r="AQ2852" s="596">
        <f t="shared" si="406"/>
        <v>0</v>
      </c>
      <c r="AR2852" s="596">
        <f t="shared" si="405"/>
        <v>1</v>
      </c>
    </row>
    <row r="2853" spans="1:44" ht="28.2" thickTop="1" thickBot="1">
      <c r="A2853" s="576" t="s">
        <v>2203</v>
      </c>
      <c r="B2853" s="576" t="s">
        <v>2261</v>
      </c>
      <c r="C2853" s="662" t="s">
        <v>1128</v>
      </c>
      <c r="D2853" s="579"/>
      <c r="E2853" s="834" t="s">
        <v>179</v>
      </c>
      <c r="F2853" s="663">
        <v>30000</v>
      </c>
      <c r="G2853" s="663">
        <f t="shared" si="412"/>
        <v>30000</v>
      </c>
      <c r="H2853" s="582"/>
      <c r="I2853" s="592">
        <f>F2853</f>
        <v>30000</v>
      </c>
      <c r="J2853" s="664"/>
      <c r="K2853" s="664"/>
      <c r="L2853" s="664"/>
      <c r="M2853" s="665"/>
      <c r="N2853" s="665"/>
      <c r="O2853" s="666"/>
      <c r="P2853" s="587"/>
      <c r="Q2853" s="667"/>
      <c r="R2853" s="668">
        <v>2000</v>
      </c>
      <c r="S2853" s="592">
        <f t="shared" si="413"/>
        <v>28000</v>
      </c>
      <c r="T2853" s="591"/>
      <c r="U2853" s="592"/>
      <c r="V2853" s="591"/>
      <c r="W2853" s="592"/>
      <c r="X2853" s="593">
        <f t="shared" si="410"/>
        <v>0</v>
      </c>
      <c r="Y2853" s="593">
        <f t="shared" si="411"/>
        <v>0</v>
      </c>
      <c r="Z2853" s="594">
        <v>1</v>
      </c>
      <c r="AA2853" s="594"/>
      <c r="AB2853" s="594"/>
      <c r="AC2853" s="594"/>
      <c r="AD2853" s="594"/>
      <c r="AE2853" s="594"/>
      <c r="AF2853" s="594"/>
      <c r="AG2853" s="594"/>
      <c r="AH2853" s="595">
        <f t="shared" si="404"/>
        <v>1</v>
      </c>
      <c r="AI2853" s="594"/>
      <c r="AJ2853" s="594"/>
      <c r="AK2853" s="594"/>
      <c r="AL2853" s="594"/>
      <c r="AM2853" s="669"/>
      <c r="AN2853" s="669"/>
      <c r="AO2853" s="669"/>
      <c r="AP2853" s="669"/>
      <c r="AQ2853" s="596">
        <f t="shared" si="406"/>
        <v>0</v>
      </c>
      <c r="AR2853" s="596">
        <f t="shared" si="405"/>
        <v>1</v>
      </c>
    </row>
    <row r="2854" spans="1:44" ht="28.2" thickTop="1" thickBot="1">
      <c r="A2854" s="576" t="s">
        <v>2203</v>
      </c>
      <c r="B2854" s="576" t="s">
        <v>2261</v>
      </c>
      <c r="C2854" s="662" t="s">
        <v>2265</v>
      </c>
      <c r="D2854" s="579"/>
      <c r="E2854" s="834" t="s">
        <v>179</v>
      </c>
      <c r="F2854" s="663">
        <v>20000</v>
      </c>
      <c r="G2854" s="663">
        <f t="shared" si="412"/>
        <v>20000</v>
      </c>
      <c r="H2854" s="582"/>
      <c r="I2854" s="592">
        <f>F2854</f>
        <v>20000</v>
      </c>
      <c r="J2854" s="664"/>
      <c r="K2854" s="664"/>
      <c r="L2854" s="664"/>
      <c r="M2854" s="665"/>
      <c r="N2854" s="665"/>
      <c r="O2854" s="666"/>
      <c r="P2854" s="587"/>
      <c r="Q2854" s="667"/>
      <c r="R2854" s="668">
        <v>10000</v>
      </c>
      <c r="S2854" s="592">
        <f t="shared" si="413"/>
        <v>10000</v>
      </c>
      <c r="T2854" s="591"/>
      <c r="U2854" s="592"/>
      <c r="V2854" s="591"/>
      <c r="W2854" s="592"/>
      <c r="X2854" s="593">
        <f t="shared" si="410"/>
        <v>0</v>
      </c>
      <c r="Y2854" s="593">
        <f t="shared" si="411"/>
        <v>0</v>
      </c>
      <c r="Z2854" s="594">
        <v>1</v>
      </c>
      <c r="AA2854" s="594"/>
      <c r="AB2854" s="594"/>
      <c r="AC2854" s="594"/>
      <c r="AD2854" s="594"/>
      <c r="AE2854" s="594"/>
      <c r="AF2854" s="594"/>
      <c r="AG2854" s="594"/>
      <c r="AH2854" s="595">
        <f t="shared" si="404"/>
        <v>1</v>
      </c>
      <c r="AI2854" s="594"/>
      <c r="AJ2854" s="594"/>
      <c r="AK2854" s="594"/>
      <c r="AL2854" s="594"/>
      <c r="AM2854" s="669"/>
      <c r="AN2854" s="669"/>
      <c r="AO2854" s="669"/>
      <c r="AP2854" s="669"/>
      <c r="AQ2854" s="596">
        <f t="shared" si="406"/>
        <v>0</v>
      </c>
      <c r="AR2854" s="596">
        <f t="shared" si="405"/>
        <v>1</v>
      </c>
    </row>
    <row r="2855" spans="1:44" ht="28.2" thickTop="1" thickBot="1">
      <c r="A2855" s="206" t="s">
        <v>2203</v>
      </c>
      <c r="B2855" s="206" t="s">
        <v>2261</v>
      </c>
      <c r="C2855" s="227" t="s">
        <v>2266</v>
      </c>
      <c r="D2855" s="579"/>
      <c r="E2855" s="827" t="s">
        <v>145</v>
      </c>
      <c r="F2855" s="658">
        <v>72000</v>
      </c>
      <c r="G2855" s="658">
        <f>F2855</f>
        <v>72000</v>
      </c>
      <c r="H2855" s="659"/>
      <c r="I2855" s="334"/>
      <c r="J2855" s="478"/>
      <c r="K2855" s="478"/>
      <c r="L2855" s="478">
        <v>72000</v>
      </c>
      <c r="M2855" s="479"/>
      <c r="N2855" s="479"/>
      <c r="O2855" s="480"/>
      <c r="P2855" s="587"/>
      <c r="Q2855" s="660"/>
      <c r="R2855" s="494">
        <v>30000</v>
      </c>
      <c r="S2855" s="334">
        <v>42000</v>
      </c>
      <c r="T2855" s="484"/>
      <c r="U2855" s="334"/>
      <c r="V2855" s="484"/>
      <c r="W2855" s="334"/>
      <c r="X2855" s="593">
        <f t="shared" si="410"/>
        <v>0</v>
      </c>
      <c r="Y2855" s="593">
        <f t="shared" si="411"/>
        <v>0</v>
      </c>
      <c r="Z2855" s="595"/>
      <c r="AA2855" s="595"/>
      <c r="AB2855" s="595"/>
      <c r="AC2855" s="595"/>
      <c r="AD2855" s="595"/>
      <c r="AE2855" s="595"/>
      <c r="AF2855" s="595"/>
      <c r="AG2855" s="595"/>
      <c r="AH2855" s="595">
        <f t="shared" si="404"/>
        <v>0</v>
      </c>
      <c r="AI2855" s="595">
        <v>1</v>
      </c>
      <c r="AJ2855" s="595"/>
      <c r="AK2855" s="595"/>
      <c r="AL2855" s="595"/>
      <c r="AM2855" s="595"/>
      <c r="AN2855" s="595"/>
      <c r="AO2855" s="595"/>
      <c r="AP2855" s="595"/>
      <c r="AQ2855" s="596">
        <f t="shared" si="406"/>
        <v>1</v>
      </c>
      <c r="AR2855" s="596">
        <f t="shared" si="405"/>
        <v>1</v>
      </c>
    </row>
    <row r="2856" spans="1:44" ht="28.2" thickTop="1" thickBot="1">
      <c r="A2856" s="206" t="s">
        <v>2203</v>
      </c>
      <c r="B2856" s="206" t="s">
        <v>2261</v>
      </c>
      <c r="C2856" s="227" t="s">
        <v>60</v>
      </c>
      <c r="D2856" s="579"/>
      <c r="E2856" s="827" t="s">
        <v>145</v>
      </c>
      <c r="F2856" s="658">
        <v>69000</v>
      </c>
      <c r="G2856" s="658">
        <f>F2856</f>
        <v>69000</v>
      </c>
      <c r="H2856" s="659"/>
      <c r="I2856" s="334">
        <v>9000</v>
      </c>
      <c r="J2856" s="478"/>
      <c r="K2856" s="478"/>
      <c r="L2856" s="478">
        <v>60000</v>
      </c>
      <c r="M2856" s="479"/>
      <c r="N2856" s="479"/>
      <c r="O2856" s="480"/>
      <c r="P2856" s="587"/>
      <c r="Q2856" s="660">
        <v>62012</v>
      </c>
      <c r="R2856" s="494"/>
      <c r="S2856" s="334">
        <f>G2856-Q2856</f>
        <v>6988</v>
      </c>
      <c r="T2856" s="484"/>
      <c r="U2856" s="334"/>
      <c r="V2856" s="484"/>
      <c r="W2856" s="334"/>
      <c r="X2856" s="593">
        <f t="shared" si="410"/>
        <v>0</v>
      </c>
      <c r="Y2856" s="593">
        <f t="shared" si="411"/>
        <v>0</v>
      </c>
      <c r="Z2856" s="595"/>
      <c r="AA2856" s="595"/>
      <c r="AB2856" s="595"/>
      <c r="AC2856" s="595"/>
      <c r="AD2856" s="595"/>
      <c r="AE2856" s="595"/>
      <c r="AF2856" s="595"/>
      <c r="AG2856" s="595"/>
      <c r="AH2856" s="595">
        <f t="shared" si="404"/>
        <v>0</v>
      </c>
      <c r="AI2856" s="595">
        <v>1</v>
      </c>
      <c r="AJ2856" s="595"/>
      <c r="AK2856" s="595"/>
      <c r="AL2856" s="595"/>
      <c r="AM2856" s="595"/>
      <c r="AN2856" s="595"/>
      <c r="AO2856" s="595"/>
      <c r="AP2856" s="595"/>
      <c r="AQ2856" s="596">
        <f t="shared" si="406"/>
        <v>1</v>
      </c>
      <c r="AR2856" s="596">
        <f t="shared" si="405"/>
        <v>1</v>
      </c>
    </row>
    <row r="2857" spans="1:44" ht="28.2" thickTop="1" thickBot="1">
      <c r="A2857" s="206" t="s">
        <v>2203</v>
      </c>
      <c r="B2857" s="206" t="s">
        <v>2261</v>
      </c>
      <c r="C2857" s="227" t="s">
        <v>2267</v>
      </c>
      <c r="D2857" s="579"/>
      <c r="E2857" s="827" t="s">
        <v>964</v>
      </c>
      <c r="F2857" s="658">
        <v>182000</v>
      </c>
      <c r="G2857" s="658">
        <v>172942</v>
      </c>
      <c r="H2857" s="659"/>
      <c r="I2857" s="334"/>
      <c r="J2857" s="478">
        <v>50000</v>
      </c>
      <c r="K2857" s="478"/>
      <c r="L2857" s="478">
        <v>122942</v>
      </c>
      <c r="M2857" s="479"/>
      <c r="N2857" s="479"/>
      <c r="O2857" s="480"/>
      <c r="P2857" s="587"/>
      <c r="Q2857" s="660">
        <v>155644</v>
      </c>
      <c r="R2857" s="494">
        <f>G2857-Q2857</f>
        <v>17298</v>
      </c>
      <c r="S2857" s="334"/>
      <c r="T2857" s="484">
        <v>18500</v>
      </c>
      <c r="U2857" s="334"/>
      <c r="V2857" s="484"/>
      <c r="W2857" s="334"/>
      <c r="X2857" s="593">
        <f t="shared" si="410"/>
        <v>0</v>
      </c>
      <c r="Y2857" s="593">
        <f t="shared" si="411"/>
        <v>0</v>
      </c>
      <c r="Z2857" s="595"/>
      <c r="AA2857" s="595"/>
      <c r="AB2857" s="595"/>
      <c r="AC2857" s="595"/>
      <c r="AD2857" s="595"/>
      <c r="AE2857" s="595"/>
      <c r="AF2857" s="595"/>
      <c r="AG2857" s="595"/>
      <c r="AH2857" s="595">
        <f t="shared" si="404"/>
        <v>0</v>
      </c>
      <c r="AI2857" s="595">
        <v>1</v>
      </c>
      <c r="AJ2857" s="595"/>
      <c r="AK2857" s="595"/>
      <c r="AL2857" s="595"/>
      <c r="AM2857" s="623"/>
      <c r="AN2857" s="623"/>
      <c r="AO2857" s="623"/>
      <c r="AP2857" s="623"/>
      <c r="AQ2857" s="596">
        <f t="shared" si="406"/>
        <v>1</v>
      </c>
      <c r="AR2857" s="596">
        <f t="shared" si="405"/>
        <v>1</v>
      </c>
    </row>
    <row r="2858" spans="1:44" ht="28.2" thickTop="1" thickBot="1">
      <c r="A2858" s="104" t="s">
        <v>2203</v>
      </c>
      <c r="B2858" s="104" t="s">
        <v>2261</v>
      </c>
      <c r="C2858" s="187" t="s">
        <v>2268</v>
      </c>
      <c r="D2858" s="724"/>
      <c r="E2858" s="225" t="s">
        <v>10</v>
      </c>
      <c r="F2858" s="725">
        <v>700000</v>
      </c>
      <c r="G2858" s="725">
        <f>530394+9053</f>
        <v>539447</v>
      </c>
      <c r="H2858" s="726"/>
      <c r="I2858" s="350"/>
      <c r="J2858" s="427"/>
      <c r="K2858" s="427"/>
      <c r="L2858" s="427"/>
      <c r="M2858" s="428">
        <v>539447</v>
      </c>
      <c r="N2858" s="428"/>
      <c r="O2858" s="429"/>
      <c r="P2858" s="587"/>
      <c r="Q2858" s="727">
        <f>215834.898+8165.9</f>
        <v>224000.79799999998</v>
      </c>
      <c r="R2858" s="449">
        <f>G2858-Q2858</f>
        <v>315446.20200000005</v>
      </c>
      <c r="S2858" s="350"/>
      <c r="T2858" s="431"/>
      <c r="U2858" s="350"/>
      <c r="V2858" s="431"/>
      <c r="W2858" s="350"/>
      <c r="X2858" s="593">
        <f t="shared" si="410"/>
        <v>0</v>
      </c>
      <c r="Y2858" s="593">
        <f t="shared" si="411"/>
        <v>0</v>
      </c>
      <c r="Z2858" s="412"/>
      <c r="AA2858" s="412"/>
      <c r="AB2858" s="412"/>
      <c r="AC2858" s="412"/>
      <c r="AD2858" s="412"/>
      <c r="AE2858" s="412"/>
      <c r="AF2858" s="412"/>
      <c r="AG2858" s="412"/>
      <c r="AH2858" s="595">
        <f t="shared" si="404"/>
        <v>0</v>
      </c>
      <c r="AI2858" s="412"/>
      <c r="AJ2858" s="412"/>
      <c r="AK2858" s="412"/>
      <c r="AL2858" s="412"/>
      <c r="AM2858" s="14"/>
      <c r="AN2858" s="14"/>
      <c r="AO2858" s="14">
        <v>1</v>
      </c>
      <c r="AP2858" s="14"/>
      <c r="AQ2858" s="596">
        <f t="shared" si="406"/>
        <v>1</v>
      </c>
      <c r="AR2858" s="596">
        <f t="shared" si="405"/>
        <v>1</v>
      </c>
    </row>
    <row r="2859" spans="1:44" ht="28.2" thickTop="1" thickBot="1">
      <c r="A2859" s="576" t="s">
        <v>2203</v>
      </c>
      <c r="B2859" s="576" t="s">
        <v>2269</v>
      </c>
      <c r="C2859" s="662" t="s">
        <v>36</v>
      </c>
      <c r="D2859" s="579"/>
      <c r="E2859" s="834" t="s">
        <v>179</v>
      </c>
      <c r="F2859" s="663">
        <v>30000</v>
      </c>
      <c r="G2859" s="663">
        <f>+F2859</f>
        <v>30000</v>
      </c>
      <c r="H2859" s="582"/>
      <c r="I2859" s="592">
        <v>30000</v>
      </c>
      <c r="J2859" s="664"/>
      <c r="K2859" s="664"/>
      <c r="L2859" s="664"/>
      <c r="M2859" s="665"/>
      <c r="N2859" s="665"/>
      <c r="O2859" s="666"/>
      <c r="P2859" s="587"/>
      <c r="Q2859" s="667"/>
      <c r="R2859" s="668">
        <v>10000</v>
      </c>
      <c r="S2859" s="592">
        <f>F2859-R2859-Q2859</f>
        <v>20000</v>
      </c>
      <c r="T2859" s="591"/>
      <c r="U2859" s="592"/>
      <c r="V2859" s="591"/>
      <c r="W2859" s="592"/>
      <c r="X2859" s="593">
        <f t="shared" si="410"/>
        <v>0</v>
      </c>
      <c r="Y2859" s="593">
        <f t="shared" si="411"/>
        <v>0</v>
      </c>
      <c r="Z2859" s="594">
        <v>1</v>
      </c>
      <c r="AA2859" s="594"/>
      <c r="AB2859" s="594"/>
      <c r="AC2859" s="594"/>
      <c r="AD2859" s="594"/>
      <c r="AE2859" s="594"/>
      <c r="AF2859" s="594"/>
      <c r="AG2859" s="594"/>
      <c r="AH2859" s="595">
        <f t="shared" si="404"/>
        <v>1</v>
      </c>
      <c r="AI2859" s="594"/>
      <c r="AJ2859" s="594"/>
      <c r="AK2859" s="594"/>
      <c r="AL2859" s="594"/>
      <c r="AM2859" s="669"/>
      <c r="AN2859" s="669"/>
      <c r="AO2859" s="669"/>
      <c r="AP2859" s="669"/>
      <c r="AQ2859" s="596">
        <f t="shared" si="406"/>
        <v>0</v>
      </c>
      <c r="AR2859" s="596">
        <f t="shared" si="405"/>
        <v>1</v>
      </c>
    </row>
    <row r="2860" spans="1:44" ht="28.2" thickTop="1" thickBot="1">
      <c r="A2860" s="576" t="s">
        <v>2203</v>
      </c>
      <c r="B2860" s="576" t="s">
        <v>2269</v>
      </c>
      <c r="C2860" s="662" t="s">
        <v>2270</v>
      </c>
      <c r="D2860" s="579"/>
      <c r="E2860" s="834" t="s">
        <v>179</v>
      </c>
      <c r="F2860" s="663">
        <v>200000</v>
      </c>
      <c r="G2860" s="663">
        <f t="shared" ref="G2860:G2866" si="414">+F2860</f>
        <v>200000</v>
      </c>
      <c r="H2860" s="582"/>
      <c r="I2860" s="592"/>
      <c r="J2860" s="664"/>
      <c r="K2860" s="664"/>
      <c r="L2860" s="664">
        <f>F2860</f>
        <v>200000</v>
      </c>
      <c r="M2860" s="665"/>
      <c r="N2860" s="665"/>
      <c r="O2860" s="666"/>
      <c r="P2860" s="587"/>
      <c r="Q2860" s="667"/>
      <c r="R2860" s="668"/>
      <c r="S2860" s="592">
        <f t="shared" ref="S2860:S2865" si="415">F2860-R2860-Q2860</f>
        <v>200000</v>
      </c>
      <c r="T2860" s="591"/>
      <c r="U2860" s="592"/>
      <c r="V2860" s="591"/>
      <c r="W2860" s="592"/>
      <c r="X2860" s="593">
        <f t="shared" si="410"/>
        <v>0</v>
      </c>
      <c r="Y2860" s="593">
        <f t="shared" si="411"/>
        <v>0</v>
      </c>
      <c r="Z2860" s="594">
        <v>1</v>
      </c>
      <c r="AA2860" s="594"/>
      <c r="AB2860" s="594"/>
      <c r="AC2860" s="594"/>
      <c r="AD2860" s="594"/>
      <c r="AE2860" s="594"/>
      <c r="AF2860" s="594"/>
      <c r="AG2860" s="594"/>
      <c r="AH2860" s="595">
        <f t="shared" si="404"/>
        <v>1</v>
      </c>
      <c r="AI2860" s="594"/>
      <c r="AJ2860" s="594"/>
      <c r="AK2860" s="594"/>
      <c r="AL2860" s="594"/>
      <c r="AM2860" s="669"/>
      <c r="AN2860" s="669"/>
      <c r="AO2860" s="669"/>
      <c r="AP2860" s="669"/>
      <c r="AQ2860" s="596">
        <f t="shared" si="406"/>
        <v>0</v>
      </c>
      <c r="AR2860" s="596">
        <f t="shared" si="405"/>
        <v>1</v>
      </c>
    </row>
    <row r="2861" spans="1:44" ht="28.2" thickTop="1" thickBot="1">
      <c r="A2861" s="576" t="s">
        <v>2203</v>
      </c>
      <c r="B2861" s="576" t="s">
        <v>2269</v>
      </c>
      <c r="C2861" s="662" t="s">
        <v>2271</v>
      </c>
      <c r="D2861" s="579"/>
      <c r="E2861" s="834" t="s">
        <v>179</v>
      </c>
      <c r="F2861" s="663">
        <v>90000</v>
      </c>
      <c r="G2861" s="663">
        <f t="shared" si="414"/>
        <v>90000</v>
      </c>
      <c r="H2861" s="582"/>
      <c r="I2861" s="592">
        <v>2000</v>
      </c>
      <c r="J2861" s="664"/>
      <c r="K2861" s="664"/>
      <c r="L2861" s="664">
        <v>88000</v>
      </c>
      <c r="M2861" s="665"/>
      <c r="N2861" s="665"/>
      <c r="O2861" s="666"/>
      <c r="P2861" s="587"/>
      <c r="Q2861" s="667"/>
      <c r="R2861" s="668">
        <v>10000</v>
      </c>
      <c r="S2861" s="592">
        <f t="shared" si="415"/>
        <v>80000</v>
      </c>
      <c r="T2861" s="591"/>
      <c r="U2861" s="592"/>
      <c r="V2861" s="591"/>
      <c r="W2861" s="592"/>
      <c r="X2861" s="593">
        <f t="shared" si="410"/>
        <v>0</v>
      </c>
      <c r="Y2861" s="593">
        <f t="shared" si="411"/>
        <v>0</v>
      </c>
      <c r="Z2861" s="594">
        <v>1</v>
      </c>
      <c r="AA2861" s="594"/>
      <c r="AB2861" s="594"/>
      <c r="AC2861" s="594"/>
      <c r="AD2861" s="594"/>
      <c r="AE2861" s="594"/>
      <c r="AF2861" s="594"/>
      <c r="AG2861" s="594"/>
      <c r="AH2861" s="595">
        <f t="shared" si="404"/>
        <v>1</v>
      </c>
      <c r="AI2861" s="594"/>
      <c r="AJ2861" s="594"/>
      <c r="AK2861" s="594"/>
      <c r="AL2861" s="594"/>
      <c r="AM2861" s="669"/>
      <c r="AN2861" s="669"/>
      <c r="AO2861" s="669"/>
      <c r="AP2861" s="669"/>
      <c r="AQ2861" s="596">
        <f t="shared" si="406"/>
        <v>0</v>
      </c>
      <c r="AR2861" s="596">
        <f t="shared" si="405"/>
        <v>1</v>
      </c>
    </row>
    <row r="2862" spans="1:44" ht="28.2" thickTop="1" thickBot="1">
      <c r="A2862" s="576" t="s">
        <v>2203</v>
      </c>
      <c r="B2862" s="576" t="s">
        <v>2269</v>
      </c>
      <c r="C2862" s="662" t="s">
        <v>40</v>
      </c>
      <c r="D2862" s="579"/>
      <c r="E2862" s="834" t="s">
        <v>179</v>
      </c>
      <c r="F2862" s="663">
        <v>20000</v>
      </c>
      <c r="G2862" s="663">
        <f t="shared" si="414"/>
        <v>20000</v>
      </c>
      <c r="H2862" s="582"/>
      <c r="I2862" s="592">
        <f>F2862</f>
        <v>20000</v>
      </c>
      <c r="J2862" s="664"/>
      <c r="K2862" s="664"/>
      <c r="L2862" s="664"/>
      <c r="M2862" s="665"/>
      <c r="N2862" s="665"/>
      <c r="O2862" s="666"/>
      <c r="P2862" s="587"/>
      <c r="Q2862" s="667"/>
      <c r="R2862" s="668">
        <v>20000</v>
      </c>
      <c r="S2862" s="592">
        <f t="shared" si="415"/>
        <v>0</v>
      </c>
      <c r="T2862" s="591"/>
      <c r="U2862" s="592"/>
      <c r="V2862" s="591"/>
      <c r="W2862" s="592"/>
      <c r="X2862" s="593">
        <f t="shared" si="410"/>
        <v>0</v>
      </c>
      <c r="Y2862" s="593">
        <f t="shared" si="411"/>
        <v>0</v>
      </c>
      <c r="Z2862" s="594">
        <v>1</v>
      </c>
      <c r="AA2862" s="594"/>
      <c r="AB2862" s="594"/>
      <c r="AC2862" s="594"/>
      <c r="AD2862" s="594"/>
      <c r="AE2862" s="594"/>
      <c r="AF2862" s="594"/>
      <c r="AG2862" s="594"/>
      <c r="AH2862" s="595">
        <f t="shared" si="404"/>
        <v>1</v>
      </c>
      <c r="AI2862" s="594"/>
      <c r="AJ2862" s="594"/>
      <c r="AK2862" s="594"/>
      <c r="AL2862" s="594"/>
      <c r="AM2862" s="669"/>
      <c r="AN2862" s="669"/>
      <c r="AO2862" s="669"/>
      <c r="AP2862" s="669"/>
      <c r="AQ2862" s="596">
        <f t="shared" si="406"/>
        <v>0</v>
      </c>
      <c r="AR2862" s="596">
        <f t="shared" si="405"/>
        <v>1</v>
      </c>
    </row>
    <row r="2863" spans="1:44" ht="28.2" thickTop="1" thickBot="1">
      <c r="A2863" s="576" t="s">
        <v>2203</v>
      </c>
      <c r="B2863" s="576" t="s">
        <v>2269</v>
      </c>
      <c r="C2863" s="662" t="s">
        <v>524</v>
      </c>
      <c r="D2863" s="579"/>
      <c r="E2863" s="834" t="s">
        <v>179</v>
      </c>
      <c r="F2863" s="663">
        <v>20000</v>
      </c>
      <c r="G2863" s="663">
        <f t="shared" si="414"/>
        <v>20000</v>
      </c>
      <c r="H2863" s="582"/>
      <c r="I2863" s="592">
        <f>F2863</f>
        <v>20000</v>
      </c>
      <c r="J2863" s="664"/>
      <c r="K2863" s="664"/>
      <c r="L2863" s="664"/>
      <c r="M2863" s="665"/>
      <c r="N2863" s="665"/>
      <c r="O2863" s="666"/>
      <c r="P2863" s="587"/>
      <c r="Q2863" s="667"/>
      <c r="R2863" s="668">
        <v>20000</v>
      </c>
      <c r="S2863" s="592">
        <f t="shared" si="415"/>
        <v>0</v>
      </c>
      <c r="T2863" s="591"/>
      <c r="U2863" s="592"/>
      <c r="V2863" s="591"/>
      <c r="W2863" s="592"/>
      <c r="X2863" s="593">
        <f t="shared" si="410"/>
        <v>0</v>
      </c>
      <c r="Y2863" s="593">
        <f t="shared" si="411"/>
        <v>0</v>
      </c>
      <c r="Z2863" s="594">
        <v>1</v>
      </c>
      <c r="AA2863" s="594"/>
      <c r="AB2863" s="594"/>
      <c r="AC2863" s="594"/>
      <c r="AD2863" s="594"/>
      <c r="AE2863" s="594"/>
      <c r="AF2863" s="594"/>
      <c r="AG2863" s="594"/>
      <c r="AH2863" s="595">
        <f t="shared" si="404"/>
        <v>1</v>
      </c>
      <c r="AI2863" s="594"/>
      <c r="AJ2863" s="594"/>
      <c r="AK2863" s="594"/>
      <c r="AL2863" s="594"/>
      <c r="AM2863" s="669"/>
      <c r="AN2863" s="669"/>
      <c r="AO2863" s="669"/>
      <c r="AP2863" s="669"/>
      <c r="AQ2863" s="596">
        <f t="shared" si="406"/>
        <v>0</v>
      </c>
      <c r="AR2863" s="596">
        <f t="shared" si="405"/>
        <v>1</v>
      </c>
    </row>
    <row r="2864" spans="1:44" ht="28.2" thickTop="1" thickBot="1">
      <c r="A2864" s="576" t="s">
        <v>2203</v>
      </c>
      <c r="B2864" s="576" t="s">
        <v>2269</v>
      </c>
      <c r="C2864" s="662" t="s">
        <v>1016</v>
      </c>
      <c r="D2864" s="579"/>
      <c r="E2864" s="834" t="s">
        <v>179</v>
      </c>
      <c r="F2864" s="663">
        <v>40000</v>
      </c>
      <c r="G2864" s="663">
        <f t="shared" si="414"/>
        <v>40000</v>
      </c>
      <c r="H2864" s="582"/>
      <c r="I2864" s="592">
        <f>F2864</f>
        <v>40000</v>
      </c>
      <c r="J2864" s="664"/>
      <c r="K2864" s="664"/>
      <c r="L2864" s="664"/>
      <c r="M2864" s="665"/>
      <c r="N2864" s="665"/>
      <c r="O2864" s="666"/>
      <c r="P2864" s="587"/>
      <c r="Q2864" s="667"/>
      <c r="R2864" s="668">
        <v>40000</v>
      </c>
      <c r="S2864" s="592">
        <f t="shared" si="415"/>
        <v>0</v>
      </c>
      <c r="T2864" s="591"/>
      <c r="U2864" s="592"/>
      <c r="V2864" s="591"/>
      <c r="W2864" s="592"/>
      <c r="X2864" s="593">
        <f t="shared" si="410"/>
        <v>0</v>
      </c>
      <c r="Y2864" s="593">
        <f t="shared" si="411"/>
        <v>0</v>
      </c>
      <c r="Z2864" s="594">
        <v>1</v>
      </c>
      <c r="AA2864" s="594"/>
      <c r="AB2864" s="594"/>
      <c r="AC2864" s="594"/>
      <c r="AD2864" s="594"/>
      <c r="AE2864" s="594"/>
      <c r="AF2864" s="594"/>
      <c r="AG2864" s="594"/>
      <c r="AH2864" s="595">
        <f t="shared" si="404"/>
        <v>1</v>
      </c>
      <c r="AI2864" s="594"/>
      <c r="AJ2864" s="594"/>
      <c r="AK2864" s="594"/>
      <c r="AL2864" s="594"/>
      <c r="AM2864" s="669"/>
      <c r="AN2864" s="669"/>
      <c r="AO2864" s="669"/>
      <c r="AP2864" s="669"/>
      <c r="AQ2864" s="596">
        <f t="shared" si="406"/>
        <v>0</v>
      </c>
      <c r="AR2864" s="596">
        <f t="shared" si="405"/>
        <v>1</v>
      </c>
    </row>
    <row r="2865" spans="1:44" ht="28.2" thickTop="1" thickBot="1">
      <c r="A2865" s="597" t="s">
        <v>2203</v>
      </c>
      <c r="B2865" s="735" t="s">
        <v>2269</v>
      </c>
      <c r="C2865" s="736" t="s">
        <v>2272</v>
      </c>
      <c r="D2865" s="579"/>
      <c r="E2865" s="836" t="s">
        <v>179</v>
      </c>
      <c r="F2865" s="671">
        <v>185000</v>
      </c>
      <c r="G2865" s="737">
        <f t="shared" si="414"/>
        <v>185000</v>
      </c>
      <c r="H2865" s="582"/>
      <c r="I2865" s="609"/>
      <c r="J2865" s="738"/>
      <c r="K2865" s="738">
        <v>185000</v>
      </c>
      <c r="L2865" s="672"/>
      <c r="M2865" s="673"/>
      <c r="N2865" s="673"/>
      <c r="O2865" s="674"/>
      <c r="P2865" s="587"/>
      <c r="Q2865" s="675"/>
      <c r="R2865" s="676">
        <v>185000</v>
      </c>
      <c r="S2865" s="609">
        <f t="shared" si="415"/>
        <v>0</v>
      </c>
      <c r="T2865" s="608"/>
      <c r="U2865" s="609"/>
      <c r="V2865" s="608"/>
      <c r="W2865" s="609"/>
      <c r="X2865" s="593">
        <f t="shared" si="410"/>
        <v>0</v>
      </c>
      <c r="Y2865" s="593">
        <f t="shared" si="411"/>
        <v>0</v>
      </c>
      <c r="Z2865" s="610">
        <v>1</v>
      </c>
      <c r="AA2865" s="610"/>
      <c r="AB2865" s="610"/>
      <c r="AC2865" s="610"/>
      <c r="AD2865" s="610"/>
      <c r="AE2865" s="610"/>
      <c r="AF2865" s="610"/>
      <c r="AG2865" s="610"/>
      <c r="AH2865" s="595">
        <f t="shared" si="404"/>
        <v>1</v>
      </c>
      <c r="AI2865" s="611"/>
      <c r="AJ2865" s="611"/>
      <c r="AK2865" s="611"/>
      <c r="AL2865" s="611"/>
      <c r="AM2865" s="677"/>
      <c r="AN2865" s="677"/>
      <c r="AO2865" s="677"/>
      <c r="AP2865" s="677"/>
      <c r="AQ2865" s="596">
        <f t="shared" si="406"/>
        <v>0</v>
      </c>
      <c r="AR2865" s="596">
        <f t="shared" si="405"/>
        <v>1</v>
      </c>
    </row>
    <row r="2866" spans="1:44" ht="28.2" thickTop="1" thickBot="1">
      <c r="A2866" s="576" t="s">
        <v>2203</v>
      </c>
      <c r="B2866" s="576" t="s">
        <v>2269</v>
      </c>
      <c r="C2866" s="662" t="s">
        <v>138</v>
      </c>
      <c r="D2866" s="579"/>
      <c r="E2866" s="834" t="s">
        <v>179</v>
      </c>
      <c r="F2866" s="663">
        <v>1230000</v>
      </c>
      <c r="G2866" s="663">
        <f t="shared" si="414"/>
        <v>1230000</v>
      </c>
      <c r="H2866" s="582"/>
      <c r="I2866" s="592">
        <v>30000</v>
      </c>
      <c r="J2866" s="664"/>
      <c r="K2866" s="664"/>
      <c r="L2866" s="664"/>
      <c r="M2866" s="665">
        <v>1200000</v>
      </c>
      <c r="N2866" s="665"/>
      <c r="O2866" s="666"/>
      <c r="P2866" s="587"/>
      <c r="Q2866" s="667"/>
      <c r="R2866" s="668"/>
      <c r="S2866" s="592">
        <v>1230000</v>
      </c>
      <c r="T2866" s="591"/>
      <c r="U2866" s="592"/>
      <c r="V2866" s="591"/>
      <c r="W2866" s="592"/>
      <c r="X2866" s="593">
        <f t="shared" si="410"/>
        <v>0</v>
      </c>
      <c r="Y2866" s="593">
        <f t="shared" si="411"/>
        <v>0</v>
      </c>
      <c r="Z2866" s="594"/>
      <c r="AA2866" s="594"/>
      <c r="AB2866" s="594"/>
      <c r="AC2866" s="594"/>
      <c r="AD2866" s="594"/>
      <c r="AE2866" s="594"/>
      <c r="AF2866" s="594">
        <v>1</v>
      </c>
      <c r="AG2866" s="594"/>
      <c r="AH2866" s="595">
        <f t="shared" si="404"/>
        <v>1</v>
      </c>
      <c r="AI2866" s="594"/>
      <c r="AJ2866" s="594"/>
      <c r="AK2866" s="594"/>
      <c r="AL2866" s="594"/>
      <c r="AM2866" s="669"/>
      <c r="AN2866" s="669"/>
      <c r="AO2866" s="669"/>
      <c r="AP2866" s="669"/>
      <c r="AQ2866" s="596">
        <f t="shared" si="406"/>
        <v>0</v>
      </c>
      <c r="AR2866" s="596">
        <f t="shared" si="405"/>
        <v>1</v>
      </c>
    </row>
    <row r="2867" spans="1:44" ht="28.2" thickTop="1" thickBot="1">
      <c r="A2867" s="206" t="s">
        <v>2203</v>
      </c>
      <c r="B2867" s="206" t="s">
        <v>2269</v>
      </c>
      <c r="C2867" s="227" t="s">
        <v>1027</v>
      </c>
      <c r="D2867" s="579"/>
      <c r="E2867" s="827" t="s">
        <v>145</v>
      </c>
      <c r="F2867" s="658">
        <v>300000</v>
      </c>
      <c r="G2867" s="658">
        <v>299900</v>
      </c>
      <c r="H2867" s="659"/>
      <c r="I2867" s="334"/>
      <c r="J2867" s="478">
        <v>168000</v>
      </c>
      <c r="K2867" s="478"/>
      <c r="L2867" s="478">
        <v>131900</v>
      </c>
      <c r="M2867" s="479"/>
      <c r="N2867" s="479"/>
      <c r="O2867" s="480"/>
      <c r="P2867" s="587"/>
      <c r="Q2867" s="660"/>
      <c r="R2867" s="494">
        <v>299900</v>
      </c>
      <c r="S2867" s="334"/>
      <c r="T2867" s="484"/>
      <c r="U2867" s="334"/>
      <c r="V2867" s="484"/>
      <c r="W2867" s="334"/>
      <c r="X2867" s="593">
        <f t="shared" si="410"/>
        <v>0</v>
      </c>
      <c r="Y2867" s="593">
        <f t="shared" si="411"/>
        <v>0</v>
      </c>
      <c r="Z2867" s="595"/>
      <c r="AA2867" s="595"/>
      <c r="AB2867" s="595"/>
      <c r="AC2867" s="595"/>
      <c r="AD2867" s="595"/>
      <c r="AE2867" s="595"/>
      <c r="AF2867" s="595"/>
      <c r="AG2867" s="595"/>
      <c r="AH2867" s="595">
        <f t="shared" si="404"/>
        <v>0</v>
      </c>
      <c r="AI2867" s="595">
        <v>1</v>
      </c>
      <c r="AJ2867" s="595"/>
      <c r="AK2867" s="595"/>
      <c r="AL2867" s="595"/>
      <c r="AM2867" s="595"/>
      <c r="AN2867" s="595"/>
      <c r="AO2867" s="595"/>
      <c r="AP2867" s="595"/>
      <c r="AQ2867" s="596">
        <f t="shared" si="406"/>
        <v>1</v>
      </c>
      <c r="AR2867" s="596">
        <f t="shared" si="405"/>
        <v>1</v>
      </c>
    </row>
    <row r="2868" spans="1:44" ht="28.2" thickTop="1" thickBot="1">
      <c r="A2868" s="206" t="s">
        <v>2203</v>
      </c>
      <c r="B2868" s="206" t="s">
        <v>2269</v>
      </c>
      <c r="C2868" s="227" t="s">
        <v>37</v>
      </c>
      <c r="D2868" s="579"/>
      <c r="E2868" s="827" t="s">
        <v>53</v>
      </c>
      <c r="F2868" s="658">
        <v>40000</v>
      </c>
      <c r="G2868" s="658">
        <v>27757</v>
      </c>
      <c r="H2868" s="659"/>
      <c r="I2868" s="334">
        <v>27757</v>
      </c>
      <c r="J2868" s="478"/>
      <c r="K2868" s="478"/>
      <c r="L2868" s="478"/>
      <c r="M2868" s="479"/>
      <c r="N2868" s="479"/>
      <c r="O2868" s="480"/>
      <c r="P2868" s="587"/>
      <c r="Q2868" s="660"/>
      <c r="R2868" s="494">
        <v>27757</v>
      </c>
      <c r="S2868" s="334"/>
      <c r="T2868" s="484"/>
      <c r="U2868" s="334"/>
      <c r="V2868" s="484"/>
      <c r="W2868" s="334"/>
      <c r="X2868" s="593">
        <f t="shared" si="410"/>
        <v>0</v>
      </c>
      <c r="Y2868" s="593">
        <f t="shared" si="411"/>
        <v>0</v>
      </c>
      <c r="Z2868" s="595"/>
      <c r="AA2868" s="595"/>
      <c r="AB2868" s="595"/>
      <c r="AC2868" s="595"/>
      <c r="AD2868" s="595"/>
      <c r="AE2868" s="595"/>
      <c r="AF2868" s="595"/>
      <c r="AG2868" s="595"/>
      <c r="AH2868" s="595">
        <f t="shared" si="404"/>
        <v>0</v>
      </c>
      <c r="AI2868" s="595">
        <v>1</v>
      </c>
      <c r="AJ2868" s="595"/>
      <c r="AK2868" s="595"/>
      <c r="AL2868" s="595"/>
      <c r="AM2868" s="595"/>
      <c r="AN2868" s="595"/>
      <c r="AO2868" s="595"/>
      <c r="AP2868" s="595"/>
      <c r="AQ2868" s="596">
        <f t="shared" si="406"/>
        <v>1</v>
      </c>
      <c r="AR2868" s="596">
        <f t="shared" si="405"/>
        <v>1</v>
      </c>
    </row>
    <row r="2869" spans="1:44" ht="28.2" thickTop="1" thickBot="1">
      <c r="A2869" s="206" t="s">
        <v>2203</v>
      </c>
      <c r="B2869" s="206" t="s">
        <v>2269</v>
      </c>
      <c r="C2869" s="227" t="s">
        <v>2273</v>
      </c>
      <c r="D2869" s="579"/>
      <c r="E2869" s="827" t="s">
        <v>53</v>
      </c>
      <c r="F2869" s="658">
        <v>410065</v>
      </c>
      <c r="G2869" s="658">
        <f>488381+7699</f>
        <v>496080</v>
      </c>
      <c r="H2869" s="659"/>
      <c r="I2869" s="334"/>
      <c r="J2869" s="478"/>
      <c r="K2869" s="478"/>
      <c r="L2869" s="478"/>
      <c r="M2869" s="479">
        <f>G2869</f>
        <v>496080</v>
      </c>
      <c r="N2869" s="479"/>
      <c r="O2869" s="480"/>
      <c r="P2869" s="587"/>
      <c r="Q2869" s="660">
        <f>250885.092+6965.021</f>
        <v>257850.11300000001</v>
      </c>
      <c r="R2869" s="494">
        <f>M2869-Q2869</f>
        <v>238229.88699999999</v>
      </c>
      <c r="S2869" s="334"/>
      <c r="T2869" s="484"/>
      <c r="U2869" s="334"/>
      <c r="V2869" s="484"/>
      <c r="W2869" s="334"/>
      <c r="X2869" s="593">
        <f t="shared" si="410"/>
        <v>0</v>
      </c>
      <c r="Y2869" s="593">
        <f t="shared" si="411"/>
        <v>0</v>
      </c>
      <c r="Z2869" s="595"/>
      <c r="AA2869" s="595"/>
      <c r="AB2869" s="595"/>
      <c r="AC2869" s="595"/>
      <c r="AD2869" s="595"/>
      <c r="AE2869" s="595"/>
      <c r="AF2869" s="595"/>
      <c r="AG2869" s="595"/>
      <c r="AH2869" s="595">
        <f t="shared" si="404"/>
        <v>0</v>
      </c>
      <c r="AI2869" s="595"/>
      <c r="AJ2869" s="595"/>
      <c r="AK2869" s="595"/>
      <c r="AL2869" s="595"/>
      <c r="AM2869" s="595"/>
      <c r="AN2869" s="595"/>
      <c r="AO2869" s="595">
        <v>1</v>
      </c>
      <c r="AP2869" s="595"/>
      <c r="AQ2869" s="596">
        <f t="shared" si="406"/>
        <v>1</v>
      </c>
      <c r="AR2869" s="596">
        <f t="shared" si="405"/>
        <v>1</v>
      </c>
    </row>
    <row r="2870" spans="1:44" ht="28.2" thickTop="1" thickBot="1">
      <c r="A2870" s="576" t="s">
        <v>2274</v>
      </c>
      <c r="B2870" s="576" t="s">
        <v>2274</v>
      </c>
      <c r="C2870" s="578" t="s">
        <v>54</v>
      </c>
      <c r="D2870" s="579"/>
      <c r="E2870" s="912" t="s">
        <v>179</v>
      </c>
      <c r="F2870" s="581">
        <v>1521000</v>
      </c>
      <c r="G2870" s="581">
        <f>F2870</f>
        <v>1521000</v>
      </c>
      <c r="H2870" s="582"/>
      <c r="I2870" s="590">
        <v>419500</v>
      </c>
      <c r="J2870" s="739">
        <v>700000</v>
      </c>
      <c r="K2870" s="739"/>
      <c r="L2870" s="739">
        <v>401500</v>
      </c>
      <c r="M2870" s="740"/>
      <c r="N2870" s="740"/>
      <c r="O2870" s="586"/>
      <c r="P2870" s="587"/>
      <c r="Q2870" s="588"/>
      <c r="R2870" s="589">
        <v>150000</v>
      </c>
      <c r="S2870" s="590">
        <v>1371000</v>
      </c>
      <c r="T2870" s="591"/>
      <c r="U2870" s="592"/>
      <c r="V2870" s="591"/>
      <c r="W2870" s="592"/>
      <c r="X2870" s="593">
        <f t="shared" si="410"/>
        <v>0</v>
      </c>
      <c r="Y2870" s="593">
        <f t="shared" si="411"/>
        <v>0</v>
      </c>
      <c r="Z2870" s="594">
        <v>1</v>
      </c>
      <c r="AA2870" s="594"/>
      <c r="AB2870" s="594"/>
      <c r="AC2870" s="594"/>
      <c r="AD2870" s="594"/>
      <c r="AE2870" s="594"/>
      <c r="AF2870" s="594"/>
      <c r="AG2870" s="594"/>
      <c r="AH2870" s="595">
        <f t="shared" si="404"/>
        <v>1</v>
      </c>
      <c r="AI2870" s="594"/>
      <c r="AJ2870" s="594"/>
      <c r="AK2870" s="594"/>
      <c r="AL2870" s="594"/>
      <c r="AM2870" s="594"/>
      <c r="AN2870" s="594"/>
      <c r="AO2870" s="594"/>
      <c r="AP2870" s="594"/>
      <c r="AQ2870" s="596">
        <f t="shared" si="406"/>
        <v>0</v>
      </c>
      <c r="AR2870" s="596">
        <f t="shared" si="405"/>
        <v>1</v>
      </c>
    </row>
    <row r="2871" spans="1:44" ht="28.2" thickTop="1" thickBot="1">
      <c r="A2871" s="576" t="s">
        <v>2274</v>
      </c>
      <c r="B2871" s="576" t="s">
        <v>2274</v>
      </c>
      <c r="C2871" s="578" t="s">
        <v>229</v>
      </c>
      <c r="D2871" s="579"/>
      <c r="E2871" s="912" t="s">
        <v>179</v>
      </c>
      <c r="F2871" s="581">
        <v>170000</v>
      </c>
      <c r="G2871" s="581">
        <f t="shared" ref="G2871:G2884" si="416">F2871</f>
        <v>170000</v>
      </c>
      <c r="H2871" s="582"/>
      <c r="I2871" s="590">
        <v>170000</v>
      </c>
      <c r="J2871" s="739"/>
      <c r="K2871" s="739"/>
      <c r="L2871" s="739"/>
      <c r="M2871" s="740"/>
      <c r="N2871" s="740"/>
      <c r="O2871" s="586"/>
      <c r="P2871" s="587"/>
      <c r="Q2871" s="588"/>
      <c r="R2871" s="589">
        <v>153000</v>
      </c>
      <c r="S2871" s="590">
        <v>17000</v>
      </c>
      <c r="T2871" s="591"/>
      <c r="U2871" s="592"/>
      <c r="V2871" s="591"/>
      <c r="W2871" s="592"/>
      <c r="X2871" s="593">
        <f t="shared" si="410"/>
        <v>0</v>
      </c>
      <c r="Y2871" s="593">
        <f t="shared" si="411"/>
        <v>0</v>
      </c>
      <c r="Z2871" s="594">
        <v>1</v>
      </c>
      <c r="AA2871" s="594"/>
      <c r="AB2871" s="594"/>
      <c r="AC2871" s="594"/>
      <c r="AD2871" s="594"/>
      <c r="AE2871" s="594"/>
      <c r="AF2871" s="594"/>
      <c r="AG2871" s="594"/>
      <c r="AH2871" s="595">
        <f t="shared" si="404"/>
        <v>1</v>
      </c>
      <c r="AI2871" s="594"/>
      <c r="AJ2871" s="594"/>
      <c r="AK2871" s="594"/>
      <c r="AL2871" s="594"/>
      <c r="AM2871" s="594"/>
      <c r="AN2871" s="594"/>
      <c r="AO2871" s="594"/>
      <c r="AP2871" s="594"/>
      <c r="AQ2871" s="596">
        <f t="shared" si="406"/>
        <v>0</v>
      </c>
      <c r="AR2871" s="596">
        <f t="shared" si="405"/>
        <v>1</v>
      </c>
    </row>
    <row r="2872" spans="1:44" ht="28.2" thickTop="1" thickBot="1">
      <c r="A2872" s="576" t="s">
        <v>2274</v>
      </c>
      <c r="B2872" s="576" t="s">
        <v>2274</v>
      </c>
      <c r="C2872" s="578" t="s">
        <v>2242</v>
      </c>
      <c r="D2872" s="579"/>
      <c r="E2872" s="912" t="s">
        <v>179</v>
      </c>
      <c r="F2872" s="581">
        <v>47000</v>
      </c>
      <c r="G2872" s="581">
        <f t="shared" si="416"/>
        <v>47000</v>
      </c>
      <c r="H2872" s="582"/>
      <c r="I2872" s="590">
        <v>47000</v>
      </c>
      <c r="J2872" s="739"/>
      <c r="K2872" s="739"/>
      <c r="L2872" s="739"/>
      <c r="M2872" s="740"/>
      <c r="N2872" s="740"/>
      <c r="O2872" s="586"/>
      <c r="P2872" s="587"/>
      <c r="Q2872" s="588"/>
      <c r="R2872" s="589">
        <v>47000</v>
      </c>
      <c r="S2872" s="590"/>
      <c r="T2872" s="591"/>
      <c r="U2872" s="592"/>
      <c r="V2872" s="591"/>
      <c r="W2872" s="592"/>
      <c r="X2872" s="593">
        <f t="shared" si="410"/>
        <v>0</v>
      </c>
      <c r="Y2872" s="593">
        <f t="shared" si="411"/>
        <v>0</v>
      </c>
      <c r="Z2872" s="594">
        <v>1</v>
      </c>
      <c r="AA2872" s="594"/>
      <c r="AB2872" s="594"/>
      <c r="AC2872" s="594"/>
      <c r="AD2872" s="594"/>
      <c r="AE2872" s="594"/>
      <c r="AF2872" s="594"/>
      <c r="AG2872" s="594"/>
      <c r="AH2872" s="595">
        <f t="shared" si="404"/>
        <v>1</v>
      </c>
      <c r="AI2872" s="594"/>
      <c r="AJ2872" s="594"/>
      <c r="AK2872" s="594"/>
      <c r="AL2872" s="594"/>
      <c r="AM2872" s="594"/>
      <c r="AN2872" s="594"/>
      <c r="AO2872" s="594"/>
      <c r="AP2872" s="594"/>
      <c r="AQ2872" s="596">
        <f t="shared" si="406"/>
        <v>0</v>
      </c>
      <c r="AR2872" s="596">
        <f t="shared" si="405"/>
        <v>1</v>
      </c>
    </row>
    <row r="2873" spans="1:44" ht="28.2" thickTop="1" thickBot="1">
      <c r="A2873" s="576" t="s">
        <v>2274</v>
      </c>
      <c r="B2873" s="576" t="s">
        <v>2274</v>
      </c>
      <c r="C2873" s="578" t="s">
        <v>2275</v>
      </c>
      <c r="D2873" s="579"/>
      <c r="E2873" s="912" t="s">
        <v>179</v>
      </c>
      <c r="F2873" s="581">
        <v>12000</v>
      </c>
      <c r="G2873" s="581">
        <f t="shared" si="416"/>
        <v>12000</v>
      </c>
      <c r="H2873" s="582"/>
      <c r="I2873" s="590">
        <v>12000</v>
      </c>
      <c r="J2873" s="739"/>
      <c r="K2873" s="739"/>
      <c r="L2873" s="739"/>
      <c r="M2873" s="740"/>
      <c r="N2873" s="740"/>
      <c r="O2873" s="586"/>
      <c r="P2873" s="587"/>
      <c r="Q2873" s="588"/>
      <c r="R2873" s="589">
        <v>12000</v>
      </c>
      <c r="S2873" s="590"/>
      <c r="T2873" s="591"/>
      <c r="U2873" s="592"/>
      <c r="V2873" s="591"/>
      <c r="W2873" s="592"/>
      <c r="X2873" s="593">
        <f t="shared" si="410"/>
        <v>0</v>
      </c>
      <c r="Y2873" s="593">
        <f t="shared" si="411"/>
        <v>0</v>
      </c>
      <c r="Z2873" s="594">
        <v>1</v>
      </c>
      <c r="AA2873" s="594"/>
      <c r="AB2873" s="594"/>
      <c r="AC2873" s="594"/>
      <c r="AD2873" s="594"/>
      <c r="AE2873" s="594"/>
      <c r="AF2873" s="594"/>
      <c r="AG2873" s="594"/>
      <c r="AH2873" s="595">
        <f t="shared" si="404"/>
        <v>1</v>
      </c>
      <c r="AI2873" s="594"/>
      <c r="AJ2873" s="594"/>
      <c r="AK2873" s="594"/>
      <c r="AL2873" s="594"/>
      <c r="AM2873" s="594"/>
      <c r="AN2873" s="594"/>
      <c r="AO2873" s="594"/>
      <c r="AP2873" s="594"/>
      <c r="AQ2873" s="596">
        <f t="shared" si="406"/>
        <v>0</v>
      </c>
      <c r="AR2873" s="596">
        <f t="shared" si="405"/>
        <v>1</v>
      </c>
    </row>
    <row r="2874" spans="1:44" ht="28.2" thickTop="1" thickBot="1">
      <c r="A2874" s="576" t="s">
        <v>2274</v>
      </c>
      <c r="B2874" s="576" t="s">
        <v>2274</v>
      </c>
      <c r="C2874" s="578" t="s">
        <v>2276</v>
      </c>
      <c r="D2874" s="579"/>
      <c r="E2874" s="912" t="s">
        <v>179</v>
      </c>
      <c r="F2874" s="581">
        <v>200000</v>
      </c>
      <c r="G2874" s="581">
        <f t="shared" si="416"/>
        <v>200000</v>
      </c>
      <c r="H2874" s="582"/>
      <c r="I2874" s="590">
        <v>200000</v>
      </c>
      <c r="J2874" s="739"/>
      <c r="K2874" s="739"/>
      <c r="L2874" s="739"/>
      <c r="M2874" s="740"/>
      <c r="N2874" s="740"/>
      <c r="O2874" s="586"/>
      <c r="P2874" s="587"/>
      <c r="Q2874" s="588"/>
      <c r="R2874" s="589">
        <v>100000</v>
      </c>
      <c r="S2874" s="590">
        <v>100000</v>
      </c>
      <c r="T2874" s="591"/>
      <c r="U2874" s="592"/>
      <c r="V2874" s="591"/>
      <c r="W2874" s="592"/>
      <c r="X2874" s="593">
        <f t="shared" si="410"/>
        <v>0</v>
      </c>
      <c r="Y2874" s="593">
        <f t="shared" si="411"/>
        <v>0</v>
      </c>
      <c r="Z2874" s="594">
        <v>1</v>
      </c>
      <c r="AA2874" s="594"/>
      <c r="AB2874" s="594"/>
      <c r="AC2874" s="594"/>
      <c r="AD2874" s="594"/>
      <c r="AE2874" s="594"/>
      <c r="AF2874" s="594"/>
      <c r="AG2874" s="594"/>
      <c r="AH2874" s="595">
        <f t="shared" si="404"/>
        <v>1</v>
      </c>
      <c r="AI2874" s="594"/>
      <c r="AJ2874" s="594"/>
      <c r="AK2874" s="594"/>
      <c r="AL2874" s="594"/>
      <c r="AM2874" s="594"/>
      <c r="AN2874" s="594"/>
      <c r="AO2874" s="594"/>
      <c r="AP2874" s="594"/>
      <c r="AQ2874" s="596">
        <f t="shared" si="406"/>
        <v>0</v>
      </c>
      <c r="AR2874" s="596">
        <f t="shared" si="405"/>
        <v>1</v>
      </c>
    </row>
    <row r="2875" spans="1:44" ht="28.2" thickTop="1" thickBot="1">
      <c r="A2875" s="576" t="s">
        <v>2274</v>
      </c>
      <c r="B2875" s="576" t="s">
        <v>2274</v>
      </c>
      <c r="C2875" s="578" t="s">
        <v>581</v>
      </c>
      <c r="D2875" s="579"/>
      <c r="E2875" s="912" t="s">
        <v>179</v>
      </c>
      <c r="F2875" s="581">
        <v>127000</v>
      </c>
      <c r="G2875" s="581">
        <f t="shared" si="416"/>
        <v>127000</v>
      </c>
      <c r="H2875" s="582"/>
      <c r="I2875" s="590">
        <v>127000</v>
      </c>
      <c r="J2875" s="739"/>
      <c r="K2875" s="739"/>
      <c r="L2875" s="739"/>
      <c r="M2875" s="740"/>
      <c r="N2875" s="740"/>
      <c r="O2875" s="586"/>
      <c r="P2875" s="587"/>
      <c r="Q2875" s="588"/>
      <c r="R2875" s="589">
        <v>114300</v>
      </c>
      <c r="S2875" s="590">
        <v>12700</v>
      </c>
      <c r="T2875" s="591"/>
      <c r="U2875" s="592"/>
      <c r="V2875" s="591"/>
      <c r="W2875" s="592"/>
      <c r="X2875" s="593">
        <f t="shared" si="410"/>
        <v>0</v>
      </c>
      <c r="Y2875" s="593">
        <f t="shared" si="411"/>
        <v>0</v>
      </c>
      <c r="Z2875" s="594">
        <v>1</v>
      </c>
      <c r="AA2875" s="594"/>
      <c r="AB2875" s="594"/>
      <c r="AC2875" s="594"/>
      <c r="AD2875" s="594"/>
      <c r="AE2875" s="594"/>
      <c r="AF2875" s="594"/>
      <c r="AG2875" s="594"/>
      <c r="AH2875" s="595">
        <f t="shared" si="404"/>
        <v>1</v>
      </c>
      <c r="AI2875" s="594"/>
      <c r="AJ2875" s="594"/>
      <c r="AK2875" s="594"/>
      <c r="AL2875" s="594"/>
      <c r="AM2875" s="594"/>
      <c r="AN2875" s="594"/>
      <c r="AO2875" s="594"/>
      <c r="AP2875" s="594"/>
      <c r="AQ2875" s="596">
        <f t="shared" si="406"/>
        <v>0</v>
      </c>
      <c r="AR2875" s="596">
        <f t="shared" si="405"/>
        <v>1</v>
      </c>
    </row>
    <row r="2876" spans="1:44" ht="28.2" thickTop="1" thickBot="1">
      <c r="A2876" s="713" t="s">
        <v>2274</v>
      </c>
      <c r="B2876" s="713" t="s">
        <v>2274</v>
      </c>
      <c r="C2876" s="741" t="s">
        <v>2219</v>
      </c>
      <c r="D2876" s="579"/>
      <c r="E2876" s="918" t="s">
        <v>179</v>
      </c>
      <c r="F2876" s="742">
        <f>1967000+300000</f>
        <v>2267000</v>
      </c>
      <c r="G2876" s="742">
        <f t="shared" si="416"/>
        <v>2267000</v>
      </c>
      <c r="H2876" s="582"/>
      <c r="I2876" s="743"/>
      <c r="J2876" s="744">
        <f>G2876</f>
        <v>2267000</v>
      </c>
      <c r="K2876" s="744"/>
      <c r="L2876" s="744"/>
      <c r="M2876" s="745"/>
      <c r="N2876" s="745"/>
      <c r="O2876" s="746"/>
      <c r="P2876" s="587"/>
      <c r="Q2876" s="747"/>
      <c r="R2876" s="748">
        <v>2267000</v>
      </c>
      <c r="S2876" s="743"/>
      <c r="T2876" s="749"/>
      <c r="U2876" s="750"/>
      <c r="V2876" s="749"/>
      <c r="W2876" s="750"/>
      <c r="X2876" s="593">
        <f t="shared" si="410"/>
        <v>0</v>
      </c>
      <c r="Y2876" s="593">
        <f t="shared" si="411"/>
        <v>0</v>
      </c>
      <c r="Z2876" s="610">
        <v>1</v>
      </c>
      <c r="AA2876" s="610"/>
      <c r="AB2876" s="610"/>
      <c r="AC2876" s="610"/>
      <c r="AD2876" s="610"/>
      <c r="AE2876" s="610"/>
      <c r="AF2876" s="610"/>
      <c r="AG2876" s="610"/>
      <c r="AH2876" s="595">
        <f t="shared" si="404"/>
        <v>1</v>
      </c>
      <c r="AI2876" s="751"/>
      <c r="AJ2876" s="751"/>
      <c r="AK2876" s="751"/>
      <c r="AL2876" s="751"/>
      <c r="AM2876" s="751"/>
      <c r="AN2876" s="751"/>
      <c r="AO2876" s="751"/>
      <c r="AP2876" s="751"/>
      <c r="AQ2876" s="596">
        <f t="shared" si="406"/>
        <v>0</v>
      </c>
      <c r="AR2876" s="596">
        <f t="shared" si="405"/>
        <v>1</v>
      </c>
    </row>
    <row r="2877" spans="1:44" ht="28.2" thickTop="1" thickBot="1">
      <c r="A2877" s="576" t="s">
        <v>2274</v>
      </c>
      <c r="B2877" s="576" t="s">
        <v>2274</v>
      </c>
      <c r="C2877" s="578" t="s">
        <v>2277</v>
      </c>
      <c r="D2877" s="579"/>
      <c r="E2877" s="912" t="s">
        <v>1553</v>
      </c>
      <c r="F2877" s="581">
        <v>100000</v>
      </c>
      <c r="G2877" s="581">
        <f t="shared" si="416"/>
        <v>100000</v>
      </c>
      <c r="H2877" s="582"/>
      <c r="I2877" s="590">
        <v>100000</v>
      </c>
      <c r="J2877" s="739"/>
      <c r="K2877" s="739"/>
      <c r="L2877" s="739"/>
      <c r="M2877" s="740"/>
      <c r="N2877" s="740"/>
      <c r="O2877" s="586"/>
      <c r="P2877" s="587"/>
      <c r="Q2877" s="588"/>
      <c r="R2877" s="589"/>
      <c r="S2877" s="590">
        <v>100000</v>
      </c>
      <c r="T2877" s="591"/>
      <c r="U2877" s="592"/>
      <c r="V2877" s="591"/>
      <c r="W2877" s="592"/>
      <c r="X2877" s="593">
        <f t="shared" si="410"/>
        <v>0</v>
      </c>
      <c r="Y2877" s="593">
        <f t="shared" si="411"/>
        <v>0</v>
      </c>
      <c r="Z2877" s="594">
        <v>1</v>
      </c>
      <c r="AA2877" s="594"/>
      <c r="AB2877" s="594"/>
      <c r="AC2877" s="594"/>
      <c r="AD2877" s="594"/>
      <c r="AE2877" s="594"/>
      <c r="AF2877" s="594"/>
      <c r="AG2877" s="594"/>
      <c r="AH2877" s="595">
        <f t="shared" si="404"/>
        <v>1</v>
      </c>
      <c r="AI2877" s="594"/>
      <c r="AJ2877" s="594"/>
      <c r="AK2877" s="594"/>
      <c r="AL2877" s="594"/>
      <c r="AM2877" s="594"/>
      <c r="AN2877" s="594"/>
      <c r="AO2877" s="594"/>
      <c r="AP2877" s="594"/>
      <c r="AQ2877" s="596">
        <f t="shared" si="406"/>
        <v>0</v>
      </c>
      <c r="AR2877" s="596">
        <f t="shared" si="405"/>
        <v>1</v>
      </c>
    </row>
    <row r="2878" spans="1:44" ht="28.2" thickTop="1" thickBot="1">
      <c r="A2878" s="576" t="s">
        <v>2274</v>
      </c>
      <c r="B2878" s="576" t="s">
        <v>2274</v>
      </c>
      <c r="C2878" s="578" t="s">
        <v>2278</v>
      </c>
      <c r="D2878" s="579"/>
      <c r="E2878" s="912" t="s">
        <v>179</v>
      </c>
      <c r="F2878" s="581">
        <v>50000</v>
      </c>
      <c r="G2878" s="581">
        <f t="shared" si="416"/>
        <v>50000</v>
      </c>
      <c r="H2878" s="582"/>
      <c r="I2878" s="590">
        <v>50000</v>
      </c>
      <c r="J2878" s="739"/>
      <c r="K2878" s="739"/>
      <c r="L2878" s="739"/>
      <c r="M2878" s="740"/>
      <c r="N2878" s="740"/>
      <c r="O2878" s="586"/>
      <c r="P2878" s="587"/>
      <c r="Q2878" s="588"/>
      <c r="R2878" s="589">
        <v>50000</v>
      </c>
      <c r="S2878" s="590"/>
      <c r="T2878" s="591"/>
      <c r="U2878" s="592"/>
      <c r="V2878" s="591"/>
      <c r="W2878" s="592"/>
      <c r="X2878" s="593">
        <f t="shared" si="410"/>
        <v>0</v>
      </c>
      <c r="Y2878" s="593">
        <f t="shared" si="411"/>
        <v>0</v>
      </c>
      <c r="Z2878" s="594">
        <v>1</v>
      </c>
      <c r="AA2878" s="594"/>
      <c r="AB2878" s="594"/>
      <c r="AC2878" s="594"/>
      <c r="AD2878" s="594"/>
      <c r="AE2878" s="594"/>
      <c r="AF2878" s="594"/>
      <c r="AG2878" s="594"/>
      <c r="AH2878" s="595">
        <f t="shared" si="404"/>
        <v>1</v>
      </c>
      <c r="AI2878" s="594"/>
      <c r="AJ2878" s="594"/>
      <c r="AK2878" s="594"/>
      <c r="AL2878" s="594"/>
      <c r="AM2878" s="594"/>
      <c r="AN2878" s="594"/>
      <c r="AO2878" s="594"/>
      <c r="AP2878" s="594"/>
      <c r="AQ2878" s="596">
        <f t="shared" si="406"/>
        <v>0</v>
      </c>
      <c r="AR2878" s="596">
        <f t="shared" si="405"/>
        <v>1</v>
      </c>
    </row>
    <row r="2879" spans="1:44" ht="28.2" thickTop="1" thickBot="1">
      <c r="A2879" s="576" t="s">
        <v>2274</v>
      </c>
      <c r="B2879" s="576" t="s">
        <v>2274</v>
      </c>
      <c r="C2879" s="578" t="s">
        <v>800</v>
      </c>
      <c r="D2879" s="579"/>
      <c r="E2879" s="912" t="s">
        <v>179</v>
      </c>
      <c r="F2879" s="581">
        <v>50000</v>
      </c>
      <c r="G2879" s="581">
        <f t="shared" si="416"/>
        <v>50000</v>
      </c>
      <c r="H2879" s="582"/>
      <c r="I2879" s="590">
        <v>50000</v>
      </c>
      <c r="J2879" s="739"/>
      <c r="K2879" s="739"/>
      <c r="L2879" s="739"/>
      <c r="M2879" s="740"/>
      <c r="N2879" s="740"/>
      <c r="O2879" s="586"/>
      <c r="P2879" s="587"/>
      <c r="Q2879" s="588"/>
      <c r="R2879" s="589">
        <v>50000</v>
      </c>
      <c r="S2879" s="590"/>
      <c r="T2879" s="591"/>
      <c r="U2879" s="592"/>
      <c r="V2879" s="591"/>
      <c r="W2879" s="592"/>
      <c r="X2879" s="593">
        <f t="shared" si="410"/>
        <v>0</v>
      </c>
      <c r="Y2879" s="593">
        <f t="shared" si="411"/>
        <v>0</v>
      </c>
      <c r="Z2879" s="594">
        <v>1</v>
      </c>
      <c r="AA2879" s="594"/>
      <c r="AB2879" s="594"/>
      <c r="AC2879" s="594"/>
      <c r="AD2879" s="594"/>
      <c r="AE2879" s="594"/>
      <c r="AF2879" s="594"/>
      <c r="AG2879" s="594"/>
      <c r="AH2879" s="595">
        <f t="shared" si="404"/>
        <v>1</v>
      </c>
      <c r="AI2879" s="594"/>
      <c r="AJ2879" s="594"/>
      <c r="AK2879" s="594"/>
      <c r="AL2879" s="594"/>
      <c r="AM2879" s="594"/>
      <c r="AN2879" s="594"/>
      <c r="AO2879" s="594"/>
      <c r="AP2879" s="594"/>
      <c r="AQ2879" s="596">
        <f t="shared" si="406"/>
        <v>0</v>
      </c>
      <c r="AR2879" s="596">
        <f t="shared" si="405"/>
        <v>1</v>
      </c>
    </row>
    <row r="2880" spans="1:44" ht="28.2" thickTop="1" thickBot="1">
      <c r="A2880" s="576" t="s">
        <v>2274</v>
      </c>
      <c r="B2880" s="576" t="s">
        <v>2274</v>
      </c>
      <c r="C2880" s="578" t="s">
        <v>37</v>
      </c>
      <c r="D2880" s="579"/>
      <c r="E2880" s="912" t="s">
        <v>1553</v>
      </c>
      <c r="F2880" s="581">
        <v>650000</v>
      </c>
      <c r="G2880" s="581">
        <f t="shared" si="416"/>
        <v>650000</v>
      </c>
      <c r="H2880" s="582"/>
      <c r="I2880" s="590">
        <v>650000</v>
      </c>
      <c r="J2880" s="739"/>
      <c r="K2880" s="739"/>
      <c r="L2880" s="739"/>
      <c r="M2880" s="740"/>
      <c r="N2880" s="740"/>
      <c r="O2880" s="586"/>
      <c r="P2880" s="587"/>
      <c r="Q2880" s="588"/>
      <c r="R2880" s="589">
        <v>150000</v>
      </c>
      <c r="S2880" s="590">
        <v>500000</v>
      </c>
      <c r="T2880" s="591"/>
      <c r="U2880" s="592"/>
      <c r="V2880" s="591"/>
      <c r="W2880" s="592"/>
      <c r="X2880" s="593">
        <f t="shared" si="410"/>
        <v>0</v>
      </c>
      <c r="Y2880" s="593">
        <f t="shared" si="411"/>
        <v>0</v>
      </c>
      <c r="Z2880" s="594">
        <v>1</v>
      </c>
      <c r="AA2880" s="594"/>
      <c r="AB2880" s="594"/>
      <c r="AC2880" s="594"/>
      <c r="AD2880" s="594"/>
      <c r="AE2880" s="594"/>
      <c r="AF2880" s="594"/>
      <c r="AG2880" s="594"/>
      <c r="AH2880" s="595">
        <f t="shared" si="404"/>
        <v>1</v>
      </c>
      <c r="AI2880" s="594"/>
      <c r="AJ2880" s="594"/>
      <c r="AK2880" s="594"/>
      <c r="AL2880" s="594"/>
      <c r="AM2880" s="594"/>
      <c r="AN2880" s="594"/>
      <c r="AO2880" s="594"/>
      <c r="AP2880" s="594"/>
      <c r="AQ2880" s="596">
        <f t="shared" si="406"/>
        <v>0</v>
      </c>
      <c r="AR2880" s="596">
        <f t="shared" si="405"/>
        <v>1</v>
      </c>
    </row>
    <row r="2881" spans="1:44" ht="28.2" thickTop="1" thickBot="1">
      <c r="A2881" s="576" t="s">
        <v>2274</v>
      </c>
      <c r="B2881" s="576" t="s">
        <v>2274</v>
      </c>
      <c r="C2881" s="578" t="s">
        <v>2279</v>
      </c>
      <c r="D2881" s="579"/>
      <c r="E2881" s="912" t="s">
        <v>179</v>
      </c>
      <c r="F2881" s="581">
        <v>100000</v>
      </c>
      <c r="G2881" s="581">
        <f t="shared" si="416"/>
        <v>100000</v>
      </c>
      <c r="H2881" s="582"/>
      <c r="I2881" s="590">
        <v>100000</v>
      </c>
      <c r="J2881" s="739"/>
      <c r="K2881" s="739"/>
      <c r="L2881" s="739"/>
      <c r="M2881" s="740"/>
      <c r="N2881" s="740"/>
      <c r="O2881" s="586"/>
      <c r="P2881" s="587"/>
      <c r="Q2881" s="588"/>
      <c r="R2881" s="589">
        <v>90000</v>
      </c>
      <c r="S2881" s="590">
        <v>10000</v>
      </c>
      <c r="T2881" s="591"/>
      <c r="U2881" s="592"/>
      <c r="V2881" s="591"/>
      <c r="W2881" s="592"/>
      <c r="X2881" s="593">
        <f t="shared" si="410"/>
        <v>0</v>
      </c>
      <c r="Y2881" s="593">
        <f t="shared" si="411"/>
        <v>0</v>
      </c>
      <c r="Z2881" s="594">
        <v>1</v>
      </c>
      <c r="AA2881" s="594"/>
      <c r="AB2881" s="594"/>
      <c r="AC2881" s="594"/>
      <c r="AD2881" s="594"/>
      <c r="AE2881" s="594"/>
      <c r="AF2881" s="594"/>
      <c r="AG2881" s="594"/>
      <c r="AH2881" s="595">
        <f t="shared" si="404"/>
        <v>1</v>
      </c>
      <c r="AI2881" s="594"/>
      <c r="AJ2881" s="594"/>
      <c r="AK2881" s="594"/>
      <c r="AL2881" s="594"/>
      <c r="AM2881" s="594"/>
      <c r="AN2881" s="594"/>
      <c r="AO2881" s="594"/>
      <c r="AP2881" s="594"/>
      <c r="AQ2881" s="596">
        <f t="shared" si="406"/>
        <v>0</v>
      </c>
      <c r="AR2881" s="596">
        <f t="shared" si="405"/>
        <v>1</v>
      </c>
    </row>
    <row r="2882" spans="1:44" ht="28.2" thickTop="1" thickBot="1">
      <c r="A2882" s="576" t="s">
        <v>2274</v>
      </c>
      <c r="B2882" s="576" t="s">
        <v>2274</v>
      </c>
      <c r="C2882" s="578" t="s">
        <v>2280</v>
      </c>
      <c r="D2882" s="579"/>
      <c r="E2882" s="912" t="s">
        <v>179</v>
      </c>
      <c r="F2882" s="581">
        <v>250000</v>
      </c>
      <c r="G2882" s="581">
        <f t="shared" si="416"/>
        <v>250000</v>
      </c>
      <c r="H2882" s="582"/>
      <c r="I2882" s="590">
        <v>250000</v>
      </c>
      <c r="J2882" s="739"/>
      <c r="K2882" s="739"/>
      <c r="L2882" s="739"/>
      <c r="M2882" s="740"/>
      <c r="N2882" s="740"/>
      <c r="O2882" s="586"/>
      <c r="P2882" s="587"/>
      <c r="Q2882" s="588"/>
      <c r="R2882" s="589">
        <v>100000</v>
      </c>
      <c r="S2882" s="590">
        <v>150000</v>
      </c>
      <c r="T2882" s="591"/>
      <c r="U2882" s="592"/>
      <c r="V2882" s="591"/>
      <c r="W2882" s="592"/>
      <c r="X2882" s="593">
        <f t="shared" si="410"/>
        <v>0</v>
      </c>
      <c r="Y2882" s="593">
        <f t="shared" si="411"/>
        <v>0</v>
      </c>
      <c r="Z2882" s="594">
        <v>1</v>
      </c>
      <c r="AA2882" s="594"/>
      <c r="AB2882" s="594"/>
      <c r="AC2882" s="594"/>
      <c r="AD2882" s="594"/>
      <c r="AE2882" s="594"/>
      <c r="AF2882" s="594"/>
      <c r="AG2882" s="594"/>
      <c r="AH2882" s="595">
        <f t="shared" si="404"/>
        <v>1</v>
      </c>
      <c r="AI2882" s="594"/>
      <c r="AJ2882" s="594"/>
      <c r="AK2882" s="594"/>
      <c r="AL2882" s="594"/>
      <c r="AM2882" s="594"/>
      <c r="AN2882" s="594"/>
      <c r="AO2882" s="594"/>
      <c r="AP2882" s="594"/>
      <c r="AQ2882" s="596">
        <f t="shared" si="406"/>
        <v>0</v>
      </c>
      <c r="AR2882" s="596">
        <f t="shared" si="405"/>
        <v>1</v>
      </c>
    </row>
    <row r="2883" spans="1:44" ht="28.2" thickTop="1" thickBot="1">
      <c r="A2883" s="576" t="s">
        <v>2274</v>
      </c>
      <c r="B2883" s="576" t="s">
        <v>2274</v>
      </c>
      <c r="C2883" s="578" t="s">
        <v>2281</v>
      </c>
      <c r="D2883" s="579"/>
      <c r="E2883" s="912" t="s">
        <v>179</v>
      </c>
      <c r="F2883" s="581">
        <v>70000</v>
      </c>
      <c r="G2883" s="581">
        <f t="shared" si="416"/>
        <v>70000</v>
      </c>
      <c r="H2883" s="582"/>
      <c r="I2883" s="590">
        <v>70000</v>
      </c>
      <c r="J2883" s="739"/>
      <c r="K2883" s="739"/>
      <c r="L2883" s="739"/>
      <c r="M2883" s="740"/>
      <c r="N2883" s="740"/>
      <c r="O2883" s="586"/>
      <c r="P2883" s="587"/>
      <c r="Q2883" s="588"/>
      <c r="R2883" s="589">
        <v>70000</v>
      </c>
      <c r="S2883" s="590"/>
      <c r="T2883" s="591"/>
      <c r="U2883" s="592"/>
      <c r="V2883" s="591"/>
      <c r="W2883" s="592"/>
      <c r="X2883" s="593">
        <f t="shared" si="410"/>
        <v>0</v>
      </c>
      <c r="Y2883" s="593">
        <f t="shared" si="411"/>
        <v>0</v>
      </c>
      <c r="Z2883" s="594">
        <v>1</v>
      </c>
      <c r="AA2883" s="594"/>
      <c r="AB2883" s="594"/>
      <c r="AC2883" s="594"/>
      <c r="AD2883" s="594"/>
      <c r="AE2883" s="594"/>
      <c r="AF2883" s="594"/>
      <c r="AG2883" s="594"/>
      <c r="AH2883" s="595">
        <f t="shared" si="404"/>
        <v>1</v>
      </c>
      <c r="AI2883" s="594"/>
      <c r="AJ2883" s="594"/>
      <c r="AK2883" s="594"/>
      <c r="AL2883" s="594"/>
      <c r="AM2883" s="594"/>
      <c r="AN2883" s="594"/>
      <c r="AO2883" s="594"/>
      <c r="AP2883" s="594"/>
      <c r="AQ2883" s="596">
        <f t="shared" si="406"/>
        <v>0</v>
      </c>
      <c r="AR2883" s="596">
        <f t="shared" si="405"/>
        <v>1</v>
      </c>
    </row>
    <row r="2884" spans="1:44" ht="28.2" thickTop="1" thickBot="1">
      <c r="A2884" s="576" t="s">
        <v>2274</v>
      </c>
      <c r="B2884" s="576" t="s">
        <v>2274</v>
      </c>
      <c r="C2884" s="578" t="s">
        <v>2282</v>
      </c>
      <c r="D2884" s="579"/>
      <c r="E2884" s="912" t="s">
        <v>179</v>
      </c>
      <c r="F2884" s="581">
        <v>80000</v>
      </c>
      <c r="G2884" s="581">
        <f t="shared" si="416"/>
        <v>80000</v>
      </c>
      <c r="H2884" s="582"/>
      <c r="I2884" s="590">
        <v>80000</v>
      </c>
      <c r="J2884" s="739"/>
      <c r="K2884" s="739"/>
      <c r="L2884" s="739"/>
      <c r="M2884" s="740"/>
      <c r="N2884" s="740"/>
      <c r="O2884" s="586"/>
      <c r="P2884" s="587"/>
      <c r="Q2884" s="588"/>
      <c r="R2884" s="589">
        <v>80000</v>
      </c>
      <c r="S2884" s="590"/>
      <c r="T2884" s="591"/>
      <c r="U2884" s="592"/>
      <c r="V2884" s="591"/>
      <c r="W2884" s="592"/>
      <c r="X2884" s="593">
        <f t="shared" si="410"/>
        <v>0</v>
      </c>
      <c r="Y2884" s="593">
        <f t="shared" si="411"/>
        <v>0</v>
      </c>
      <c r="Z2884" s="594">
        <v>1</v>
      </c>
      <c r="AA2884" s="594"/>
      <c r="AB2884" s="594"/>
      <c r="AC2884" s="594"/>
      <c r="AD2884" s="594"/>
      <c r="AE2884" s="594"/>
      <c r="AF2884" s="594"/>
      <c r="AG2884" s="594"/>
      <c r="AH2884" s="595">
        <f t="shared" si="404"/>
        <v>1</v>
      </c>
      <c r="AI2884" s="594"/>
      <c r="AJ2884" s="594"/>
      <c r="AK2884" s="594"/>
      <c r="AL2884" s="594"/>
      <c r="AM2884" s="594"/>
      <c r="AN2884" s="594"/>
      <c r="AO2884" s="594"/>
      <c r="AP2884" s="594"/>
      <c r="AQ2884" s="596">
        <f t="shared" si="406"/>
        <v>0</v>
      </c>
      <c r="AR2884" s="596">
        <f t="shared" si="405"/>
        <v>1</v>
      </c>
    </row>
    <row r="2885" spans="1:44" ht="28.2" thickTop="1" thickBot="1">
      <c r="A2885" s="206" t="s">
        <v>2274</v>
      </c>
      <c r="B2885" s="206" t="s">
        <v>2274</v>
      </c>
      <c r="C2885" s="227" t="s">
        <v>41</v>
      </c>
      <c r="D2885" s="579"/>
      <c r="E2885" s="827" t="s">
        <v>145</v>
      </c>
      <c r="F2885" s="752">
        <v>700000</v>
      </c>
      <c r="G2885" s="752">
        <v>700000</v>
      </c>
      <c r="H2885" s="753"/>
      <c r="I2885" s="754"/>
      <c r="J2885" s="755">
        <v>700000</v>
      </c>
      <c r="K2885" s="755"/>
      <c r="L2885" s="755"/>
      <c r="M2885" s="756"/>
      <c r="N2885" s="756"/>
      <c r="O2885" s="480"/>
      <c r="P2885" s="587"/>
      <c r="Q2885" s="660">
        <v>0</v>
      </c>
      <c r="R2885" s="494">
        <v>150000</v>
      </c>
      <c r="S2885" s="334">
        <v>550000</v>
      </c>
      <c r="T2885" s="484"/>
      <c r="U2885" s="334"/>
      <c r="V2885" s="484"/>
      <c r="W2885" s="334"/>
      <c r="X2885" s="593">
        <f t="shared" si="410"/>
        <v>0</v>
      </c>
      <c r="Y2885" s="593">
        <f t="shared" si="411"/>
        <v>0</v>
      </c>
      <c r="Z2885" s="623"/>
      <c r="AA2885" s="595"/>
      <c r="AB2885" s="595"/>
      <c r="AC2885" s="595"/>
      <c r="AD2885" s="595"/>
      <c r="AE2885" s="595"/>
      <c r="AF2885" s="595"/>
      <c r="AG2885" s="595"/>
      <c r="AH2885" s="595">
        <f t="shared" si="404"/>
        <v>0</v>
      </c>
      <c r="AI2885" s="595">
        <v>1</v>
      </c>
      <c r="AJ2885" s="595"/>
      <c r="AK2885" s="595"/>
      <c r="AL2885" s="595"/>
      <c r="AM2885" s="595"/>
      <c r="AN2885" s="595"/>
      <c r="AO2885" s="595"/>
      <c r="AP2885" s="595"/>
      <c r="AQ2885" s="596">
        <f t="shared" si="406"/>
        <v>1</v>
      </c>
      <c r="AR2885" s="596">
        <f t="shared" si="405"/>
        <v>1</v>
      </c>
    </row>
    <row r="2886" spans="1:44" ht="28.2" thickTop="1" thickBot="1">
      <c r="A2886" s="206" t="s">
        <v>2274</v>
      </c>
      <c r="B2886" s="206" t="s">
        <v>2274</v>
      </c>
      <c r="C2886" s="227" t="s">
        <v>58</v>
      </c>
      <c r="D2886" s="579"/>
      <c r="E2886" s="827" t="s">
        <v>145</v>
      </c>
      <c r="F2886" s="752">
        <v>300000</v>
      </c>
      <c r="G2886" s="752">
        <v>300000</v>
      </c>
      <c r="H2886" s="753"/>
      <c r="I2886" s="754"/>
      <c r="J2886" s="755">
        <v>300000</v>
      </c>
      <c r="K2886" s="755"/>
      <c r="L2886" s="755"/>
      <c r="M2886" s="756"/>
      <c r="N2886" s="756"/>
      <c r="O2886" s="480"/>
      <c r="P2886" s="587"/>
      <c r="Q2886" s="660">
        <v>0</v>
      </c>
      <c r="R2886" s="494">
        <v>200000</v>
      </c>
      <c r="S2886" s="334">
        <v>100000</v>
      </c>
      <c r="T2886" s="484"/>
      <c r="U2886" s="334"/>
      <c r="V2886" s="484"/>
      <c r="W2886" s="334"/>
      <c r="X2886" s="593">
        <f t="shared" si="410"/>
        <v>0</v>
      </c>
      <c r="Y2886" s="593">
        <f t="shared" si="411"/>
        <v>0</v>
      </c>
      <c r="Z2886" s="623"/>
      <c r="AA2886" s="595"/>
      <c r="AB2886" s="595"/>
      <c r="AC2886" s="595"/>
      <c r="AD2886" s="595"/>
      <c r="AE2886" s="595"/>
      <c r="AF2886" s="595"/>
      <c r="AG2886" s="595"/>
      <c r="AH2886" s="595">
        <f t="shared" si="404"/>
        <v>0</v>
      </c>
      <c r="AI2886" s="595">
        <v>1</v>
      </c>
      <c r="AJ2886" s="595"/>
      <c r="AK2886" s="595"/>
      <c r="AL2886" s="595"/>
      <c r="AM2886" s="595"/>
      <c r="AN2886" s="595"/>
      <c r="AO2886" s="595"/>
      <c r="AP2886" s="595"/>
      <c r="AQ2886" s="596">
        <f t="shared" si="406"/>
        <v>1</v>
      </c>
      <c r="AR2886" s="596">
        <f t="shared" si="405"/>
        <v>1</v>
      </c>
    </row>
    <row r="2887" spans="1:44" ht="28.2" thickTop="1" thickBot="1">
      <c r="A2887" s="206" t="s">
        <v>2274</v>
      </c>
      <c r="B2887" s="206" t="s">
        <v>2274</v>
      </c>
      <c r="C2887" s="227" t="s">
        <v>857</v>
      </c>
      <c r="D2887" s="579"/>
      <c r="E2887" s="827" t="s">
        <v>145</v>
      </c>
      <c r="F2887" s="752">
        <v>200000</v>
      </c>
      <c r="G2887" s="752">
        <v>200000</v>
      </c>
      <c r="H2887" s="753"/>
      <c r="I2887" s="754">
        <v>200000</v>
      </c>
      <c r="J2887" s="755"/>
      <c r="K2887" s="755"/>
      <c r="L2887" s="755"/>
      <c r="M2887" s="756"/>
      <c r="N2887" s="756"/>
      <c r="O2887" s="480"/>
      <c r="P2887" s="587"/>
      <c r="Q2887" s="660"/>
      <c r="R2887" s="494">
        <v>180000</v>
      </c>
      <c r="S2887" s="334">
        <v>20000</v>
      </c>
      <c r="T2887" s="484"/>
      <c r="U2887" s="334"/>
      <c r="V2887" s="484"/>
      <c r="W2887" s="334"/>
      <c r="X2887" s="593">
        <f t="shared" si="410"/>
        <v>0</v>
      </c>
      <c r="Y2887" s="593">
        <f t="shared" si="411"/>
        <v>0</v>
      </c>
      <c r="Z2887" s="623"/>
      <c r="AA2887" s="595"/>
      <c r="AB2887" s="595"/>
      <c r="AC2887" s="595"/>
      <c r="AD2887" s="595"/>
      <c r="AE2887" s="595"/>
      <c r="AF2887" s="595"/>
      <c r="AG2887" s="595"/>
      <c r="AH2887" s="595">
        <f t="shared" si="404"/>
        <v>0</v>
      </c>
      <c r="AI2887" s="595">
        <v>1</v>
      </c>
      <c r="AJ2887" s="595"/>
      <c r="AK2887" s="595"/>
      <c r="AL2887" s="595"/>
      <c r="AM2887" s="595"/>
      <c r="AN2887" s="595"/>
      <c r="AO2887" s="595"/>
      <c r="AP2887" s="595"/>
      <c r="AQ2887" s="596">
        <f t="shared" si="406"/>
        <v>1</v>
      </c>
      <c r="AR2887" s="596">
        <f t="shared" si="405"/>
        <v>1</v>
      </c>
    </row>
    <row r="2888" spans="1:44" ht="28.2" thickTop="1" thickBot="1">
      <c r="A2888" s="206" t="s">
        <v>2274</v>
      </c>
      <c r="B2888" s="206" t="s">
        <v>2274</v>
      </c>
      <c r="C2888" s="227" t="s">
        <v>2283</v>
      </c>
      <c r="D2888" s="579"/>
      <c r="E2888" s="827" t="s">
        <v>145</v>
      </c>
      <c r="F2888" s="752">
        <v>150000</v>
      </c>
      <c r="G2888" s="752">
        <v>150000</v>
      </c>
      <c r="H2888" s="753"/>
      <c r="I2888" s="754">
        <v>150000</v>
      </c>
      <c r="J2888" s="755"/>
      <c r="K2888" s="755"/>
      <c r="L2888" s="755"/>
      <c r="M2888" s="756"/>
      <c r="N2888" s="756"/>
      <c r="O2888" s="480"/>
      <c r="P2888" s="587"/>
      <c r="Q2888" s="660"/>
      <c r="R2888" s="494">
        <v>135000</v>
      </c>
      <c r="S2888" s="334">
        <f t="shared" ref="S2888:S2908" si="417">G2888-R2888-Q2888</f>
        <v>15000</v>
      </c>
      <c r="T2888" s="484"/>
      <c r="U2888" s="334"/>
      <c r="V2888" s="484"/>
      <c r="W2888" s="334"/>
      <c r="X2888" s="593">
        <f t="shared" si="410"/>
        <v>0</v>
      </c>
      <c r="Y2888" s="593">
        <f t="shared" si="411"/>
        <v>0</v>
      </c>
      <c r="Z2888" s="623"/>
      <c r="AA2888" s="595"/>
      <c r="AB2888" s="595"/>
      <c r="AC2888" s="595"/>
      <c r="AD2888" s="595"/>
      <c r="AE2888" s="595"/>
      <c r="AF2888" s="595"/>
      <c r="AG2888" s="595"/>
      <c r="AH2888" s="595">
        <f t="shared" si="404"/>
        <v>0</v>
      </c>
      <c r="AI2888" s="595">
        <v>1</v>
      </c>
      <c r="AJ2888" s="595"/>
      <c r="AK2888" s="595"/>
      <c r="AL2888" s="595"/>
      <c r="AM2888" s="595"/>
      <c r="AN2888" s="595"/>
      <c r="AO2888" s="595"/>
      <c r="AP2888" s="595"/>
      <c r="AQ2888" s="596">
        <f t="shared" si="406"/>
        <v>1</v>
      </c>
      <c r="AR2888" s="596">
        <f t="shared" si="405"/>
        <v>1</v>
      </c>
    </row>
    <row r="2889" spans="1:44" ht="28.2" thickTop="1" thickBot="1">
      <c r="A2889" s="206" t="s">
        <v>2274</v>
      </c>
      <c r="B2889" s="206" t="s">
        <v>2274</v>
      </c>
      <c r="C2889" s="227" t="s">
        <v>36</v>
      </c>
      <c r="D2889" s="579"/>
      <c r="E2889" s="827" t="s">
        <v>1566</v>
      </c>
      <c r="F2889" s="752">
        <v>150000</v>
      </c>
      <c r="G2889" s="752">
        <v>227756</v>
      </c>
      <c r="H2889" s="753"/>
      <c r="I2889" s="754">
        <v>227756</v>
      </c>
      <c r="J2889" s="755"/>
      <c r="K2889" s="755"/>
      <c r="L2889" s="755"/>
      <c r="M2889" s="756"/>
      <c r="N2889" s="756"/>
      <c r="O2889" s="480"/>
      <c r="P2889" s="587"/>
      <c r="Q2889" s="660">
        <v>114121</v>
      </c>
      <c r="R2889" s="494">
        <v>113635</v>
      </c>
      <c r="S2889" s="334">
        <f t="shared" si="417"/>
        <v>0</v>
      </c>
      <c r="T2889" s="484"/>
      <c r="U2889" s="334"/>
      <c r="V2889" s="484"/>
      <c r="W2889" s="334"/>
      <c r="X2889" s="593">
        <f t="shared" si="410"/>
        <v>0</v>
      </c>
      <c r="Y2889" s="593">
        <f t="shared" si="411"/>
        <v>0</v>
      </c>
      <c r="Z2889" s="623"/>
      <c r="AA2889" s="595"/>
      <c r="AB2889" s="595"/>
      <c r="AC2889" s="595"/>
      <c r="AD2889" s="595"/>
      <c r="AE2889" s="595"/>
      <c r="AF2889" s="595"/>
      <c r="AG2889" s="595"/>
      <c r="AH2889" s="595">
        <f t="shared" si="404"/>
        <v>0</v>
      </c>
      <c r="AI2889" s="595">
        <v>1</v>
      </c>
      <c r="AJ2889" s="595"/>
      <c r="AK2889" s="595"/>
      <c r="AL2889" s="595"/>
      <c r="AM2889" s="595"/>
      <c r="AN2889" s="595"/>
      <c r="AO2889" s="595"/>
      <c r="AP2889" s="595"/>
      <c r="AQ2889" s="596">
        <f t="shared" si="406"/>
        <v>1</v>
      </c>
      <c r="AR2889" s="596">
        <f t="shared" si="405"/>
        <v>1</v>
      </c>
    </row>
    <row r="2890" spans="1:44" ht="28.2" thickTop="1" thickBot="1">
      <c r="A2890" s="206" t="s">
        <v>2274</v>
      </c>
      <c r="B2890" s="206" t="s">
        <v>2274</v>
      </c>
      <c r="C2890" s="227" t="s">
        <v>2284</v>
      </c>
      <c r="D2890" s="579"/>
      <c r="E2890" s="827" t="s">
        <v>145</v>
      </c>
      <c r="F2890" s="752">
        <v>95000</v>
      </c>
      <c r="G2890" s="752">
        <v>95000</v>
      </c>
      <c r="H2890" s="753"/>
      <c r="I2890" s="754">
        <v>95000</v>
      </c>
      <c r="J2890" s="755"/>
      <c r="K2890" s="755"/>
      <c r="L2890" s="755"/>
      <c r="M2890" s="756"/>
      <c r="N2890" s="756"/>
      <c r="O2890" s="480"/>
      <c r="P2890" s="587"/>
      <c r="Q2890" s="660"/>
      <c r="R2890" s="494">
        <v>95000</v>
      </c>
      <c r="S2890" s="334"/>
      <c r="T2890" s="484"/>
      <c r="U2890" s="334"/>
      <c r="V2890" s="484"/>
      <c r="W2890" s="334"/>
      <c r="X2890" s="593">
        <f t="shared" si="410"/>
        <v>0</v>
      </c>
      <c r="Y2890" s="593">
        <f t="shared" si="411"/>
        <v>0</v>
      </c>
      <c r="Z2890" s="623"/>
      <c r="AA2890" s="595"/>
      <c r="AB2890" s="595"/>
      <c r="AC2890" s="595"/>
      <c r="AD2890" s="595"/>
      <c r="AE2890" s="595"/>
      <c r="AF2890" s="595"/>
      <c r="AG2890" s="595"/>
      <c r="AH2890" s="595">
        <f t="shared" ref="AH2890:AH2953" si="418">SUM(Z2890:AG2890)</f>
        <v>0</v>
      </c>
      <c r="AI2890" s="595">
        <v>1</v>
      </c>
      <c r="AJ2890" s="595"/>
      <c r="AK2890" s="595"/>
      <c r="AL2890" s="595"/>
      <c r="AM2890" s="595"/>
      <c r="AN2890" s="595"/>
      <c r="AO2890" s="595"/>
      <c r="AP2890" s="595"/>
      <c r="AQ2890" s="596">
        <f t="shared" si="406"/>
        <v>1</v>
      </c>
      <c r="AR2890" s="596">
        <f t="shared" ref="AR2890:AR2953" si="419">AQ2890+AH2890</f>
        <v>1</v>
      </c>
    </row>
    <row r="2891" spans="1:44" ht="28.2" thickTop="1" thickBot="1">
      <c r="A2891" s="206" t="s">
        <v>2274</v>
      </c>
      <c r="B2891" s="206" t="s">
        <v>2274</v>
      </c>
      <c r="C2891" s="227" t="s">
        <v>149</v>
      </c>
      <c r="D2891" s="579"/>
      <c r="E2891" s="827" t="s">
        <v>145</v>
      </c>
      <c r="F2891" s="752">
        <v>148000</v>
      </c>
      <c r="G2891" s="752">
        <v>230450</v>
      </c>
      <c r="H2891" s="753"/>
      <c r="I2891" s="754">
        <v>230450</v>
      </c>
      <c r="J2891" s="755"/>
      <c r="K2891" s="755"/>
      <c r="L2891" s="755"/>
      <c r="M2891" s="756"/>
      <c r="N2891" s="756"/>
      <c r="O2891" s="480"/>
      <c r="P2891" s="587"/>
      <c r="Q2891" s="660"/>
      <c r="R2891" s="494">
        <v>0</v>
      </c>
      <c r="S2891" s="334">
        <f t="shared" si="417"/>
        <v>230450</v>
      </c>
      <c r="T2891" s="484"/>
      <c r="U2891" s="334"/>
      <c r="V2891" s="484"/>
      <c r="W2891" s="334"/>
      <c r="X2891" s="593">
        <f t="shared" si="410"/>
        <v>0</v>
      </c>
      <c r="Y2891" s="593">
        <f t="shared" si="411"/>
        <v>0</v>
      </c>
      <c r="Z2891" s="623"/>
      <c r="AA2891" s="595"/>
      <c r="AB2891" s="595"/>
      <c r="AC2891" s="595"/>
      <c r="AD2891" s="595"/>
      <c r="AE2891" s="595"/>
      <c r="AF2891" s="595"/>
      <c r="AG2891" s="595"/>
      <c r="AH2891" s="595">
        <f t="shared" si="418"/>
        <v>0</v>
      </c>
      <c r="AI2891" s="595">
        <v>1</v>
      </c>
      <c r="AJ2891" s="595"/>
      <c r="AK2891" s="595"/>
      <c r="AL2891" s="595"/>
      <c r="AM2891" s="595"/>
      <c r="AN2891" s="595"/>
      <c r="AO2891" s="595"/>
      <c r="AP2891" s="595"/>
      <c r="AQ2891" s="596">
        <f t="shared" si="406"/>
        <v>1</v>
      </c>
      <c r="AR2891" s="596">
        <f t="shared" si="419"/>
        <v>1</v>
      </c>
    </row>
    <row r="2892" spans="1:44" ht="28.2" thickTop="1" thickBot="1">
      <c r="A2892" s="206" t="s">
        <v>2274</v>
      </c>
      <c r="B2892" s="206" t="s">
        <v>2274</v>
      </c>
      <c r="C2892" s="227" t="s">
        <v>2285</v>
      </c>
      <c r="D2892" s="579"/>
      <c r="E2892" s="827" t="s">
        <v>145</v>
      </c>
      <c r="F2892" s="752">
        <v>700000</v>
      </c>
      <c r="G2892" s="752">
        <v>700000</v>
      </c>
      <c r="H2892" s="753"/>
      <c r="I2892" s="754">
        <v>700000</v>
      </c>
      <c r="J2892" s="755"/>
      <c r="K2892" s="755"/>
      <c r="L2892" s="755"/>
      <c r="M2892" s="756"/>
      <c r="N2892" s="756"/>
      <c r="O2892" s="480"/>
      <c r="P2892" s="587"/>
      <c r="Q2892" s="660"/>
      <c r="R2892" s="494">
        <v>0</v>
      </c>
      <c r="S2892" s="334">
        <f t="shared" si="417"/>
        <v>700000</v>
      </c>
      <c r="T2892" s="484"/>
      <c r="U2892" s="334"/>
      <c r="V2892" s="484"/>
      <c r="W2892" s="334"/>
      <c r="X2892" s="593">
        <f t="shared" si="410"/>
        <v>0</v>
      </c>
      <c r="Y2892" s="593">
        <f t="shared" si="411"/>
        <v>0</v>
      </c>
      <c r="Z2892" s="623"/>
      <c r="AA2892" s="595"/>
      <c r="AB2892" s="595"/>
      <c r="AC2892" s="595"/>
      <c r="AD2892" s="595"/>
      <c r="AE2892" s="595"/>
      <c r="AF2892" s="595"/>
      <c r="AG2892" s="595"/>
      <c r="AH2892" s="595">
        <f t="shared" si="418"/>
        <v>0</v>
      </c>
      <c r="AI2892" s="595">
        <v>1</v>
      </c>
      <c r="AJ2892" s="595"/>
      <c r="AK2892" s="595"/>
      <c r="AL2892" s="595"/>
      <c r="AM2892" s="595"/>
      <c r="AN2892" s="595"/>
      <c r="AO2892" s="595"/>
      <c r="AP2892" s="595"/>
      <c r="AQ2892" s="596">
        <f t="shared" si="406"/>
        <v>1</v>
      </c>
      <c r="AR2892" s="596">
        <f t="shared" si="419"/>
        <v>1</v>
      </c>
    </row>
    <row r="2893" spans="1:44" ht="28.2" thickTop="1" thickBot="1">
      <c r="A2893" s="206" t="s">
        <v>2274</v>
      </c>
      <c r="B2893" s="206" t="s">
        <v>2274</v>
      </c>
      <c r="C2893" s="227" t="s">
        <v>226</v>
      </c>
      <c r="D2893" s="579"/>
      <c r="E2893" s="827" t="s">
        <v>145</v>
      </c>
      <c r="F2893" s="752">
        <v>200000</v>
      </c>
      <c r="G2893" s="752">
        <v>200000</v>
      </c>
      <c r="H2893" s="753"/>
      <c r="I2893" s="754">
        <v>200000</v>
      </c>
      <c r="J2893" s="755"/>
      <c r="K2893" s="755"/>
      <c r="L2893" s="755"/>
      <c r="M2893" s="756"/>
      <c r="N2893" s="756"/>
      <c r="O2893" s="480"/>
      <c r="P2893" s="587"/>
      <c r="Q2893" s="660"/>
      <c r="R2893" s="494">
        <v>180000</v>
      </c>
      <c r="S2893" s="334">
        <f t="shared" si="417"/>
        <v>20000</v>
      </c>
      <c r="T2893" s="484"/>
      <c r="U2893" s="334"/>
      <c r="V2893" s="484"/>
      <c r="W2893" s="334"/>
      <c r="X2893" s="593">
        <f t="shared" si="410"/>
        <v>0</v>
      </c>
      <c r="Y2893" s="593">
        <f t="shared" si="411"/>
        <v>0</v>
      </c>
      <c r="Z2893" s="623"/>
      <c r="AA2893" s="595"/>
      <c r="AB2893" s="595"/>
      <c r="AC2893" s="595"/>
      <c r="AD2893" s="595"/>
      <c r="AE2893" s="595"/>
      <c r="AF2893" s="595"/>
      <c r="AG2893" s="595"/>
      <c r="AH2893" s="595">
        <f t="shared" si="418"/>
        <v>0</v>
      </c>
      <c r="AI2893" s="595">
        <v>1</v>
      </c>
      <c r="AJ2893" s="595"/>
      <c r="AK2893" s="595"/>
      <c r="AL2893" s="595"/>
      <c r="AM2893" s="595"/>
      <c r="AN2893" s="595"/>
      <c r="AO2893" s="595"/>
      <c r="AP2893" s="595"/>
      <c r="AQ2893" s="596">
        <f t="shared" ref="AQ2893:AQ2956" si="420">SUM(AI2893:AP2893)</f>
        <v>1</v>
      </c>
      <c r="AR2893" s="596">
        <f t="shared" si="419"/>
        <v>1</v>
      </c>
    </row>
    <row r="2894" spans="1:44" ht="54" thickTop="1" thickBot="1">
      <c r="A2894" s="206" t="s">
        <v>2274</v>
      </c>
      <c r="B2894" s="206" t="s">
        <v>2274</v>
      </c>
      <c r="C2894" s="227" t="s">
        <v>2286</v>
      </c>
      <c r="D2894" s="579"/>
      <c r="E2894" s="827" t="s">
        <v>145</v>
      </c>
      <c r="F2894" s="752">
        <v>300000</v>
      </c>
      <c r="G2894" s="752">
        <v>300000</v>
      </c>
      <c r="H2894" s="753"/>
      <c r="I2894" s="754">
        <v>300000</v>
      </c>
      <c r="J2894" s="755"/>
      <c r="K2894" s="755"/>
      <c r="L2894" s="755"/>
      <c r="M2894" s="756"/>
      <c r="N2894" s="756"/>
      <c r="O2894" s="480"/>
      <c r="P2894" s="587"/>
      <c r="Q2894" s="660"/>
      <c r="R2894" s="494">
        <v>100000</v>
      </c>
      <c r="S2894" s="334">
        <f t="shared" si="417"/>
        <v>200000</v>
      </c>
      <c r="T2894" s="484"/>
      <c r="U2894" s="334"/>
      <c r="V2894" s="484"/>
      <c r="W2894" s="334"/>
      <c r="X2894" s="593">
        <f t="shared" si="410"/>
        <v>0</v>
      </c>
      <c r="Y2894" s="593">
        <f t="shared" si="411"/>
        <v>0</v>
      </c>
      <c r="Z2894" s="623"/>
      <c r="AA2894" s="595"/>
      <c r="AB2894" s="595"/>
      <c r="AC2894" s="595"/>
      <c r="AD2894" s="595"/>
      <c r="AE2894" s="595"/>
      <c r="AF2894" s="595"/>
      <c r="AG2894" s="595"/>
      <c r="AH2894" s="595">
        <f t="shared" si="418"/>
        <v>0</v>
      </c>
      <c r="AI2894" s="595">
        <v>1</v>
      </c>
      <c r="AJ2894" s="595"/>
      <c r="AK2894" s="595"/>
      <c r="AL2894" s="595"/>
      <c r="AM2894" s="595"/>
      <c r="AN2894" s="595"/>
      <c r="AO2894" s="595"/>
      <c r="AP2894" s="595"/>
      <c r="AQ2894" s="596">
        <f t="shared" si="420"/>
        <v>1</v>
      </c>
      <c r="AR2894" s="596">
        <f t="shared" si="419"/>
        <v>1</v>
      </c>
    </row>
    <row r="2895" spans="1:44" ht="28.2" thickTop="1" thickBot="1">
      <c r="A2895" s="206" t="s">
        <v>2274</v>
      </c>
      <c r="B2895" s="206" t="s">
        <v>2274</v>
      </c>
      <c r="C2895" s="227" t="s">
        <v>2287</v>
      </c>
      <c r="D2895" s="579"/>
      <c r="E2895" s="827" t="s">
        <v>145</v>
      </c>
      <c r="F2895" s="752">
        <v>100000</v>
      </c>
      <c r="G2895" s="752">
        <f>F2895</f>
        <v>100000</v>
      </c>
      <c r="H2895" s="753"/>
      <c r="I2895" s="754">
        <v>100000</v>
      </c>
      <c r="J2895" s="755"/>
      <c r="K2895" s="755"/>
      <c r="L2895" s="755"/>
      <c r="M2895" s="756"/>
      <c r="N2895" s="756"/>
      <c r="O2895" s="480"/>
      <c r="P2895" s="587"/>
      <c r="Q2895" s="660"/>
      <c r="R2895" s="494">
        <v>0</v>
      </c>
      <c r="S2895" s="334">
        <v>100000</v>
      </c>
      <c r="T2895" s="484"/>
      <c r="U2895" s="334"/>
      <c r="V2895" s="484"/>
      <c r="W2895" s="334"/>
      <c r="X2895" s="593">
        <f t="shared" si="410"/>
        <v>0</v>
      </c>
      <c r="Y2895" s="593">
        <f t="shared" si="411"/>
        <v>0</v>
      </c>
      <c r="Z2895" s="595"/>
      <c r="AA2895" s="595"/>
      <c r="AB2895" s="595"/>
      <c r="AC2895" s="595"/>
      <c r="AD2895" s="595"/>
      <c r="AE2895" s="595"/>
      <c r="AF2895" s="595"/>
      <c r="AG2895" s="595"/>
      <c r="AH2895" s="595">
        <f t="shared" si="418"/>
        <v>0</v>
      </c>
      <c r="AI2895" s="595">
        <v>1</v>
      </c>
      <c r="AJ2895" s="595"/>
      <c r="AK2895" s="595"/>
      <c r="AL2895" s="595"/>
      <c r="AM2895" s="595"/>
      <c r="AN2895" s="595"/>
      <c r="AO2895" s="595"/>
      <c r="AP2895" s="595"/>
      <c r="AQ2895" s="596">
        <f t="shared" si="420"/>
        <v>1</v>
      </c>
      <c r="AR2895" s="596">
        <f t="shared" si="419"/>
        <v>1</v>
      </c>
    </row>
    <row r="2896" spans="1:44" ht="28.2" thickTop="1" thickBot="1">
      <c r="A2896" s="206" t="s">
        <v>2274</v>
      </c>
      <c r="B2896" s="206" t="s">
        <v>2274</v>
      </c>
      <c r="C2896" s="227" t="s">
        <v>2595</v>
      </c>
      <c r="D2896" s="579"/>
      <c r="E2896" s="827" t="s">
        <v>145</v>
      </c>
      <c r="F2896" s="752">
        <v>100000</v>
      </c>
      <c r="G2896" s="752">
        <f>F2896</f>
        <v>100000</v>
      </c>
      <c r="H2896" s="753"/>
      <c r="I2896" s="754">
        <v>100000</v>
      </c>
      <c r="J2896" s="755"/>
      <c r="K2896" s="755"/>
      <c r="L2896" s="755"/>
      <c r="M2896" s="756"/>
      <c r="N2896" s="756"/>
      <c r="O2896" s="480"/>
      <c r="P2896" s="587"/>
      <c r="Q2896" s="660"/>
      <c r="R2896" s="494">
        <v>0</v>
      </c>
      <c r="S2896" s="334">
        <v>100000</v>
      </c>
      <c r="T2896" s="484"/>
      <c r="U2896" s="334"/>
      <c r="V2896" s="484"/>
      <c r="W2896" s="334"/>
      <c r="X2896" s="593">
        <f t="shared" si="410"/>
        <v>0</v>
      </c>
      <c r="Y2896" s="593">
        <f t="shared" si="411"/>
        <v>0</v>
      </c>
      <c r="Z2896" s="595"/>
      <c r="AA2896" s="595"/>
      <c r="AB2896" s="595"/>
      <c r="AC2896" s="595"/>
      <c r="AD2896" s="595"/>
      <c r="AE2896" s="595"/>
      <c r="AF2896" s="595"/>
      <c r="AG2896" s="595"/>
      <c r="AH2896" s="595">
        <f t="shared" si="418"/>
        <v>0</v>
      </c>
      <c r="AI2896" s="595">
        <v>1</v>
      </c>
      <c r="AJ2896" s="595"/>
      <c r="AK2896" s="595"/>
      <c r="AL2896" s="595"/>
      <c r="AM2896" s="595"/>
      <c r="AN2896" s="595"/>
      <c r="AO2896" s="595"/>
      <c r="AP2896" s="595"/>
      <c r="AQ2896" s="596">
        <f t="shared" si="420"/>
        <v>1</v>
      </c>
      <c r="AR2896" s="596">
        <f t="shared" si="419"/>
        <v>1</v>
      </c>
    </row>
    <row r="2897" spans="1:44" ht="28.2" thickTop="1" thickBot="1">
      <c r="A2897" s="206" t="s">
        <v>2274</v>
      </c>
      <c r="B2897" s="206" t="s">
        <v>2274</v>
      </c>
      <c r="C2897" s="227" t="s">
        <v>41</v>
      </c>
      <c r="D2897" s="579"/>
      <c r="E2897" s="827" t="s">
        <v>53</v>
      </c>
      <c r="F2897" s="752">
        <v>800000</v>
      </c>
      <c r="G2897" s="752">
        <v>702228</v>
      </c>
      <c r="H2897" s="753"/>
      <c r="I2897" s="754"/>
      <c r="J2897" s="755">
        <v>547228</v>
      </c>
      <c r="K2897" s="755"/>
      <c r="L2897" s="755">
        <v>155000</v>
      </c>
      <c r="M2897" s="756"/>
      <c r="N2897" s="756"/>
      <c r="O2897" s="480"/>
      <c r="P2897" s="587"/>
      <c r="Q2897" s="660">
        <v>0</v>
      </c>
      <c r="R2897" s="494">
        <v>632000</v>
      </c>
      <c r="S2897" s="334">
        <f t="shared" si="417"/>
        <v>70228</v>
      </c>
      <c r="T2897" s="484"/>
      <c r="U2897" s="334"/>
      <c r="V2897" s="484"/>
      <c r="W2897" s="334"/>
      <c r="X2897" s="593">
        <f t="shared" si="410"/>
        <v>0</v>
      </c>
      <c r="Y2897" s="593">
        <f t="shared" si="411"/>
        <v>0</v>
      </c>
      <c r="Z2897" s="595"/>
      <c r="AA2897" s="595"/>
      <c r="AB2897" s="595"/>
      <c r="AC2897" s="595"/>
      <c r="AD2897" s="595"/>
      <c r="AE2897" s="595"/>
      <c r="AF2897" s="595"/>
      <c r="AG2897" s="595"/>
      <c r="AH2897" s="595">
        <f t="shared" si="418"/>
        <v>0</v>
      </c>
      <c r="AI2897" s="595">
        <v>1</v>
      </c>
      <c r="AJ2897" s="595"/>
      <c r="AK2897" s="595"/>
      <c r="AL2897" s="595"/>
      <c r="AM2897" s="595"/>
      <c r="AN2897" s="595"/>
      <c r="AO2897" s="595"/>
      <c r="AP2897" s="595"/>
      <c r="AQ2897" s="596">
        <f t="shared" si="420"/>
        <v>1</v>
      </c>
      <c r="AR2897" s="596">
        <f t="shared" si="419"/>
        <v>1</v>
      </c>
    </row>
    <row r="2898" spans="1:44" ht="28.2" thickTop="1" thickBot="1">
      <c r="A2898" s="206" t="s">
        <v>2274</v>
      </c>
      <c r="B2898" s="206" t="s">
        <v>2274</v>
      </c>
      <c r="C2898" s="227" t="s">
        <v>58</v>
      </c>
      <c r="D2898" s="579"/>
      <c r="E2898" s="827" t="s">
        <v>53</v>
      </c>
      <c r="F2898" s="752">
        <v>400000</v>
      </c>
      <c r="G2898" s="752">
        <v>410103</v>
      </c>
      <c r="H2898" s="753"/>
      <c r="I2898" s="754">
        <v>130103</v>
      </c>
      <c r="J2898" s="755">
        <v>280000</v>
      </c>
      <c r="K2898" s="755"/>
      <c r="L2898" s="755"/>
      <c r="M2898" s="756"/>
      <c r="N2898" s="756"/>
      <c r="O2898" s="480"/>
      <c r="P2898" s="587"/>
      <c r="Q2898" s="660"/>
      <c r="R2898" s="494">
        <v>370000</v>
      </c>
      <c r="S2898" s="334">
        <f t="shared" si="417"/>
        <v>40103</v>
      </c>
      <c r="T2898" s="484"/>
      <c r="U2898" s="334"/>
      <c r="V2898" s="484"/>
      <c r="W2898" s="334"/>
      <c r="X2898" s="593">
        <f t="shared" si="410"/>
        <v>0</v>
      </c>
      <c r="Y2898" s="593">
        <f t="shared" si="411"/>
        <v>0</v>
      </c>
      <c r="Z2898" s="595"/>
      <c r="AA2898" s="595"/>
      <c r="AB2898" s="595"/>
      <c r="AC2898" s="595"/>
      <c r="AD2898" s="595"/>
      <c r="AE2898" s="595"/>
      <c r="AF2898" s="595"/>
      <c r="AG2898" s="595"/>
      <c r="AH2898" s="595">
        <f t="shared" si="418"/>
        <v>0</v>
      </c>
      <c r="AI2898" s="595">
        <v>1</v>
      </c>
      <c r="AJ2898" s="595"/>
      <c r="AK2898" s="595"/>
      <c r="AL2898" s="595"/>
      <c r="AM2898" s="595"/>
      <c r="AN2898" s="595"/>
      <c r="AO2898" s="595"/>
      <c r="AP2898" s="595"/>
      <c r="AQ2898" s="596">
        <f t="shared" si="420"/>
        <v>1</v>
      </c>
      <c r="AR2898" s="596">
        <f t="shared" si="419"/>
        <v>1</v>
      </c>
    </row>
    <row r="2899" spans="1:44" ht="28.2" thickTop="1" thickBot="1">
      <c r="A2899" s="206" t="s">
        <v>2274</v>
      </c>
      <c r="B2899" s="206" t="s">
        <v>2274</v>
      </c>
      <c r="C2899" s="227" t="s">
        <v>91</v>
      </c>
      <c r="D2899" s="579"/>
      <c r="E2899" s="827" t="s">
        <v>53</v>
      </c>
      <c r="F2899" s="752">
        <v>100000</v>
      </c>
      <c r="G2899" s="752">
        <v>101201</v>
      </c>
      <c r="H2899" s="753"/>
      <c r="I2899" s="754">
        <v>101201</v>
      </c>
      <c r="J2899" s="755"/>
      <c r="K2899" s="755"/>
      <c r="L2899" s="755"/>
      <c r="M2899" s="756"/>
      <c r="N2899" s="756"/>
      <c r="O2899" s="480"/>
      <c r="P2899" s="587"/>
      <c r="Q2899" s="660">
        <v>99386</v>
      </c>
      <c r="R2899" s="494">
        <v>1815</v>
      </c>
      <c r="S2899" s="334">
        <f t="shared" si="417"/>
        <v>0</v>
      </c>
      <c r="T2899" s="484"/>
      <c r="U2899" s="334"/>
      <c r="V2899" s="484"/>
      <c r="W2899" s="334"/>
      <c r="X2899" s="593">
        <f t="shared" si="410"/>
        <v>0</v>
      </c>
      <c r="Y2899" s="593">
        <f t="shared" si="411"/>
        <v>0</v>
      </c>
      <c r="Z2899" s="595"/>
      <c r="AA2899" s="595"/>
      <c r="AB2899" s="595"/>
      <c r="AC2899" s="595"/>
      <c r="AD2899" s="595"/>
      <c r="AE2899" s="595"/>
      <c r="AF2899" s="595"/>
      <c r="AG2899" s="595"/>
      <c r="AH2899" s="595">
        <f t="shared" si="418"/>
        <v>0</v>
      </c>
      <c r="AI2899" s="595">
        <v>1</v>
      </c>
      <c r="AJ2899" s="595"/>
      <c r="AK2899" s="595"/>
      <c r="AL2899" s="595"/>
      <c r="AM2899" s="595"/>
      <c r="AN2899" s="595"/>
      <c r="AO2899" s="595"/>
      <c r="AP2899" s="595"/>
      <c r="AQ2899" s="596">
        <f t="shared" si="420"/>
        <v>1</v>
      </c>
      <c r="AR2899" s="596">
        <f t="shared" si="419"/>
        <v>1</v>
      </c>
    </row>
    <row r="2900" spans="1:44" ht="28.2" thickTop="1" thickBot="1">
      <c r="A2900" s="206" t="s">
        <v>2274</v>
      </c>
      <c r="B2900" s="206" t="s">
        <v>2274</v>
      </c>
      <c r="C2900" s="227" t="s">
        <v>1699</v>
      </c>
      <c r="D2900" s="579"/>
      <c r="E2900" s="827" t="s">
        <v>53</v>
      </c>
      <c r="F2900" s="752">
        <v>300000</v>
      </c>
      <c r="G2900" s="752">
        <v>736394</v>
      </c>
      <c r="H2900" s="753"/>
      <c r="I2900" s="754">
        <f>+G2900</f>
        <v>736394</v>
      </c>
      <c r="J2900" s="755"/>
      <c r="K2900" s="755"/>
      <c r="L2900" s="755"/>
      <c r="M2900" s="756"/>
      <c r="N2900" s="756"/>
      <c r="O2900" s="480"/>
      <c r="P2900" s="587"/>
      <c r="Q2900" s="660">
        <v>75695</v>
      </c>
      <c r="R2900" s="494">
        <v>300000</v>
      </c>
      <c r="S2900" s="350">
        <f t="shared" si="417"/>
        <v>360699</v>
      </c>
      <c r="T2900" s="484"/>
      <c r="U2900" s="334"/>
      <c r="V2900" s="484"/>
      <c r="W2900" s="334"/>
      <c r="X2900" s="593">
        <f t="shared" si="410"/>
        <v>0</v>
      </c>
      <c r="Y2900" s="593">
        <f t="shared" si="411"/>
        <v>0</v>
      </c>
      <c r="Z2900" s="595"/>
      <c r="AA2900" s="595"/>
      <c r="AB2900" s="595"/>
      <c r="AC2900" s="595"/>
      <c r="AD2900" s="595"/>
      <c r="AE2900" s="595"/>
      <c r="AF2900" s="595"/>
      <c r="AG2900" s="595"/>
      <c r="AH2900" s="595">
        <f t="shared" si="418"/>
        <v>0</v>
      </c>
      <c r="AI2900" s="595">
        <v>1</v>
      </c>
      <c r="AJ2900" s="595"/>
      <c r="AK2900" s="595"/>
      <c r="AL2900" s="595"/>
      <c r="AM2900" s="595"/>
      <c r="AN2900" s="595"/>
      <c r="AO2900" s="595"/>
      <c r="AP2900" s="595"/>
      <c r="AQ2900" s="596">
        <f t="shared" si="420"/>
        <v>1</v>
      </c>
      <c r="AR2900" s="596">
        <f t="shared" si="419"/>
        <v>1</v>
      </c>
    </row>
    <row r="2901" spans="1:44" ht="28.2" thickTop="1" thickBot="1">
      <c r="A2901" s="206" t="s">
        <v>2274</v>
      </c>
      <c r="B2901" s="206" t="s">
        <v>2274</v>
      </c>
      <c r="C2901" s="227" t="s">
        <v>45</v>
      </c>
      <c r="D2901" s="579"/>
      <c r="E2901" s="827" t="s">
        <v>53</v>
      </c>
      <c r="F2901" s="752">
        <v>200000</v>
      </c>
      <c r="G2901" s="752">
        <v>199708</v>
      </c>
      <c r="H2901" s="753"/>
      <c r="I2901" s="754">
        <v>199708</v>
      </c>
      <c r="J2901" s="755"/>
      <c r="K2901" s="755"/>
      <c r="L2901" s="755"/>
      <c r="M2901" s="756"/>
      <c r="N2901" s="756"/>
      <c r="O2901" s="480"/>
      <c r="P2901" s="587"/>
      <c r="Q2901" s="660">
        <v>179740</v>
      </c>
      <c r="R2901" s="494">
        <v>19968</v>
      </c>
      <c r="S2901" s="334">
        <f t="shared" si="417"/>
        <v>0</v>
      </c>
      <c r="T2901" s="484"/>
      <c r="U2901" s="334"/>
      <c r="V2901" s="484"/>
      <c r="W2901" s="334"/>
      <c r="X2901" s="593">
        <f t="shared" si="410"/>
        <v>0</v>
      </c>
      <c r="Y2901" s="593">
        <f t="shared" si="411"/>
        <v>0</v>
      </c>
      <c r="Z2901" s="595"/>
      <c r="AA2901" s="595"/>
      <c r="AB2901" s="595"/>
      <c r="AC2901" s="595"/>
      <c r="AD2901" s="595"/>
      <c r="AE2901" s="595"/>
      <c r="AF2901" s="595"/>
      <c r="AG2901" s="595"/>
      <c r="AH2901" s="595">
        <f t="shared" si="418"/>
        <v>0</v>
      </c>
      <c r="AI2901" s="595">
        <v>1</v>
      </c>
      <c r="AJ2901" s="595"/>
      <c r="AK2901" s="595"/>
      <c r="AL2901" s="595"/>
      <c r="AM2901" s="595"/>
      <c r="AN2901" s="595"/>
      <c r="AO2901" s="595"/>
      <c r="AP2901" s="595"/>
      <c r="AQ2901" s="596">
        <f t="shared" si="420"/>
        <v>1</v>
      </c>
      <c r="AR2901" s="596">
        <f t="shared" si="419"/>
        <v>1</v>
      </c>
    </row>
    <row r="2902" spans="1:44" ht="28.2" thickTop="1" thickBot="1">
      <c r="A2902" s="206" t="s">
        <v>2274</v>
      </c>
      <c r="B2902" s="206" t="s">
        <v>2274</v>
      </c>
      <c r="C2902" s="227" t="s">
        <v>2288</v>
      </c>
      <c r="D2902" s="579"/>
      <c r="E2902" s="827" t="s">
        <v>53</v>
      </c>
      <c r="F2902" s="752">
        <v>150000</v>
      </c>
      <c r="G2902" s="752">
        <v>441222</v>
      </c>
      <c r="H2902" s="753"/>
      <c r="I2902" s="754">
        <v>441222</v>
      </c>
      <c r="J2902" s="755"/>
      <c r="K2902" s="755"/>
      <c r="L2902" s="755"/>
      <c r="M2902" s="756"/>
      <c r="N2902" s="756"/>
      <c r="O2902" s="480"/>
      <c r="P2902" s="587"/>
      <c r="Q2902" s="660"/>
      <c r="R2902" s="494">
        <v>397099</v>
      </c>
      <c r="S2902" s="334">
        <f t="shared" si="417"/>
        <v>44123</v>
      </c>
      <c r="T2902" s="484"/>
      <c r="U2902" s="334"/>
      <c r="V2902" s="484"/>
      <c r="W2902" s="334"/>
      <c r="X2902" s="593">
        <f t="shared" si="410"/>
        <v>0</v>
      </c>
      <c r="Y2902" s="593">
        <f t="shared" si="411"/>
        <v>0</v>
      </c>
      <c r="Z2902" s="595"/>
      <c r="AA2902" s="595"/>
      <c r="AB2902" s="595"/>
      <c r="AC2902" s="595"/>
      <c r="AD2902" s="595"/>
      <c r="AE2902" s="595"/>
      <c r="AF2902" s="595"/>
      <c r="AG2902" s="595"/>
      <c r="AH2902" s="595">
        <f t="shared" si="418"/>
        <v>0</v>
      </c>
      <c r="AI2902" s="595">
        <v>1</v>
      </c>
      <c r="AJ2902" s="595"/>
      <c r="AK2902" s="595"/>
      <c r="AL2902" s="595"/>
      <c r="AM2902" s="595"/>
      <c r="AN2902" s="595"/>
      <c r="AO2902" s="595"/>
      <c r="AP2902" s="595"/>
      <c r="AQ2902" s="596">
        <f t="shared" si="420"/>
        <v>1</v>
      </c>
      <c r="AR2902" s="596">
        <f t="shared" si="419"/>
        <v>1</v>
      </c>
    </row>
    <row r="2903" spans="1:44" ht="28.2" thickTop="1" thickBot="1">
      <c r="A2903" s="206" t="s">
        <v>2274</v>
      </c>
      <c r="B2903" s="206" t="s">
        <v>2274</v>
      </c>
      <c r="C2903" s="227" t="s">
        <v>2289</v>
      </c>
      <c r="D2903" s="579"/>
      <c r="E2903" s="827" t="s">
        <v>53</v>
      </c>
      <c r="F2903" s="752">
        <v>450000</v>
      </c>
      <c r="G2903" s="752">
        <v>606449</v>
      </c>
      <c r="H2903" s="753"/>
      <c r="I2903" s="754">
        <v>606449</v>
      </c>
      <c r="J2903" s="755"/>
      <c r="K2903" s="755"/>
      <c r="L2903" s="755"/>
      <c r="M2903" s="756"/>
      <c r="N2903" s="756"/>
      <c r="O2903" s="480"/>
      <c r="P2903" s="587"/>
      <c r="Q2903" s="660">
        <v>524659</v>
      </c>
      <c r="R2903" s="494">
        <v>81790</v>
      </c>
      <c r="S2903" s="334">
        <f t="shared" si="417"/>
        <v>0</v>
      </c>
      <c r="T2903" s="484"/>
      <c r="U2903" s="334"/>
      <c r="V2903" s="484"/>
      <c r="W2903" s="334"/>
      <c r="X2903" s="593">
        <f t="shared" si="410"/>
        <v>0</v>
      </c>
      <c r="Y2903" s="593">
        <f t="shared" si="411"/>
        <v>0</v>
      </c>
      <c r="Z2903" s="595"/>
      <c r="AA2903" s="595"/>
      <c r="AB2903" s="595"/>
      <c r="AC2903" s="595"/>
      <c r="AD2903" s="595"/>
      <c r="AE2903" s="595"/>
      <c r="AF2903" s="595"/>
      <c r="AG2903" s="595"/>
      <c r="AH2903" s="595">
        <f t="shared" si="418"/>
        <v>0</v>
      </c>
      <c r="AI2903" s="595">
        <v>1</v>
      </c>
      <c r="AJ2903" s="595"/>
      <c r="AK2903" s="595"/>
      <c r="AL2903" s="595"/>
      <c r="AM2903" s="595"/>
      <c r="AN2903" s="595"/>
      <c r="AO2903" s="595"/>
      <c r="AP2903" s="595"/>
      <c r="AQ2903" s="596">
        <f t="shared" si="420"/>
        <v>1</v>
      </c>
      <c r="AR2903" s="596">
        <f t="shared" si="419"/>
        <v>1</v>
      </c>
    </row>
    <row r="2904" spans="1:44" ht="28.2" thickTop="1" thickBot="1">
      <c r="A2904" s="206" t="s">
        <v>2274</v>
      </c>
      <c r="B2904" s="206" t="s">
        <v>2274</v>
      </c>
      <c r="C2904" s="227" t="s">
        <v>495</v>
      </c>
      <c r="D2904" s="579"/>
      <c r="E2904" s="827" t="s">
        <v>10</v>
      </c>
      <c r="F2904" s="752">
        <v>121000</v>
      </c>
      <c r="G2904" s="752">
        <v>100000</v>
      </c>
      <c r="H2904" s="753"/>
      <c r="I2904" s="754">
        <v>100000</v>
      </c>
      <c r="J2904" s="755"/>
      <c r="K2904" s="755"/>
      <c r="L2904" s="755"/>
      <c r="M2904" s="756"/>
      <c r="N2904" s="756"/>
      <c r="O2904" s="480"/>
      <c r="P2904" s="587"/>
      <c r="Q2904" s="660">
        <v>30000</v>
      </c>
      <c r="R2904" s="494">
        <v>20000</v>
      </c>
      <c r="S2904" s="334">
        <v>50000</v>
      </c>
      <c r="T2904" s="484"/>
      <c r="U2904" s="334"/>
      <c r="V2904" s="484"/>
      <c r="W2904" s="334"/>
      <c r="X2904" s="593">
        <f t="shared" si="410"/>
        <v>0</v>
      </c>
      <c r="Y2904" s="593">
        <f t="shared" si="411"/>
        <v>0</v>
      </c>
      <c r="Z2904" s="595"/>
      <c r="AA2904" s="595"/>
      <c r="AB2904" s="595"/>
      <c r="AC2904" s="595"/>
      <c r="AD2904" s="595"/>
      <c r="AE2904" s="595"/>
      <c r="AF2904" s="595"/>
      <c r="AG2904" s="595"/>
      <c r="AH2904" s="595">
        <f t="shared" si="418"/>
        <v>0</v>
      </c>
      <c r="AI2904" s="595">
        <v>1</v>
      </c>
      <c r="AJ2904" s="595"/>
      <c r="AK2904" s="595"/>
      <c r="AL2904" s="595"/>
      <c r="AM2904" s="595"/>
      <c r="AN2904" s="595"/>
      <c r="AO2904" s="595"/>
      <c r="AP2904" s="595"/>
      <c r="AQ2904" s="596">
        <f t="shared" si="420"/>
        <v>1</v>
      </c>
      <c r="AR2904" s="596">
        <f t="shared" si="419"/>
        <v>1</v>
      </c>
    </row>
    <row r="2905" spans="1:44" ht="28.2" thickTop="1" thickBot="1">
      <c r="A2905" s="206" t="s">
        <v>2274</v>
      </c>
      <c r="B2905" s="206" t="s">
        <v>2274</v>
      </c>
      <c r="C2905" s="227" t="s">
        <v>2290</v>
      </c>
      <c r="D2905" s="579"/>
      <c r="E2905" s="827" t="s">
        <v>10</v>
      </c>
      <c r="F2905" s="752">
        <v>300000</v>
      </c>
      <c r="G2905" s="752">
        <v>291497</v>
      </c>
      <c r="H2905" s="753"/>
      <c r="I2905" s="754">
        <v>291497</v>
      </c>
      <c r="J2905" s="755"/>
      <c r="K2905" s="755"/>
      <c r="L2905" s="755"/>
      <c r="M2905" s="756"/>
      <c r="N2905" s="756"/>
      <c r="O2905" s="480"/>
      <c r="P2905" s="587"/>
      <c r="Q2905" s="660">
        <v>262347</v>
      </c>
      <c r="R2905" s="494">
        <v>29150</v>
      </c>
      <c r="S2905" s="334">
        <f t="shared" si="417"/>
        <v>0</v>
      </c>
      <c r="T2905" s="484"/>
      <c r="U2905" s="334"/>
      <c r="V2905" s="484"/>
      <c r="W2905" s="334"/>
      <c r="X2905" s="593">
        <f t="shared" si="410"/>
        <v>0</v>
      </c>
      <c r="Y2905" s="593">
        <f t="shared" si="411"/>
        <v>0</v>
      </c>
      <c r="Z2905" s="595"/>
      <c r="AA2905" s="595"/>
      <c r="AB2905" s="595"/>
      <c r="AC2905" s="595"/>
      <c r="AD2905" s="595"/>
      <c r="AE2905" s="595"/>
      <c r="AF2905" s="595"/>
      <c r="AG2905" s="595"/>
      <c r="AH2905" s="595">
        <f t="shared" si="418"/>
        <v>0</v>
      </c>
      <c r="AI2905" s="595">
        <v>1</v>
      </c>
      <c r="AJ2905" s="595"/>
      <c r="AK2905" s="595"/>
      <c r="AL2905" s="595"/>
      <c r="AM2905" s="595"/>
      <c r="AN2905" s="595"/>
      <c r="AO2905" s="595"/>
      <c r="AP2905" s="595"/>
      <c r="AQ2905" s="596">
        <f t="shared" si="420"/>
        <v>1</v>
      </c>
      <c r="AR2905" s="596">
        <f t="shared" si="419"/>
        <v>1</v>
      </c>
    </row>
    <row r="2906" spans="1:44" ht="28.2" thickTop="1" thickBot="1">
      <c r="A2906" s="206" t="s">
        <v>2274</v>
      </c>
      <c r="B2906" s="206" t="s">
        <v>2274</v>
      </c>
      <c r="C2906" s="227" t="s">
        <v>968</v>
      </c>
      <c r="D2906" s="579"/>
      <c r="E2906" s="827" t="s">
        <v>10</v>
      </c>
      <c r="F2906" s="752">
        <v>100000</v>
      </c>
      <c r="G2906" s="752">
        <v>94900</v>
      </c>
      <c r="H2906" s="753"/>
      <c r="I2906" s="754">
        <v>94900</v>
      </c>
      <c r="J2906" s="755"/>
      <c r="K2906" s="755"/>
      <c r="L2906" s="755"/>
      <c r="M2906" s="756"/>
      <c r="N2906" s="756"/>
      <c r="O2906" s="480"/>
      <c r="P2906" s="587"/>
      <c r="Q2906" s="660"/>
      <c r="R2906" s="494">
        <v>0</v>
      </c>
      <c r="S2906" s="334">
        <f t="shared" si="417"/>
        <v>94900</v>
      </c>
      <c r="T2906" s="484"/>
      <c r="U2906" s="334"/>
      <c r="V2906" s="484"/>
      <c r="W2906" s="334"/>
      <c r="X2906" s="593">
        <f t="shared" si="410"/>
        <v>0</v>
      </c>
      <c r="Y2906" s="593">
        <f t="shared" si="411"/>
        <v>0</v>
      </c>
      <c r="Z2906" s="595"/>
      <c r="AA2906" s="595"/>
      <c r="AB2906" s="595"/>
      <c r="AC2906" s="595"/>
      <c r="AD2906" s="595"/>
      <c r="AE2906" s="595"/>
      <c r="AF2906" s="595"/>
      <c r="AG2906" s="595"/>
      <c r="AH2906" s="595">
        <f t="shared" si="418"/>
        <v>0</v>
      </c>
      <c r="AI2906" s="595">
        <v>1</v>
      </c>
      <c r="AJ2906" s="595"/>
      <c r="AK2906" s="595"/>
      <c r="AL2906" s="595"/>
      <c r="AM2906" s="595"/>
      <c r="AN2906" s="595"/>
      <c r="AO2906" s="595"/>
      <c r="AP2906" s="595"/>
      <c r="AQ2906" s="596">
        <f t="shared" si="420"/>
        <v>1</v>
      </c>
      <c r="AR2906" s="596">
        <f t="shared" si="419"/>
        <v>1</v>
      </c>
    </row>
    <row r="2907" spans="1:44" ht="28.2" thickTop="1" thickBot="1">
      <c r="A2907" s="206" t="s">
        <v>2274</v>
      </c>
      <c r="B2907" s="206" t="s">
        <v>2274</v>
      </c>
      <c r="C2907" s="227" t="s">
        <v>2291</v>
      </c>
      <c r="D2907" s="579"/>
      <c r="E2907" s="827" t="s">
        <v>10</v>
      </c>
      <c r="F2907" s="752">
        <v>200000</v>
      </c>
      <c r="G2907" s="752">
        <v>153402</v>
      </c>
      <c r="H2907" s="753"/>
      <c r="I2907" s="754">
        <v>153402</v>
      </c>
      <c r="J2907" s="755"/>
      <c r="K2907" s="755"/>
      <c r="L2907" s="755"/>
      <c r="M2907" s="756"/>
      <c r="N2907" s="756"/>
      <c r="O2907" s="480"/>
      <c r="P2907" s="587"/>
      <c r="Q2907" s="660"/>
      <c r="R2907" s="494">
        <v>138062</v>
      </c>
      <c r="S2907" s="334">
        <f t="shared" si="417"/>
        <v>15340</v>
      </c>
      <c r="T2907" s="484"/>
      <c r="U2907" s="334"/>
      <c r="V2907" s="484"/>
      <c r="W2907" s="334"/>
      <c r="X2907" s="593">
        <f t="shared" si="410"/>
        <v>0</v>
      </c>
      <c r="Y2907" s="593">
        <f t="shared" si="411"/>
        <v>0</v>
      </c>
      <c r="Z2907" s="595"/>
      <c r="AA2907" s="595"/>
      <c r="AB2907" s="595"/>
      <c r="AC2907" s="595"/>
      <c r="AD2907" s="595"/>
      <c r="AE2907" s="595"/>
      <c r="AF2907" s="595"/>
      <c r="AG2907" s="595"/>
      <c r="AH2907" s="595">
        <f t="shared" si="418"/>
        <v>0</v>
      </c>
      <c r="AI2907" s="595">
        <v>1</v>
      </c>
      <c r="AJ2907" s="595"/>
      <c r="AK2907" s="595"/>
      <c r="AL2907" s="595"/>
      <c r="AM2907" s="595"/>
      <c r="AN2907" s="595"/>
      <c r="AO2907" s="595"/>
      <c r="AP2907" s="595"/>
      <c r="AQ2907" s="596">
        <f t="shared" si="420"/>
        <v>1</v>
      </c>
      <c r="AR2907" s="596">
        <f t="shared" si="419"/>
        <v>1</v>
      </c>
    </row>
    <row r="2908" spans="1:44" ht="28.2" thickTop="1" thickBot="1">
      <c r="A2908" s="206" t="s">
        <v>2274</v>
      </c>
      <c r="B2908" s="206" t="s">
        <v>2274</v>
      </c>
      <c r="C2908" s="227" t="s">
        <v>2292</v>
      </c>
      <c r="D2908" s="579"/>
      <c r="E2908" s="827" t="s">
        <v>12</v>
      </c>
      <c r="F2908" s="752">
        <v>461876</v>
      </c>
      <c r="G2908" s="752">
        <v>461876</v>
      </c>
      <c r="H2908" s="753"/>
      <c r="I2908" s="754">
        <v>461876</v>
      </c>
      <c r="J2908" s="755"/>
      <c r="K2908" s="755"/>
      <c r="L2908" s="755"/>
      <c r="M2908" s="756"/>
      <c r="N2908" s="756"/>
      <c r="O2908" s="480"/>
      <c r="P2908" s="587"/>
      <c r="Q2908" s="660"/>
      <c r="R2908" s="494">
        <v>0</v>
      </c>
      <c r="S2908" s="334">
        <f t="shared" si="417"/>
        <v>461876</v>
      </c>
      <c r="T2908" s="484"/>
      <c r="U2908" s="334"/>
      <c r="V2908" s="484"/>
      <c r="W2908" s="334"/>
      <c r="X2908" s="593">
        <f t="shared" ref="X2908:X2971" si="421">G2908-I2908-J2908-K2908-L2908-M2908-N2908</f>
        <v>0</v>
      </c>
      <c r="Y2908" s="593">
        <f t="shared" ref="Y2908:Y2971" si="422">G2908-Q2908-R2908-S2908</f>
        <v>0</v>
      </c>
      <c r="Z2908" s="595"/>
      <c r="AA2908" s="595"/>
      <c r="AB2908" s="595"/>
      <c r="AC2908" s="595"/>
      <c r="AD2908" s="595"/>
      <c r="AE2908" s="595"/>
      <c r="AF2908" s="595"/>
      <c r="AG2908" s="595"/>
      <c r="AH2908" s="595">
        <f t="shared" si="418"/>
        <v>0</v>
      </c>
      <c r="AI2908" s="595">
        <v>1</v>
      </c>
      <c r="AJ2908" s="595"/>
      <c r="AK2908" s="595"/>
      <c r="AL2908" s="595"/>
      <c r="AM2908" s="595"/>
      <c r="AN2908" s="595"/>
      <c r="AO2908" s="595"/>
      <c r="AP2908" s="595"/>
      <c r="AQ2908" s="596">
        <f t="shared" si="420"/>
        <v>1</v>
      </c>
      <c r="AR2908" s="596">
        <f t="shared" si="419"/>
        <v>1</v>
      </c>
    </row>
    <row r="2909" spans="1:44" ht="28.2" thickTop="1" thickBot="1">
      <c r="A2909" s="576" t="s">
        <v>2274</v>
      </c>
      <c r="B2909" s="576" t="s">
        <v>2293</v>
      </c>
      <c r="C2909" s="662" t="s">
        <v>41</v>
      </c>
      <c r="D2909" s="579"/>
      <c r="E2909" s="834" t="s">
        <v>179</v>
      </c>
      <c r="F2909" s="757">
        <v>1000000</v>
      </c>
      <c r="G2909" s="757">
        <f>F2909</f>
        <v>1000000</v>
      </c>
      <c r="H2909" s="582"/>
      <c r="I2909" s="758">
        <v>199000</v>
      </c>
      <c r="J2909" s="759">
        <v>489000</v>
      </c>
      <c r="K2909" s="759"/>
      <c r="L2909" s="759">
        <v>312000</v>
      </c>
      <c r="M2909" s="760"/>
      <c r="N2909" s="760"/>
      <c r="O2909" s="666"/>
      <c r="P2909" s="587"/>
      <c r="Q2909" s="667"/>
      <c r="R2909" s="668">
        <v>0</v>
      </c>
      <c r="S2909" s="592">
        <f>G2909-R2909</f>
        <v>1000000</v>
      </c>
      <c r="T2909" s="591"/>
      <c r="U2909" s="592"/>
      <c r="V2909" s="591"/>
      <c r="W2909" s="592"/>
      <c r="X2909" s="593">
        <f t="shared" si="421"/>
        <v>0</v>
      </c>
      <c r="Y2909" s="593">
        <f t="shared" si="422"/>
        <v>0</v>
      </c>
      <c r="Z2909" s="594">
        <v>1</v>
      </c>
      <c r="AA2909" s="594"/>
      <c r="AB2909" s="594"/>
      <c r="AC2909" s="594"/>
      <c r="AD2909" s="594"/>
      <c r="AE2909" s="594"/>
      <c r="AF2909" s="594"/>
      <c r="AG2909" s="594"/>
      <c r="AH2909" s="595">
        <f t="shared" si="418"/>
        <v>1</v>
      </c>
      <c r="AI2909" s="594"/>
      <c r="AJ2909" s="594"/>
      <c r="AK2909" s="594"/>
      <c r="AL2909" s="594"/>
      <c r="AM2909" s="594"/>
      <c r="AN2909" s="594"/>
      <c r="AO2909" s="594"/>
      <c r="AP2909" s="594"/>
      <c r="AQ2909" s="596">
        <f t="shared" si="420"/>
        <v>0</v>
      </c>
      <c r="AR2909" s="596">
        <f t="shared" si="419"/>
        <v>1</v>
      </c>
    </row>
    <row r="2910" spans="1:44" ht="28.2" thickTop="1" thickBot="1">
      <c r="A2910" s="576" t="s">
        <v>2274</v>
      </c>
      <c r="B2910" s="576" t="s">
        <v>2293</v>
      </c>
      <c r="C2910" s="662" t="s">
        <v>229</v>
      </c>
      <c r="D2910" s="579"/>
      <c r="E2910" s="834" t="s">
        <v>179</v>
      </c>
      <c r="F2910" s="757">
        <v>100000</v>
      </c>
      <c r="G2910" s="757">
        <f t="shared" ref="G2910:G2915" si="423">F2910</f>
        <v>100000</v>
      </c>
      <c r="H2910" s="582"/>
      <c r="I2910" s="758"/>
      <c r="J2910" s="759"/>
      <c r="K2910" s="759"/>
      <c r="L2910" s="759">
        <v>100000</v>
      </c>
      <c r="M2910" s="760"/>
      <c r="N2910" s="760"/>
      <c r="O2910" s="666"/>
      <c r="P2910" s="587"/>
      <c r="Q2910" s="667"/>
      <c r="R2910" s="668">
        <v>100000</v>
      </c>
      <c r="S2910" s="592">
        <f t="shared" ref="S2910:S2915" si="424">G2910-R2910</f>
        <v>0</v>
      </c>
      <c r="T2910" s="591"/>
      <c r="U2910" s="592"/>
      <c r="V2910" s="591"/>
      <c r="W2910" s="592"/>
      <c r="X2910" s="593">
        <f t="shared" si="421"/>
        <v>0</v>
      </c>
      <c r="Y2910" s="593">
        <f t="shared" si="422"/>
        <v>0</v>
      </c>
      <c r="Z2910" s="594">
        <v>1</v>
      </c>
      <c r="AA2910" s="594"/>
      <c r="AB2910" s="594"/>
      <c r="AC2910" s="594"/>
      <c r="AD2910" s="594"/>
      <c r="AE2910" s="594"/>
      <c r="AF2910" s="594"/>
      <c r="AG2910" s="594"/>
      <c r="AH2910" s="595">
        <f t="shared" si="418"/>
        <v>1</v>
      </c>
      <c r="AI2910" s="594"/>
      <c r="AJ2910" s="594"/>
      <c r="AK2910" s="594"/>
      <c r="AL2910" s="594"/>
      <c r="AM2910" s="594"/>
      <c r="AN2910" s="594"/>
      <c r="AO2910" s="594"/>
      <c r="AP2910" s="594"/>
      <c r="AQ2910" s="596">
        <f t="shared" si="420"/>
        <v>0</v>
      </c>
      <c r="AR2910" s="596">
        <f t="shared" si="419"/>
        <v>1</v>
      </c>
    </row>
    <row r="2911" spans="1:44" ht="28.2" thickTop="1" thickBot="1">
      <c r="A2911" s="576" t="s">
        <v>2274</v>
      </c>
      <c r="B2911" s="576" t="s">
        <v>2293</v>
      </c>
      <c r="C2911" s="662" t="s">
        <v>37</v>
      </c>
      <c r="D2911" s="579"/>
      <c r="E2911" s="834" t="s">
        <v>179</v>
      </c>
      <c r="F2911" s="757">
        <v>157000</v>
      </c>
      <c r="G2911" s="757">
        <f t="shared" si="423"/>
        <v>157000</v>
      </c>
      <c r="H2911" s="582"/>
      <c r="I2911" s="758"/>
      <c r="J2911" s="759"/>
      <c r="K2911" s="759"/>
      <c r="L2911" s="759">
        <v>157000</v>
      </c>
      <c r="M2911" s="760"/>
      <c r="N2911" s="760"/>
      <c r="O2911" s="666"/>
      <c r="P2911" s="587"/>
      <c r="Q2911" s="667"/>
      <c r="R2911" s="668">
        <v>100000</v>
      </c>
      <c r="S2911" s="592">
        <f t="shared" si="424"/>
        <v>57000</v>
      </c>
      <c r="T2911" s="591"/>
      <c r="U2911" s="592"/>
      <c r="V2911" s="591"/>
      <c r="W2911" s="592"/>
      <c r="X2911" s="593">
        <f t="shared" si="421"/>
        <v>0</v>
      </c>
      <c r="Y2911" s="593">
        <f t="shared" si="422"/>
        <v>0</v>
      </c>
      <c r="Z2911" s="594">
        <v>1</v>
      </c>
      <c r="AA2911" s="594"/>
      <c r="AB2911" s="594"/>
      <c r="AC2911" s="594"/>
      <c r="AD2911" s="594"/>
      <c r="AE2911" s="594"/>
      <c r="AF2911" s="594"/>
      <c r="AG2911" s="594"/>
      <c r="AH2911" s="595">
        <f t="shared" si="418"/>
        <v>1</v>
      </c>
      <c r="AI2911" s="594"/>
      <c r="AJ2911" s="594"/>
      <c r="AK2911" s="594"/>
      <c r="AL2911" s="594"/>
      <c r="AM2911" s="594"/>
      <c r="AN2911" s="594"/>
      <c r="AO2911" s="594"/>
      <c r="AP2911" s="594"/>
      <c r="AQ2911" s="596">
        <f t="shared" si="420"/>
        <v>0</v>
      </c>
      <c r="AR2911" s="596">
        <f t="shared" si="419"/>
        <v>1</v>
      </c>
    </row>
    <row r="2912" spans="1:44" ht="28.2" thickTop="1" thickBot="1">
      <c r="A2912" s="713" t="s">
        <v>2274</v>
      </c>
      <c r="B2912" s="713" t="s">
        <v>2293</v>
      </c>
      <c r="C2912" s="741" t="s">
        <v>2219</v>
      </c>
      <c r="D2912" s="579"/>
      <c r="E2912" s="918" t="s">
        <v>179</v>
      </c>
      <c r="F2912" s="742">
        <v>1205000</v>
      </c>
      <c r="G2912" s="742">
        <v>1205000</v>
      </c>
      <c r="H2912" s="582"/>
      <c r="I2912" s="743"/>
      <c r="J2912" s="744">
        <v>1205000</v>
      </c>
      <c r="K2912" s="744"/>
      <c r="L2912" s="744"/>
      <c r="M2912" s="745"/>
      <c r="N2912" s="745"/>
      <c r="O2912" s="746"/>
      <c r="P2912" s="587"/>
      <c r="Q2912" s="747"/>
      <c r="R2912" s="748">
        <v>1205000</v>
      </c>
      <c r="S2912" s="743"/>
      <c r="T2912" s="749"/>
      <c r="U2912" s="750"/>
      <c r="V2912" s="749"/>
      <c r="W2912" s="750"/>
      <c r="X2912" s="593">
        <f t="shared" si="421"/>
        <v>0</v>
      </c>
      <c r="Y2912" s="593">
        <f t="shared" si="422"/>
        <v>0</v>
      </c>
      <c r="Z2912" s="610">
        <v>1</v>
      </c>
      <c r="AA2912" s="610"/>
      <c r="AB2912" s="610"/>
      <c r="AC2912" s="610"/>
      <c r="AD2912" s="610"/>
      <c r="AE2912" s="610"/>
      <c r="AF2912" s="610"/>
      <c r="AG2912" s="610"/>
      <c r="AH2912" s="595">
        <f t="shared" si="418"/>
        <v>1</v>
      </c>
      <c r="AI2912" s="751"/>
      <c r="AJ2912" s="751"/>
      <c r="AK2912" s="751"/>
      <c r="AL2912" s="751"/>
      <c r="AM2912" s="751"/>
      <c r="AN2912" s="751"/>
      <c r="AO2912" s="751"/>
      <c r="AP2912" s="751"/>
      <c r="AQ2912" s="596">
        <f t="shared" si="420"/>
        <v>0</v>
      </c>
      <c r="AR2912" s="596">
        <f t="shared" si="419"/>
        <v>1</v>
      </c>
    </row>
    <row r="2913" spans="1:44" ht="28.2" thickTop="1" thickBot="1">
      <c r="A2913" s="576" t="s">
        <v>2274</v>
      </c>
      <c r="B2913" s="576" t="s">
        <v>2293</v>
      </c>
      <c r="C2913" s="662" t="s">
        <v>573</v>
      </c>
      <c r="D2913" s="579"/>
      <c r="E2913" s="834" t="s">
        <v>179</v>
      </c>
      <c r="F2913" s="757">
        <v>150000</v>
      </c>
      <c r="G2913" s="757">
        <f t="shared" si="423"/>
        <v>150000</v>
      </c>
      <c r="H2913" s="582"/>
      <c r="I2913" s="758">
        <v>150000</v>
      </c>
      <c r="J2913" s="759"/>
      <c r="K2913" s="759"/>
      <c r="L2913" s="759"/>
      <c r="M2913" s="760"/>
      <c r="N2913" s="760"/>
      <c r="O2913" s="666"/>
      <c r="P2913" s="587"/>
      <c r="Q2913" s="667"/>
      <c r="R2913" s="668">
        <v>50000</v>
      </c>
      <c r="S2913" s="592">
        <f t="shared" si="424"/>
        <v>100000</v>
      </c>
      <c r="T2913" s="591"/>
      <c r="U2913" s="592"/>
      <c r="V2913" s="591"/>
      <c r="W2913" s="592"/>
      <c r="X2913" s="593">
        <f t="shared" si="421"/>
        <v>0</v>
      </c>
      <c r="Y2913" s="593">
        <f t="shared" si="422"/>
        <v>0</v>
      </c>
      <c r="Z2913" s="594">
        <v>1</v>
      </c>
      <c r="AA2913" s="594"/>
      <c r="AB2913" s="594"/>
      <c r="AC2913" s="594"/>
      <c r="AD2913" s="594"/>
      <c r="AE2913" s="594"/>
      <c r="AF2913" s="594"/>
      <c r="AG2913" s="594"/>
      <c r="AH2913" s="595">
        <f t="shared" si="418"/>
        <v>1</v>
      </c>
      <c r="AI2913" s="594"/>
      <c r="AJ2913" s="594"/>
      <c r="AK2913" s="594"/>
      <c r="AL2913" s="594"/>
      <c r="AM2913" s="594"/>
      <c r="AN2913" s="594"/>
      <c r="AO2913" s="594"/>
      <c r="AP2913" s="594"/>
      <c r="AQ2913" s="596">
        <f t="shared" si="420"/>
        <v>0</v>
      </c>
      <c r="AR2913" s="596">
        <f t="shared" si="419"/>
        <v>1</v>
      </c>
    </row>
    <row r="2914" spans="1:44" ht="28.2" thickTop="1" thickBot="1">
      <c r="A2914" s="576" t="s">
        <v>2274</v>
      </c>
      <c r="B2914" s="576" t="s">
        <v>2293</v>
      </c>
      <c r="C2914" s="662" t="s">
        <v>2294</v>
      </c>
      <c r="D2914" s="579"/>
      <c r="E2914" s="834" t="s">
        <v>179</v>
      </c>
      <c r="F2914" s="757">
        <v>50000</v>
      </c>
      <c r="G2914" s="757">
        <f t="shared" si="423"/>
        <v>50000</v>
      </c>
      <c r="H2914" s="582"/>
      <c r="I2914" s="758">
        <v>50000</v>
      </c>
      <c r="J2914" s="759"/>
      <c r="K2914" s="759"/>
      <c r="L2914" s="759"/>
      <c r="M2914" s="760"/>
      <c r="N2914" s="760"/>
      <c r="O2914" s="666"/>
      <c r="P2914" s="587"/>
      <c r="Q2914" s="667"/>
      <c r="R2914" s="668">
        <v>50000</v>
      </c>
      <c r="S2914" s="592">
        <f t="shared" si="424"/>
        <v>0</v>
      </c>
      <c r="T2914" s="591"/>
      <c r="U2914" s="592"/>
      <c r="V2914" s="591"/>
      <c r="W2914" s="592"/>
      <c r="X2914" s="593">
        <f t="shared" si="421"/>
        <v>0</v>
      </c>
      <c r="Y2914" s="593">
        <f t="shared" si="422"/>
        <v>0</v>
      </c>
      <c r="Z2914" s="594">
        <v>1</v>
      </c>
      <c r="AA2914" s="594"/>
      <c r="AB2914" s="594"/>
      <c r="AC2914" s="594"/>
      <c r="AD2914" s="594"/>
      <c r="AE2914" s="594"/>
      <c r="AF2914" s="594"/>
      <c r="AG2914" s="594"/>
      <c r="AH2914" s="595">
        <f t="shared" si="418"/>
        <v>1</v>
      </c>
      <c r="AI2914" s="594"/>
      <c r="AJ2914" s="594"/>
      <c r="AK2914" s="594"/>
      <c r="AL2914" s="594"/>
      <c r="AM2914" s="594"/>
      <c r="AN2914" s="594"/>
      <c r="AO2914" s="594"/>
      <c r="AP2914" s="594"/>
      <c r="AQ2914" s="596">
        <f t="shared" si="420"/>
        <v>0</v>
      </c>
      <c r="AR2914" s="596">
        <f t="shared" si="419"/>
        <v>1</v>
      </c>
    </row>
    <row r="2915" spans="1:44" ht="28.2" thickTop="1" thickBot="1">
      <c r="A2915" s="576" t="s">
        <v>2274</v>
      </c>
      <c r="B2915" s="576" t="s">
        <v>2293</v>
      </c>
      <c r="C2915" s="662" t="s">
        <v>36</v>
      </c>
      <c r="D2915" s="579"/>
      <c r="E2915" s="834" t="s">
        <v>179</v>
      </c>
      <c r="F2915" s="757">
        <v>100000</v>
      </c>
      <c r="G2915" s="757">
        <f t="shared" si="423"/>
        <v>100000</v>
      </c>
      <c r="H2915" s="582"/>
      <c r="I2915" s="758">
        <v>100000</v>
      </c>
      <c r="J2915" s="759"/>
      <c r="K2915" s="759"/>
      <c r="L2915" s="759"/>
      <c r="M2915" s="760"/>
      <c r="N2915" s="760"/>
      <c r="O2915" s="666"/>
      <c r="P2915" s="587"/>
      <c r="Q2915" s="667"/>
      <c r="R2915" s="668">
        <v>30000</v>
      </c>
      <c r="S2915" s="592">
        <f t="shared" si="424"/>
        <v>70000</v>
      </c>
      <c r="T2915" s="591"/>
      <c r="U2915" s="592"/>
      <c r="V2915" s="591"/>
      <c r="W2915" s="592"/>
      <c r="X2915" s="593">
        <f t="shared" si="421"/>
        <v>0</v>
      </c>
      <c r="Y2915" s="593">
        <f t="shared" si="422"/>
        <v>0</v>
      </c>
      <c r="Z2915" s="594">
        <v>1</v>
      </c>
      <c r="AA2915" s="594"/>
      <c r="AB2915" s="594"/>
      <c r="AC2915" s="594"/>
      <c r="AD2915" s="594"/>
      <c r="AE2915" s="594"/>
      <c r="AF2915" s="594"/>
      <c r="AG2915" s="594"/>
      <c r="AH2915" s="595">
        <f t="shared" si="418"/>
        <v>1</v>
      </c>
      <c r="AI2915" s="594"/>
      <c r="AJ2915" s="594"/>
      <c r="AK2915" s="594"/>
      <c r="AL2915" s="594"/>
      <c r="AM2915" s="594"/>
      <c r="AN2915" s="594"/>
      <c r="AO2915" s="594"/>
      <c r="AP2915" s="594"/>
      <c r="AQ2915" s="596">
        <f t="shared" si="420"/>
        <v>0</v>
      </c>
      <c r="AR2915" s="596">
        <f t="shared" si="419"/>
        <v>1</v>
      </c>
    </row>
    <row r="2916" spans="1:44" ht="28.2" thickTop="1" thickBot="1">
      <c r="A2916" s="206" t="s">
        <v>2274</v>
      </c>
      <c r="B2916" s="206" t="s">
        <v>2293</v>
      </c>
      <c r="C2916" s="227" t="s">
        <v>41</v>
      </c>
      <c r="D2916" s="579"/>
      <c r="E2916" s="827" t="s">
        <v>145</v>
      </c>
      <c r="F2916" s="752">
        <v>1426000</v>
      </c>
      <c r="G2916" s="752">
        <v>1324000</v>
      </c>
      <c r="H2916" s="753"/>
      <c r="I2916" s="754">
        <f>G2916-J2916-L2916</f>
        <v>284000</v>
      </c>
      <c r="J2916" s="755">
        <v>682000</v>
      </c>
      <c r="K2916" s="755"/>
      <c r="L2916" s="755">
        <v>358000</v>
      </c>
      <c r="M2916" s="756"/>
      <c r="N2916" s="756"/>
      <c r="O2916" s="480"/>
      <c r="P2916" s="587"/>
      <c r="Q2916" s="660"/>
      <c r="R2916" s="494">
        <v>1191600</v>
      </c>
      <c r="S2916" s="334">
        <f>G2916-R2916</f>
        <v>132400</v>
      </c>
      <c r="T2916" s="484"/>
      <c r="U2916" s="334"/>
      <c r="V2916" s="484"/>
      <c r="W2916" s="334"/>
      <c r="X2916" s="593">
        <f t="shared" si="421"/>
        <v>0</v>
      </c>
      <c r="Y2916" s="593">
        <f t="shared" si="422"/>
        <v>0</v>
      </c>
      <c r="Z2916" s="595"/>
      <c r="AA2916" s="595"/>
      <c r="AB2916" s="595"/>
      <c r="AC2916" s="595"/>
      <c r="AD2916" s="595"/>
      <c r="AE2916" s="595"/>
      <c r="AF2916" s="595"/>
      <c r="AG2916" s="595"/>
      <c r="AH2916" s="595">
        <f t="shared" si="418"/>
        <v>0</v>
      </c>
      <c r="AI2916" s="595">
        <v>1</v>
      </c>
      <c r="AJ2916" s="595"/>
      <c r="AK2916" s="595"/>
      <c r="AL2916" s="595"/>
      <c r="AM2916" s="595"/>
      <c r="AN2916" s="595"/>
      <c r="AO2916" s="595"/>
      <c r="AP2916" s="595"/>
      <c r="AQ2916" s="596">
        <f t="shared" si="420"/>
        <v>1</v>
      </c>
      <c r="AR2916" s="596">
        <f t="shared" si="419"/>
        <v>1</v>
      </c>
    </row>
    <row r="2917" spans="1:44" ht="28.2" thickTop="1" thickBot="1">
      <c r="A2917" s="206" t="s">
        <v>2274</v>
      </c>
      <c r="B2917" s="206" t="s">
        <v>2293</v>
      </c>
      <c r="C2917" s="227" t="s">
        <v>229</v>
      </c>
      <c r="D2917" s="579"/>
      <c r="E2917" s="827" t="s">
        <v>145</v>
      </c>
      <c r="F2917" s="752">
        <v>40000</v>
      </c>
      <c r="G2917" s="752">
        <v>49862</v>
      </c>
      <c r="H2917" s="753"/>
      <c r="I2917" s="754">
        <v>49862</v>
      </c>
      <c r="J2917" s="755"/>
      <c r="K2917" s="755"/>
      <c r="L2917" s="755"/>
      <c r="M2917" s="756"/>
      <c r="N2917" s="756"/>
      <c r="O2917" s="480"/>
      <c r="P2917" s="587"/>
      <c r="Q2917" s="660">
        <v>42201</v>
      </c>
      <c r="R2917" s="494">
        <v>7661</v>
      </c>
      <c r="S2917" s="334">
        <f>G2917-R2917-Q2917</f>
        <v>0</v>
      </c>
      <c r="T2917" s="484"/>
      <c r="U2917" s="334"/>
      <c r="V2917" s="484"/>
      <c r="W2917" s="334"/>
      <c r="X2917" s="593">
        <f t="shared" si="421"/>
        <v>0</v>
      </c>
      <c r="Y2917" s="593">
        <f t="shared" si="422"/>
        <v>0</v>
      </c>
      <c r="Z2917" s="595"/>
      <c r="AA2917" s="595"/>
      <c r="AB2917" s="595"/>
      <c r="AC2917" s="595"/>
      <c r="AD2917" s="595"/>
      <c r="AE2917" s="595"/>
      <c r="AF2917" s="595"/>
      <c r="AG2917" s="595"/>
      <c r="AH2917" s="595">
        <f t="shared" si="418"/>
        <v>0</v>
      </c>
      <c r="AI2917" s="595">
        <v>1</v>
      </c>
      <c r="AJ2917" s="595"/>
      <c r="AK2917" s="595"/>
      <c r="AL2917" s="595"/>
      <c r="AM2917" s="595"/>
      <c r="AN2917" s="595"/>
      <c r="AO2917" s="595"/>
      <c r="AP2917" s="595"/>
      <c r="AQ2917" s="596">
        <f t="shared" si="420"/>
        <v>1</v>
      </c>
      <c r="AR2917" s="596">
        <f t="shared" si="419"/>
        <v>1</v>
      </c>
    </row>
    <row r="2918" spans="1:44" ht="28.2" thickTop="1" thickBot="1">
      <c r="A2918" s="206" t="s">
        <v>2274</v>
      </c>
      <c r="B2918" s="206" t="s">
        <v>2293</v>
      </c>
      <c r="C2918" s="227" t="s">
        <v>309</v>
      </c>
      <c r="D2918" s="579"/>
      <c r="E2918" s="827" t="s">
        <v>145</v>
      </c>
      <c r="F2918" s="752">
        <v>1239000</v>
      </c>
      <c r="G2918" s="752">
        <v>1407210</v>
      </c>
      <c r="H2918" s="753"/>
      <c r="I2918" s="754">
        <v>807210</v>
      </c>
      <c r="J2918" s="755">
        <v>600000</v>
      </c>
      <c r="K2918" s="755"/>
      <c r="L2918" s="755"/>
      <c r="M2918" s="756"/>
      <c r="N2918" s="756"/>
      <c r="O2918" s="480"/>
      <c r="P2918" s="587"/>
      <c r="Q2918" s="660">
        <v>1192826</v>
      </c>
      <c r="R2918" s="494">
        <v>214384</v>
      </c>
      <c r="S2918" s="334"/>
      <c r="T2918" s="484"/>
      <c r="U2918" s="334"/>
      <c r="V2918" s="484"/>
      <c r="W2918" s="334"/>
      <c r="X2918" s="593">
        <f t="shared" si="421"/>
        <v>0</v>
      </c>
      <c r="Y2918" s="593">
        <f t="shared" si="422"/>
        <v>0</v>
      </c>
      <c r="Z2918" s="595"/>
      <c r="AA2918" s="595"/>
      <c r="AB2918" s="595"/>
      <c r="AC2918" s="595"/>
      <c r="AD2918" s="595"/>
      <c r="AE2918" s="595"/>
      <c r="AF2918" s="595"/>
      <c r="AG2918" s="595"/>
      <c r="AH2918" s="595">
        <f t="shared" si="418"/>
        <v>0</v>
      </c>
      <c r="AI2918" s="595">
        <v>1</v>
      </c>
      <c r="AJ2918" s="595"/>
      <c r="AK2918" s="595"/>
      <c r="AL2918" s="595"/>
      <c r="AM2918" s="595"/>
      <c r="AN2918" s="595"/>
      <c r="AO2918" s="595"/>
      <c r="AP2918" s="595"/>
      <c r="AQ2918" s="596">
        <f t="shared" si="420"/>
        <v>1</v>
      </c>
      <c r="AR2918" s="596">
        <f t="shared" si="419"/>
        <v>1</v>
      </c>
    </row>
    <row r="2919" spans="1:44" ht="28.2" thickTop="1" thickBot="1">
      <c r="A2919" s="206" t="s">
        <v>2274</v>
      </c>
      <c r="B2919" s="206" t="s">
        <v>2293</v>
      </c>
      <c r="C2919" s="227" t="s">
        <v>41</v>
      </c>
      <c r="D2919" s="579"/>
      <c r="E2919" s="827" t="s">
        <v>53</v>
      </c>
      <c r="F2919" s="752">
        <v>1100000</v>
      </c>
      <c r="G2919" s="752">
        <v>1003160</v>
      </c>
      <c r="H2919" s="753"/>
      <c r="I2919" s="754">
        <v>173160</v>
      </c>
      <c r="J2919" s="755">
        <v>651000</v>
      </c>
      <c r="K2919" s="755"/>
      <c r="L2919" s="755">
        <v>179000</v>
      </c>
      <c r="M2919" s="756"/>
      <c r="N2919" s="756"/>
      <c r="O2919" s="480"/>
      <c r="P2919" s="587"/>
      <c r="Q2919" s="660">
        <v>845749</v>
      </c>
      <c r="R2919" s="494">
        <f>G2919-Q2919</f>
        <v>157411</v>
      </c>
      <c r="S2919" s="334"/>
      <c r="T2919" s="484"/>
      <c r="U2919" s="334"/>
      <c r="V2919" s="484"/>
      <c r="W2919" s="334"/>
      <c r="X2919" s="593">
        <f t="shared" si="421"/>
        <v>0</v>
      </c>
      <c r="Y2919" s="593">
        <f t="shared" si="422"/>
        <v>0</v>
      </c>
      <c r="Z2919" s="595"/>
      <c r="AA2919" s="595"/>
      <c r="AB2919" s="595"/>
      <c r="AC2919" s="595"/>
      <c r="AD2919" s="595"/>
      <c r="AE2919" s="595"/>
      <c r="AF2919" s="595"/>
      <c r="AG2919" s="595"/>
      <c r="AH2919" s="595">
        <f t="shared" si="418"/>
        <v>0</v>
      </c>
      <c r="AI2919" s="595">
        <v>1</v>
      </c>
      <c r="AJ2919" s="595"/>
      <c r="AK2919" s="595"/>
      <c r="AL2919" s="595"/>
      <c r="AM2919" s="595"/>
      <c r="AN2919" s="595"/>
      <c r="AO2919" s="595"/>
      <c r="AP2919" s="595"/>
      <c r="AQ2919" s="596">
        <f t="shared" si="420"/>
        <v>1</v>
      </c>
      <c r="AR2919" s="596">
        <f t="shared" si="419"/>
        <v>1</v>
      </c>
    </row>
    <row r="2920" spans="1:44" ht="28.2" thickTop="1" thickBot="1">
      <c r="A2920" s="206" t="s">
        <v>2274</v>
      </c>
      <c r="B2920" s="206" t="s">
        <v>2293</v>
      </c>
      <c r="C2920" s="227" t="s">
        <v>242</v>
      </c>
      <c r="D2920" s="579"/>
      <c r="E2920" s="827" t="s">
        <v>10</v>
      </c>
      <c r="F2920" s="752">
        <v>70000</v>
      </c>
      <c r="G2920" s="752">
        <v>21940</v>
      </c>
      <c r="H2920" s="753"/>
      <c r="I2920" s="754"/>
      <c r="J2920" s="755">
        <v>21940</v>
      </c>
      <c r="K2920" s="755"/>
      <c r="L2920" s="755"/>
      <c r="M2920" s="756"/>
      <c r="N2920" s="756"/>
      <c r="O2920" s="480"/>
      <c r="P2920" s="587"/>
      <c r="Q2920" s="660">
        <v>19208</v>
      </c>
      <c r="R2920" s="494">
        <v>2732</v>
      </c>
      <c r="S2920" s="334"/>
      <c r="T2920" s="484"/>
      <c r="U2920" s="334"/>
      <c r="V2920" s="484"/>
      <c r="W2920" s="334"/>
      <c r="X2920" s="593">
        <f t="shared" si="421"/>
        <v>0</v>
      </c>
      <c r="Y2920" s="593">
        <f t="shared" si="422"/>
        <v>0</v>
      </c>
      <c r="Z2920" s="595"/>
      <c r="AA2920" s="595"/>
      <c r="AB2920" s="595"/>
      <c r="AC2920" s="595"/>
      <c r="AD2920" s="595"/>
      <c r="AE2920" s="595"/>
      <c r="AF2920" s="595"/>
      <c r="AG2920" s="595"/>
      <c r="AH2920" s="595">
        <f t="shared" si="418"/>
        <v>0</v>
      </c>
      <c r="AI2920" s="595">
        <v>1</v>
      </c>
      <c r="AJ2920" s="595"/>
      <c r="AK2920" s="595"/>
      <c r="AL2920" s="595"/>
      <c r="AM2920" s="595"/>
      <c r="AN2920" s="595"/>
      <c r="AO2920" s="595"/>
      <c r="AP2920" s="595"/>
      <c r="AQ2920" s="596">
        <f t="shared" si="420"/>
        <v>1</v>
      </c>
      <c r="AR2920" s="596">
        <f t="shared" si="419"/>
        <v>1</v>
      </c>
    </row>
    <row r="2921" spans="1:44" ht="28.2" thickTop="1" thickBot="1">
      <c r="A2921" s="576" t="s">
        <v>2274</v>
      </c>
      <c r="B2921" s="576" t="s">
        <v>2295</v>
      </c>
      <c r="C2921" s="662" t="s">
        <v>2296</v>
      </c>
      <c r="D2921" s="579"/>
      <c r="E2921" s="834" t="s">
        <v>179</v>
      </c>
      <c r="F2921" s="757">
        <v>1675000</v>
      </c>
      <c r="G2921" s="757">
        <f>F2921</f>
        <v>1675000</v>
      </c>
      <c r="H2921" s="582"/>
      <c r="I2921" s="758"/>
      <c r="J2921" s="759">
        <v>1675000</v>
      </c>
      <c r="K2921" s="759"/>
      <c r="L2921" s="759"/>
      <c r="M2921" s="760"/>
      <c r="N2921" s="760"/>
      <c r="O2921" s="666"/>
      <c r="P2921" s="587"/>
      <c r="Q2921" s="667"/>
      <c r="R2921" s="668">
        <v>0</v>
      </c>
      <c r="S2921" s="592">
        <v>1675000</v>
      </c>
      <c r="T2921" s="591"/>
      <c r="U2921" s="592"/>
      <c r="V2921" s="484"/>
      <c r="W2921" s="592"/>
      <c r="X2921" s="593">
        <f t="shared" si="421"/>
        <v>0</v>
      </c>
      <c r="Y2921" s="593">
        <f t="shared" si="422"/>
        <v>0</v>
      </c>
      <c r="Z2921" s="594">
        <v>1</v>
      </c>
      <c r="AA2921" s="594"/>
      <c r="AB2921" s="594"/>
      <c r="AC2921" s="594"/>
      <c r="AD2921" s="594"/>
      <c r="AE2921" s="594"/>
      <c r="AF2921" s="594"/>
      <c r="AG2921" s="594"/>
      <c r="AH2921" s="595">
        <f t="shared" si="418"/>
        <v>1</v>
      </c>
      <c r="AI2921" s="594"/>
      <c r="AJ2921" s="594"/>
      <c r="AK2921" s="594"/>
      <c r="AL2921" s="594"/>
      <c r="AM2921" s="594"/>
      <c r="AN2921" s="594"/>
      <c r="AO2921" s="594"/>
      <c r="AP2921" s="594"/>
      <c r="AQ2921" s="596">
        <f t="shared" si="420"/>
        <v>0</v>
      </c>
      <c r="AR2921" s="596">
        <f t="shared" si="419"/>
        <v>1</v>
      </c>
    </row>
    <row r="2922" spans="1:44" ht="28.2" thickTop="1" thickBot="1">
      <c r="A2922" s="576" t="s">
        <v>2274</v>
      </c>
      <c r="B2922" s="576" t="s">
        <v>2295</v>
      </c>
      <c r="C2922" s="662" t="s">
        <v>229</v>
      </c>
      <c r="D2922" s="579"/>
      <c r="E2922" s="834" t="s">
        <v>179</v>
      </c>
      <c r="F2922" s="757">
        <v>125000</v>
      </c>
      <c r="G2922" s="757">
        <f t="shared" ref="G2922:G2930" si="425">F2922</f>
        <v>125000</v>
      </c>
      <c r="H2922" s="582"/>
      <c r="I2922" s="758"/>
      <c r="J2922" s="759">
        <v>125000</v>
      </c>
      <c r="K2922" s="759"/>
      <c r="L2922" s="759"/>
      <c r="M2922" s="760"/>
      <c r="N2922" s="760"/>
      <c r="O2922" s="666"/>
      <c r="P2922" s="587"/>
      <c r="Q2922" s="667"/>
      <c r="R2922" s="668">
        <v>50000</v>
      </c>
      <c r="S2922" s="592">
        <v>75000</v>
      </c>
      <c r="T2922" s="591"/>
      <c r="U2922" s="592"/>
      <c r="V2922" s="484"/>
      <c r="W2922" s="592"/>
      <c r="X2922" s="593">
        <f t="shared" si="421"/>
        <v>0</v>
      </c>
      <c r="Y2922" s="593">
        <f t="shared" si="422"/>
        <v>0</v>
      </c>
      <c r="Z2922" s="594">
        <v>1</v>
      </c>
      <c r="AA2922" s="594"/>
      <c r="AB2922" s="594"/>
      <c r="AC2922" s="594"/>
      <c r="AD2922" s="594"/>
      <c r="AE2922" s="594"/>
      <c r="AF2922" s="594"/>
      <c r="AG2922" s="594"/>
      <c r="AH2922" s="595">
        <f t="shared" si="418"/>
        <v>1</v>
      </c>
      <c r="AI2922" s="594"/>
      <c r="AJ2922" s="594"/>
      <c r="AK2922" s="594"/>
      <c r="AL2922" s="594"/>
      <c r="AM2922" s="594"/>
      <c r="AN2922" s="594"/>
      <c r="AO2922" s="594"/>
      <c r="AP2922" s="594"/>
      <c r="AQ2922" s="596">
        <f t="shared" si="420"/>
        <v>0</v>
      </c>
      <c r="AR2922" s="596">
        <f t="shared" si="419"/>
        <v>1</v>
      </c>
    </row>
    <row r="2923" spans="1:44" ht="28.2" thickTop="1" thickBot="1">
      <c r="A2923" s="576" t="s">
        <v>2274</v>
      </c>
      <c r="B2923" s="576" t="s">
        <v>2295</v>
      </c>
      <c r="C2923" s="662" t="s">
        <v>2297</v>
      </c>
      <c r="D2923" s="579"/>
      <c r="E2923" s="834" t="s">
        <v>179</v>
      </c>
      <c r="F2923" s="757">
        <v>220000</v>
      </c>
      <c r="G2923" s="757">
        <f t="shared" si="425"/>
        <v>220000</v>
      </c>
      <c r="H2923" s="582"/>
      <c r="I2923" s="758">
        <v>20000</v>
      </c>
      <c r="J2923" s="759"/>
      <c r="K2923" s="759"/>
      <c r="L2923" s="759">
        <v>200000</v>
      </c>
      <c r="M2923" s="760"/>
      <c r="N2923" s="760"/>
      <c r="O2923" s="666"/>
      <c r="P2923" s="587"/>
      <c r="Q2923" s="667"/>
      <c r="R2923" s="668">
        <v>198000</v>
      </c>
      <c r="S2923" s="592">
        <v>22000</v>
      </c>
      <c r="T2923" s="591"/>
      <c r="U2923" s="592"/>
      <c r="V2923" s="484"/>
      <c r="W2923" s="592"/>
      <c r="X2923" s="593">
        <f t="shared" si="421"/>
        <v>0</v>
      </c>
      <c r="Y2923" s="593">
        <f t="shared" si="422"/>
        <v>0</v>
      </c>
      <c r="Z2923" s="594">
        <v>1</v>
      </c>
      <c r="AA2923" s="594"/>
      <c r="AB2923" s="594"/>
      <c r="AC2923" s="594"/>
      <c r="AD2923" s="594"/>
      <c r="AE2923" s="594"/>
      <c r="AF2923" s="594"/>
      <c r="AG2923" s="594"/>
      <c r="AH2923" s="595">
        <f t="shared" si="418"/>
        <v>1</v>
      </c>
      <c r="AI2923" s="594"/>
      <c r="AJ2923" s="594"/>
      <c r="AK2923" s="594"/>
      <c r="AL2923" s="594"/>
      <c r="AM2923" s="594"/>
      <c r="AN2923" s="594"/>
      <c r="AO2923" s="594"/>
      <c r="AP2923" s="594"/>
      <c r="AQ2923" s="596">
        <f t="shared" si="420"/>
        <v>0</v>
      </c>
      <c r="AR2923" s="596">
        <f t="shared" si="419"/>
        <v>1</v>
      </c>
    </row>
    <row r="2924" spans="1:44" ht="28.2" thickTop="1" thickBot="1">
      <c r="A2924" s="576" t="s">
        <v>2274</v>
      </c>
      <c r="B2924" s="576" t="s">
        <v>2295</v>
      </c>
      <c r="C2924" s="662" t="s">
        <v>2298</v>
      </c>
      <c r="D2924" s="579"/>
      <c r="E2924" s="834" t="s">
        <v>179</v>
      </c>
      <c r="F2924" s="757">
        <v>100000</v>
      </c>
      <c r="G2924" s="757">
        <f t="shared" si="425"/>
        <v>100000</v>
      </c>
      <c r="H2924" s="582"/>
      <c r="I2924" s="758"/>
      <c r="J2924" s="759">
        <v>100000</v>
      </c>
      <c r="K2924" s="759"/>
      <c r="L2924" s="759"/>
      <c r="M2924" s="760"/>
      <c r="N2924" s="760"/>
      <c r="O2924" s="666"/>
      <c r="P2924" s="587"/>
      <c r="Q2924" s="667"/>
      <c r="R2924" s="668">
        <v>90000</v>
      </c>
      <c r="S2924" s="592">
        <v>10000</v>
      </c>
      <c r="T2924" s="591"/>
      <c r="U2924" s="592"/>
      <c r="V2924" s="484"/>
      <c r="W2924" s="592"/>
      <c r="X2924" s="593">
        <f t="shared" si="421"/>
        <v>0</v>
      </c>
      <c r="Y2924" s="593">
        <f t="shared" si="422"/>
        <v>0</v>
      </c>
      <c r="Z2924" s="594">
        <v>1</v>
      </c>
      <c r="AA2924" s="594"/>
      <c r="AB2924" s="594"/>
      <c r="AC2924" s="594"/>
      <c r="AD2924" s="594"/>
      <c r="AE2924" s="594"/>
      <c r="AF2924" s="594"/>
      <c r="AG2924" s="594"/>
      <c r="AH2924" s="595">
        <f t="shared" si="418"/>
        <v>1</v>
      </c>
      <c r="AI2924" s="594"/>
      <c r="AJ2924" s="594"/>
      <c r="AK2924" s="594"/>
      <c r="AL2924" s="594"/>
      <c r="AM2924" s="594"/>
      <c r="AN2924" s="594"/>
      <c r="AO2924" s="594"/>
      <c r="AP2924" s="594"/>
      <c r="AQ2924" s="596">
        <f t="shared" si="420"/>
        <v>0</v>
      </c>
      <c r="AR2924" s="596">
        <f t="shared" si="419"/>
        <v>1</v>
      </c>
    </row>
    <row r="2925" spans="1:44" ht="28.2" thickTop="1" thickBot="1">
      <c r="A2925" s="576" t="s">
        <v>2274</v>
      </c>
      <c r="B2925" s="576" t="s">
        <v>2295</v>
      </c>
      <c r="C2925" s="662" t="s">
        <v>40</v>
      </c>
      <c r="D2925" s="579"/>
      <c r="E2925" s="834" t="s">
        <v>179</v>
      </c>
      <c r="F2925" s="757">
        <v>102900</v>
      </c>
      <c r="G2925" s="757">
        <f t="shared" si="425"/>
        <v>102900</v>
      </c>
      <c r="H2925" s="582"/>
      <c r="I2925" s="758"/>
      <c r="J2925" s="759"/>
      <c r="K2925" s="759"/>
      <c r="L2925" s="759">
        <v>102900</v>
      </c>
      <c r="M2925" s="760"/>
      <c r="N2925" s="760"/>
      <c r="O2925" s="666"/>
      <c r="P2925" s="587"/>
      <c r="Q2925" s="667"/>
      <c r="R2925" s="668">
        <v>50000</v>
      </c>
      <c r="S2925" s="592">
        <v>52900</v>
      </c>
      <c r="T2925" s="591"/>
      <c r="U2925" s="592"/>
      <c r="V2925" s="484"/>
      <c r="W2925" s="592"/>
      <c r="X2925" s="593">
        <f t="shared" si="421"/>
        <v>0</v>
      </c>
      <c r="Y2925" s="593">
        <f t="shared" si="422"/>
        <v>0</v>
      </c>
      <c r="Z2925" s="594">
        <v>1</v>
      </c>
      <c r="AA2925" s="594"/>
      <c r="AB2925" s="594"/>
      <c r="AC2925" s="594"/>
      <c r="AD2925" s="594"/>
      <c r="AE2925" s="594"/>
      <c r="AF2925" s="594"/>
      <c r="AG2925" s="594"/>
      <c r="AH2925" s="595">
        <f t="shared" si="418"/>
        <v>1</v>
      </c>
      <c r="AI2925" s="594"/>
      <c r="AJ2925" s="594"/>
      <c r="AK2925" s="594"/>
      <c r="AL2925" s="594"/>
      <c r="AM2925" s="594"/>
      <c r="AN2925" s="594"/>
      <c r="AO2925" s="594"/>
      <c r="AP2925" s="594"/>
      <c r="AQ2925" s="596">
        <f t="shared" si="420"/>
        <v>0</v>
      </c>
      <c r="AR2925" s="596">
        <f t="shared" si="419"/>
        <v>1</v>
      </c>
    </row>
    <row r="2926" spans="1:44" ht="28.2" thickTop="1" thickBot="1">
      <c r="A2926" s="576" t="s">
        <v>2274</v>
      </c>
      <c r="B2926" s="576" t="s">
        <v>2295</v>
      </c>
      <c r="C2926" s="662" t="s">
        <v>2299</v>
      </c>
      <c r="D2926" s="579"/>
      <c r="E2926" s="834" t="s">
        <v>179</v>
      </c>
      <c r="F2926" s="757">
        <v>80000</v>
      </c>
      <c r="G2926" s="757">
        <f t="shared" si="425"/>
        <v>80000</v>
      </c>
      <c r="H2926" s="582"/>
      <c r="I2926" s="758"/>
      <c r="J2926" s="759">
        <v>80000</v>
      </c>
      <c r="K2926" s="759"/>
      <c r="L2926" s="759"/>
      <c r="M2926" s="760"/>
      <c r="N2926" s="760"/>
      <c r="O2926" s="666"/>
      <c r="P2926" s="587"/>
      <c r="Q2926" s="667"/>
      <c r="R2926" s="668">
        <v>50000</v>
      </c>
      <c r="S2926" s="592">
        <v>30000</v>
      </c>
      <c r="T2926" s="591"/>
      <c r="U2926" s="592"/>
      <c r="V2926" s="484"/>
      <c r="W2926" s="592"/>
      <c r="X2926" s="593">
        <f t="shared" si="421"/>
        <v>0</v>
      </c>
      <c r="Y2926" s="593">
        <f t="shared" si="422"/>
        <v>0</v>
      </c>
      <c r="Z2926" s="594">
        <v>1</v>
      </c>
      <c r="AA2926" s="594"/>
      <c r="AB2926" s="594"/>
      <c r="AC2926" s="594"/>
      <c r="AD2926" s="594"/>
      <c r="AE2926" s="594"/>
      <c r="AF2926" s="594"/>
      <c r="AG2926" s="594"/>
      <c r="AH2926" s="595">
        <f t="shared" si="418"/>
        <v>1</v>
      </c>
      <c r="AI2926" s="594"/>
      <c r="AJ2926" s="594"/>
      <c r="AK2926" s="594"/>
      <c r="AL2926" s="594"/>
      <c r="AM2926" s="594"/>
      <c r="AN2926" s="594"/>
      <c r="AO2926" s="594"/>
      <c r="AP2926" s="594"/>
      <c r="AQ2926" s="596">
        <f t="shared" si="420"/>
        <v>0</v>
      </c>
      <c r="AR2926" s="596">
        <f t="shared" si="419"/>
        <v>1</v>
      </c>
    </row>
    <row r="2927" spans="1:44" ht="28.2" thickTop="1" thickBot="1">
      <c r="A2927" s="576" t="s">
        <v>2274</v>
      </c>
      <c r="B2927" s="576" t="s">
        <v>2295</v>
      </c>
      <c r="C2927" s="662" t="s">
        <v>36</v>
      </c>
      <c r="D2927" s="579"/>
      <c r="E2927" s="834" t="s">
        <v>179</v>
      </c>
      <c r="F2927" s="757">
        <v>175000</v>
      </c>
      <c r="G2927" s="757">
        <f t="shared" si="425"/>
        <v>175000</v>
      </c>
      <c r="H2927" s="582"/>
      <c r="I2927" s="758">
        <v>89900</v>
      </c>
      <c r="J2927" s="759">
        <v>20000</v>
      </c>
      <c r="K2927" s="759"/>
      <c r="L2927" s="759">
        <v>65100</v>
      </c>
      <c r="M2927" s="760"/>
      <c r="N2927" s="760"/>
      <c r="O2927" s="666"/>
      <c r="P2927" s="587"/>
      <c r="Q2927" s="667"/>
      <c r="R2927" s="668">
        <v>50000</v>
      </c>
      <c r="S2927" s="592">
        <v>125000</v>
      </c>
      <c r="T2927" s="591"/>
      <c r="U2927" s="592"/>
      <c r="V2927" s="484"/>
      <c r="W2927" s="592"/>
      <c r="X2927" s="593">
        <f t="shared" si="421"/>
        <v>0</v>
      </c>
      <c r="Y2927" s="593">
        <f t="shared" si="422"/>
        <v>0</v>
      </c>
      <c r="Z2927" s="594">
        <v>1</v>
      </c>
      <c r="AA2927" s="594"/>
      <c r="AB2927" s="594"/>
      <c r="AC2927" s="594"/>
      <c r="AD2927" s="594"/>
      <c r="AE2927" s="594"/>
      <c r="AF2927" s="594"/>
      <c r="AG2927" s="594"/>
      <c r="AH2927" s="595">
        <f t="shared" si="418"/>
        <v>1</v>
      </c>
      <c r="AI2927" s="594"/>
      <c r="AJ2927" s="594"/>
      <c r="AK2927" s="594"/>
      <c r="AL2927" s="594"/>
      <c r="AM2927" s="594"/>
      <c r="AN2927" s="594"/>
      <c r="AO2927" s="594"/>
      <c r="AP2927" s="594"/>
      <c r="AQ2927" s="596">
        <f t="shared" si="420"/>
        <v>0</v>
      </c>
      <c r="AR2927" s="596">
        <f t="shared" si="419"/>
        <v>1</v>
      </c>
    </row>
    <row r="2928" spans="1:44" ht="28.2" thickTop="1" thickBot="1">
      <c r="A2928" s="713" t="s">
        <v>2274</v>
      </c>
      <c r="B2928" s="713" t="s">
        <v>2295</v>
      </c>
      <c r="C2928" s="741" t="s">
        <v>2219</v>
      </c>
      <c r="D2928" s="579"/>
      <c r="E2928" s="918" t="s">
        <v>179</v>
      </c>
      <c r="F2928" s="742">
        <v>759000</v>
      </c>
      <c r="G2928" s="742">
        <f>F2928</f>
        <v>759000</v>
      </c>
      <c r="H2928" s="582"/>
      <c r="I2928" s="743"/>
      <c r="J2928" s="744">
        <v>759000</v>
      </c>
      <c r="K2928" s="744"/>
      <c r="L2928" s="744"/>
      <c r="M2928" s="745"/>
      <c r="N2928" s="745"/>
      <c r="O2928" s="746"/>
      <c r="P2928" s="587"/>
      <c r="Q2928" s="747"/>
      <c r="R2928" s="748">
        <v>759000</v>
      </c>
      <c r="S2928" s="743"/>
      <c r="T2928" s="749"/>
      <c r="U2928" s="750"/>
      <c r="V2928" s="761"/>
      <c r="W2928" s="750"/>
      <c r="X2928" s="593">
        <f t="shared" si="421"/>
        <v>0</v>
      </c>
      <c r="Y2928" s="593">
        <f t="shared" si="422"/>
        <v>0</v>
      </c>
      <c r="Z2928" s="610">
        <v>1</v>
      </c>
      <c r="AA2928" s="610"/>
      <c r="AB2928" s="610"/>
      <c r="AC2928" s="610"/>
      <c r="AD2928" s="610"/>
      <c r="AE2928" s="610"/>
      <c r="AF2928" s="610"/>
      <c r="AG2928" s="610"/>
      <c r="AH2928" s="595">
        <f t="shared" si="418"/>
        <v>1</v>
      </c>
      <c r="AI2928" s="751"/>
      <c r="AJ2928" s="751"/>
      <c r="AK2928" s="751"/>
      <c r="AL2928" s="751"/>
      <c r="AM2928" s="751"/>
      <c r="AN2928" s="751"/>
      <c r="AO2928" s="751"/>
      <c r="AP2928" s="751"/>
      <c r="AQ2928" s="596">
        <f t="shared" si="420"/>
        <v>0</v>
      </c>
      <c r="AR2928" s="596">
        <f t="shared" si="419"/>
        <v>1</v>
      </c>
    </row>
    <row r="2929" spans="1:44" ht="28.2" thickTop="1" thickBot="1">
      <c r="A2929" s="576" t="s">
        <v>2274</v>
      </c>
      <c r="B2929" s="576" t="s">
        <v>2295</v>
      </c>
      <c r="C2929" s="662" t="s">
        <v>540</v>
      </c>
      <c r="D2929" s="579"/>
      <c r="E2929" s="834" t="s">
        <v>179</v>
      </c>
      <c r="F2929" s="757">
        <v>2000000</v>
      </c>
      <c r="G2929" s="757">
        <f t="shared" si="425"/>
        <v>2000000</v>
      </c>
      <c r="H2929" s="582"/>
      <c r="I2929" s="758">
        <v>2000000</v>
      </c>
      <c r="J2929" s="759"/>
      <c r="K2929" s="759"/>
      <c r="L2929" s="759"/>
      <c r="M2929" s="760"/>
      <c r="N2929" s="760"/>
      <c r="O2929" s="666"/>
      <c r="P2929" s="587"/>
      <c r="Q2929" s="667"/>
      <c r="R2929" s="668">
        <v>2000000</v>
      </c>
      <c r="S2929" s="592">
        <v>0</v>
      </c>
      <c r="T2929" s="591"/>
      <c r="U2929" s="592"/>
      <c r="V2929" s="484"/>
      <c r="W2929" s="592"/>
      <c r="X2929" s="593">
        <f t="shared" si="421"/>
        <v>0</v>
      </c>
      <c r="Y2929" s="593">
        <f t="shared" si="422"/>
        <v>0</v>
      </c>
      <c r="Z2929" s="594">
        <v>1</v>
      </c>
      <c r="AA2929" s="594"/>
      <c r="AB2929" s="594"/>
      <c r="AC2929" s="594"/>
      <c r="AD2929" s="594"/>
      <c r="AE2929" s="594"/>
      <c r="AF2929" s="594"/>
      <c r="AG2929" s="594"/>
      <c r="AH2929" s="595">
        <f t="shared" si="418"/>
        <v>1</v>
      </c>
      <c r="AI2929" s="594"/>
      <c r="AJ2929" s="594"/>
      <c r="AK2929" s="594"/>
      <c r="AL2929" s="594"/>
      <c r="AM2929" s="594"/>
      <c r="AN2929" s="594"/>
      <c r="AO2929" s="594"/>
      <c r="AP2929" s="594"/>
      <c r="AQ2929" s="596">
        <f t="shared" si="420"/>
        <v>0</v>
      </c>
      <c r="AR2929" s="596">
        <f t="shared" si="419"/>
        <v>1</v>
      </c>
    </row>
    <row r="2930" spans="1:44" ht="28.2" thickTop="1" thickBot="1">
      <c r="A2930" s="576" t="s">
        <v>2274</v>
      </c>
      <c r="B2930" s="576" t="s">
        <v>2295</v>
      </c>
      <c r="C2930" s="662" t="s">
        <v>1509</v>
      </c>
      <c r="D2930" s="579"/>
      <c r="E2930" s="834" t="s">
        <v>179</v>
      </c>
      <c r="F2930" s="757">
        <v>60000</v>
      </c>
      <c r="G2930" s="757">
        <f t="shared" si="425"/>
        <v>60000</v>
      </c>
      <c r="H2930" s="582"/>
      <c r="I2930" s="758">
        <v>60000</v>
      </c>
      <c r="J2930" s="759"/>
      <c r="K2930" s="759"/>
      <c r="L2930" s="759"/>
      <c r="M2930" s="760"/>
      <c r="N2930" s="760"/>
      <c r="O2930" s="666"/>
      <c r="P2930" s="587"/>
      <c r="Q2930" s="667"/>
      <c r="R2930" s="668">
        <v>60000</v>
      </c>
      <c r="S2930" s="592">
        <v>0</v>
      </c>
      <c r="T2930" s="591"/>
      <c r="U2930" s="592"/>
      <c r="V2930" s="484"/>
      <c r="W2930" s="592"/>
      <c r="X2930" s="593">
        <f t="shared" si="421"/>
        <v>0</v>
      </c>
      <c r="Y2930" s="593">
        <f t="shared" si="422"/>
        <v>0</v>
      </c>
      <c r="Z2930" s="594">
        <v>1</v>
      </c>
      <c r="AA2930" s="594"/>
      <c r="AB2930" s="594"/>
      <c r="AC2930" s="594"/>
      <c r="AD2930" s="594"/>
      <c r="AE2930" s="594"/>
      <c r="AF2930" s="594"/>
      <c r="AG2930" s="594"/>
      <c r="AH2930" s="595">
        <f t="shared" si="418"/>
        <v>1</v>
      </c>
      <c r="AI2930" s="594"/>
      <c r="AJ2930" s="594"/>
      <c r="AK2930" s="594"/>
      <c r="AL2930" s="594"/>
      <c r="AM2930" s="594"/>
      <c r="AN2930" s="594"/>
      <c r="AO2930" s="594"/>
      <c r="AP2930" s="594"/>
      <c r="AQ2930" s="596">
        <f t="shared" si="420"/>
        <v>0</v>
      </c>
      <c r="AR2930" s="596">
        <f t="shared" si="419"/>
        <v>1</v>
      </c>
    </row>
    <row r="2931" spans="1:44" ht="28.2" thickTop="1" thickBot="1">
      <c r="A2931" s="206" t="s">
        <v>2274</v>
      </c>
      <c r="B2931" s="206" t="s">
        <v>2295</v>
      </c>
      <c r="C2931" s="227" t="s">
        <v>2300</v>
      </c>
      <c r="D2931" s="579"/>
      <c r="E2931" s="827" t="s">
        <v>145</v>
      </c>
      <c r="F2931" s="752">
        <v>3040000</v>
      </c>
      <c r="G2931" s="752">
        <v>3460000</v>
      </c>
      <c r="H2931" s="753"/>
      <c r="I2931" s="754">
        <v>728000</v>
      </c>
      <c r="J2931" s="755">
        <v>2500000</v>
      </c>
      <c r="K2931" s="755"/>
      <c r="L2931" s="755">
        <v>232000</v>
      </c>
      <c r="M2931" s="756"/>
      <c r="N2931" s="756"/>
      <c r="O2931" s="480"/>
      <c r="P2931" s="587"/>
      <c r="Q2931" s="660"/>
      <c r="R2931" s="494">
        <v>2000000</v>
      </c>
      <c r="S2931" s="334">
        <v>1460000</v>
      </c>
      <c r="T2931" s="484"/>
      <c r="U2931" s="334"/>
      <c r="V2931" s="484"/>
      <c r="W2931" s="334"/>
      <c r="X2931" s="593">
        <f t="shared" si="421"/>
        <v>0</v>
      </c>
      <c r="Y2931" s="593">
        <f t="shared" si="422"/>
        <v>0</v>
      </c>
      <c r="Z2931" s="595"/>
      <c r="AA2931" s="595"/>
      <c r="AB2931" s="595"/>
      <c r="AC2931" s="595"/>
      <c r="AD2931" s="595"/>
      <c r="AE2931" s="595"/>
      <c r="AF2931" s="595"/>
      <c r="AG2931" s="595"/>
      <c r="AH2931" s="595">
        <f t="shared" si="418"/>
        <v>0</v>
      </c>
      <c r="AI2931" s="595">
        <v>1</v>
      </c>
      <c r="AJ2931" s="595"/>
      <c r="AK2931" s="595"/>
      <c r="AL2931" s="595"/>
      <c r="AM2931" s="595"/>
      <c r="AN2931" s="595"/>
      <c r="AO2931" s="595"/>
      <c r="AP2931" s="595"/>
      <c r="AQ2931" s="596">
        <f t="shared" si="420"/>
        <v>1</v>
      </c>
      <c r="AR2931" s="596">
        <f t="shared" si="419"/>
        <v>1</v>
      </c>
    </row>
    <row r="2932" spans="1:44" ht="28.2" thickTop="1" thickBot="1">
      <c r="A2932" s="206" t="s">
        <v>2274</v>
      </c>
      <c r="B2932" s="206" t="s">
        <v>2295</v>
      </c>
      <c r="C2932" s="227" t="s">
        <v>229</v>
      </c>
      <c r="D2932" s="579"/>
      <c r="E2932" s="827" t="s">
        <v>145</v>
      </c>
      <c r="F2932" s="752">
        <v>310000</v>
      </c>
      <c r="G2932" s="752">
        <v>315000</v>
      </c>
      <c r="H2932" s="753"/>
      <c r="I2932" s="754">
        <v>315000</v>
      </c>
      <c r="J2932" s="755"/>
      <c r="K2932" s="755"/>
      <c r="L2932" s="755"/>
      <c r="M2932" s="756"/>
      <c r="N2932" s="756"/>
      <c r="O2932" s="480"/>
      <c r="P2932" s="587"/>
      <c r="Q2932" s="660"/>
      <c r="R2932" s="494">
        <v>283500</v>
      </c>
      <c r="S2932" s="334">
        <f>G2932-R2932-Q2932</f>
        <v>31500</v>
      </c>
      <c r="T2932" s="484"/>
      <c r="U2932" s="334"/>
      <c r="V2932" s="484"/>
      <c r="W2932" s="334"/>
      <c r="X2932" s="593">
        <f t="shared" si="421"/>
        <v>0</v>
      </c>
      <c r="Y2932" s="593">
        <f t="shared" si="422"/>
        <v>0</v>
      </c>
      <c r="Z2932" s="595"/>
      <c r="AA2932" s="595"/>
      <c r="AB2932" s="595"/>
      <c r="AC2932" s="595"/>
      <c r="AD2932" s="595"/>
      <c r="AE2932" s="595"/>
      <c r="AF2932" s="595"/>
      <c r="AG2932" s="595"/>
      <c r="AH2932" s="595">
        <f t="shared" si="418"/>
        <v>0</v>
      </c>
      <c r="AI2932" s="595">
        <v>1</v>
      </c>
      <c r="AJ2932" s="595"/>
      <c r="AK2932" s="595"/>
      <c r="AL2932" s="595"/>
      <c r="AM2932" s="595"/>
      <c r="AN2932" s="595"/>
      <c r="AO2932" s="595"/>
      <c r="AP2932" s="595"/>
      <c r="AQ2932" s="596">
        <f t="shared" si="420"/>
        <v>1</v>
      </c>
      <c r="AR2932" s="596">
        <f t="shared" si="419"/>
        <v>1</v>
      </c>
    </row>
    <row r="2933" spans="1:44" ht="28.2" thickTop="1" thickBot="1">
      <c r="A2933" s="206" t="s">
        <v>2274</v>
      </c>
      <c r="B2933" s="206" t="s">
        <v>2295</v>
      </c>
      <c r="C2933" s="227" t="s">
        <v>36</v>
      </c>
      <c r="D2933" s="579"/>
      <c r="E2933" s="827" t="s">
        <v>145</v>
      </c>
      <c r="F2933" s="752">
        <v>168000</v>
      </c>
      <c r="G2933" s="752">
        <v>91000</v>
      </c>
      <c r="H2933" s="753"/>
      <c r="I2933" s="754">
        <v>91000</v>
      </c>
      <c r="J2933" s="755"/>
      <c r="K2933" s="755"/>
      <c r="L2933" s="755"/>
      <c r="M2933" s="756"/>
      <c r="N2933" s="756"/>
      <c r="O2933" s="480"/>
      <c r="P2933" s="587"/>
      <c r="Q2933" s="660">
        <v>44180.767999999996</v>
      </c>
      <c r="R2933" s="494">
        <v>46819.232000000004</v>
      </c>
      <c r="S2933" s="334">
        <f>G2933-R2933-Q2933</f>
        <v>0</v>
      </c>
      <c r="T2933" s="484"/>
      <c r="U2933" s="334"/>
      <c r="V2933" s="484"/>
      <c r="W2933" s="334"/>
      <c r="X2933" s="593">
        <f t="shared" si="421"/>
        <v>0</v>
      </c>
      <c r="Y2933" s="593">
        <f t="shared" si="422"/>
        <v>0</v>
      </c>
      <c r="Z2933" s="595"/>
      <c r="AA2933" s="595"/>
      <c r="AB2933" s="595"/>
      <c r="AC2933" s="595"/>
      <c r="AD2933" s="595"/>
      <c r="AE2933" s="595"/>
      <c r="AF2933" s="595"/>
      <c r="AG2933" s="595"/>
      <c r="AH2933" s="595">
        <f t="shared" si="418"/>
        <v>0</v>
      </c>
      <c r="AI2933" s="595">
        <v>1</v>
      </c>
      <c r="AJ2933" s="595"/>
      <c r="AK2933" s="595"/>
      <c r="AL2933" s="595"/>
      <c r="AM2933" s="595"/>
      <c r="AN2933" s="595"/>
      <c r="AO2933" s="595"/>
      <c r="AP2933" s="595"/>
      <c r="AQ2933" s="596">
        <f t="shared" si="420"/>
        <v>1</v>
      </c>
      <c r="AR2933" s="596">
        <f t="shared" si="419"/>
        <v>1</v>
      </c>
    </row>
    <row r="2934" spans="1:44" ht="28.2" thickTop="1" thickBot="1">
      <c r="A2934" s="206" t="s">
        <v>2274</v>
      </c>
      <c r="B2934" s="206" t="s">
        <v>2295</v>
      </c>
      <c r="C2934" s="227" t="s">
        <v>309</v>
      </c>
      <c r="D2934" s="579"/>
      <c r="E2934" s="827" t="s">
        <v>145</v>
      </c>
      <c r="F2934" s="752">
        <v>0</v>
      </c>
      <c r="G2934" s="752">
        <v>100000</v>
      </c>
      <c r="H2934" s="753"/>
      <c r="I2934" s="754">
        <v>100000</v>
      </c>
      <c r="J2934" s="755"/>
      <c r="K2934" s="755"/>
      <c r="L2934" s="755"/>
      <c r="M2934" s="756"/>
      <c r="N2934" s="756"/>
      <c r="O2934" s="480"/>
      <c r="P2934" s="587"/>
      <c r="Q2934" s="660"/>
      <c r="R2934" s="494">
        <v>90000</v>
      </c>
      <c r="S2934" s="334">
        <v>10000</v>
      </c>
      <c r="T2934" s="484"/>
      <c r="U2934" s="334"/>
      <c r="V2934" s="484"/>
      <c r="W2934" s="334"/>
      <c r="X2934" s="593">
        <f t="shared" si="421"/>
        <v>0</v>
      </c>
      <c r="Y2934" s="593">
        <f t="shared" si="422"/>
        <v>0</v>
      </c>
      <c r="Z2934" s="595"/>
      <c r="AA2934" s="595"/>
      <c r="AB2934" s="595"/>
      <c r="AC2934" s="595"/>
      <c r="AD2934" s="595"/>
      <c r="AE2934" s="595"/>
      <c r="AF2934" s="595"/>
      <c r="AG2934" s="595"/>
      <c r="AH2934" s="595">
        <f t="shared" si="418"/>
        <v>0</v>
      </c>
      <c r="AI2934" s="595">
        <v>1</v>
      </c>
      <c r="AJ2934" s="595"/>
      <c r="AK2934" s="595"/>
      <c r="AL2934" s="595"/>
      <c r="AM2934" s="595"/>
      <c r="AN2934" s="595"/>
      <c r="AO2934" s="595"/>
      <c r="AP2934" s="595"/>
      <c r="AQ2934" s="596">
        <f t="shared" si="420"/>
        <v>1</v>
      </c>
      <c r="AR2934" s="596">
        <f t="shared" si="419"/>
        <v>1</v>
      </c>
    </row>
    <row r="2935" spans="1:44" ht="28.2" thickTop="1" thickBot="1">
      <c r="A2935" s="206" t="s">
        <v>2274</v>
      </c>
      <c r="B2935" s="206" t="s">
        <v>2295</v>
      </c>
      <c r="C2935" s="227" t="s">
        <v>2301</v>
      </c>
      <c r="D2935" s="579"/>
      <c r="E2935" s="827" t="s">
        <v>53</v>
      </c>
      <c r="F2935" s="752">
        <v>2500000</v>
      </c>
      <c r="G2935" s="752">
        <v>3150000</v>
      </c>
      <c r="H2935" s="753"/>
      <c r="I2935" s="754">
        <f>918000+116000</f>
        <v>1034000</v>
      </c>
      <c r="J2935" s="755">
        <v>2000000</v>
      </c>
      <c r="K2935" s="755"/>
      <c r="L2935" s="755">
        <v>116000</v>
      </c>
      <c r="M2935" s="756"/>
      <c r="N2935" s="756"/>
      <c r="O2935" s="480"/>
      <c r="P2935" s="587"/>
      <c r="Q2935" s="660">
        <v>1387000</v>
      </c>
      <c r="R2935" s="494">
        <v>1313000</v>
      </c>
      <c r="S2935" s="334">
        <v>450000</v>
      </c>
      <c r="T2935" s="484"/>
      <c r="U2935" s="334"/>
      <c r="V2935" s="484"/>
      <c r="W2935" s="334"/>
      <c r="X2935" s="593">
        <f t="shared" si="421"/>
        <v>0</v>
      </c>
      <c r="Y2935" s="593">
        <f t="shared" si="422"/>
        <v>0</v>
      </c>
      <c r="Z2935" s="595"/>
      <c r="AA2935" s="595"/>
      <c r="AB2935" s="595"/>
      <c r="AC2935" s="595"/>
      <c r="AD2935" s="595"/>
      <c r="AE2935" s="595"/>
      <c r="AF2935" s="595"/>
      <c r="AG2935" s="595"/>
      <c r="AH2935" s="595">
        <f t="shared" si="418"/>
        <v>0</v>
      </c>
      <c r="AI2935" s="595">
        <v>1</v>
      </c>
      <c r="AJ2935" s="595"/>
      <c r="AK2935" s="595"/>
      <c r="AL2935" s="595"/>
      <c r="AM2935" s="595"/>
      <c r="AN2935" s="595"/>
      <c r="AO2935" s="595"/>
      <c r="AP2935" s="623"/>
      <c r="AQ2935" s="596">
        <f t="shared" si="420"/>
        <v>1</v>
      </c>
      <c r="AR2935" s="596">
        <f t="shared" si="419"/>
        <v>1</v>
      </c>
    </row>
    <row r="2936" spans="1:44" ht="28.2" thickTop="1" thickBot="1">
      <c r="A2936" s="206" t="s">
        <v>2274</v>
      </c>
      <c r="B2936" s="206" t="s">
        <v>2295</v>
      </c>
      <c r="C2936" s="227" t="s">
        <v>2302</v>
      </c>
      <c r="D2936" s="579"/>
      <c r="E2936" s="827" t="s">
        <v>53</v>
      </c>
      <c r="F2936" s="752">
        <v>200000</v>
      </c>
      <c r="G2936" s="752">
        <v>200000</v>
      </c>
      <c r="H2936" s="753"/>
      <c r="I2936" s="754">
        <v>200000</v>
      </c>
      <c r="J2936" s="755"/>
      <c r="K2936" s="755"/>
      <c r="L2936" s="755"/>
      <c r="M2936" s="756"/>
      <c r="N2936" s="756"/>
      <c r="O2936" s="480"/>
      <c r="P2936" s="587"/>
      <c r="Q2936" s="660"/>
      <c r="R2936" s="494">
        <v>100000</v>
      </c>
      <c r="S2936" s="334">
        <v>100000</v>
      </c>
      <c r="T2936" s="484"/>
      <c r="U2936" s="334"/>
      <c r="V2936" s="484"/>
      <c r="W2936" s="334"/>
      <c r="X2936" s="593">
        <f t="shared" si="421"/>
        <v>0</v>
      </c>
      <c r="Y2936" s="593">
        <f t="shared" si="422"/>
        <v>0</v>
      </c>
      <c r="Z2936" s="595"/>
      <c r="AA2936" s="595"/>
      <c r="AB2936" s="595"/>
      <c r="AC2936" s="595"/>
      <c r="AD2936" s="595"/>
      <c r="AE2936" s="595"/>
      <c r="AF2936" s="595"/>
      <c r="AG2936" s="595"/>
      <c r="AH2936" s="595">
        <f t="shared" si="418"/>
        <v>0</v>
      </c>
      <c r="AI2936" s="595">
        <v>1</v>
      </c>
      <c r="AJ2936" s="595"/>
      <c r="AK2936" s="595"/>
      <c r="AL2936" s="595"/>
      <c r="AM2936" s="595"/>
      <c r="AN2936" s="595"/>
      <c r="AO2936" s="595"/>
      <c r="AP2936" s="623"/>
      <c r="AQ2936" s="596">
        <f t="shared" si="420"/>
        <v>1</v>
      </c>
      <c r="AR2936" s="596">
        <f t="shared" si="419"/>
        <v>1</v>
      </c>
    </row>
    <row r="2937" spans="1:44" ht="28.2" thickTop="1" thickBot="1">
      <c r="A2937" s="206" t="s">
        <v>2274</v>
      </c>
      <c r="B2937" s="206" t="s">
        <v>2295</v>
      </c>
      <c r="C2937" s="227" t="s">
        <v>2303</v>
      </c>
      <c r="D2937" s="579"/>
      <c r="E2937" s="827" t="s">
        <v>10</v>
      </c>
      <c r="F2937" s="752">
        <v>3300000</v>
      </c>
      <c r="G2937" s="752">
        <v>3960000</v>
      </c>
      <c r="H2937" s="753"/>
      <c r="I2937" s="754">
        <v>1100000</v>
      </c>
      <c r="J2937" s="755"/>
      <c r="K2937" s="755"/>
      <c r="L2937" s="755"/>
      <c r="M2937" s="756"/>
      <c r="N2937" s="754">
        <v>2860000</v>
      </c>
      <c r="O2937" s="762" t="s">
        <v>783</v>
      </c>
      <c r="P2937" s="587"/>
      <c r="Q2937" s="660">
        <v>1822000</v>
      </c>
      <c r="R2937" s="494">
        <v>1742000</v>
      </c>
      <c r="S2937" s="334">
        <v>396000</v>
      </c>
      <c r="T2937" s="484"/>
      <c r="U2937" s="334"/>
      <c r="V2937" s="484"/>
      <c r="W2937" s="334"/>
      <c r="X2937" s="593">
        <f t="shared" si="421"/>
        <v>0</v>
      </c>
      <c r="Y2937" s="593">
        <f t="shared" si="422"/>
        <v>0</v>
      </c>
      <c r="Z2937" s="595"/>
      <c r="AA2937" s="595"/>
      <c r="AB2937" s="595"/>
      <c r="AC2937" s="595"/>
      <c r="AD2937" s="595"/>
      <c r="AE2937" s="595"/>
      <c r="AF2937" s="595"/>
      <c r="AG2937" s="595"/>
      <c r="AH2937" s="595">
        <f t="shared" si="418"/>
        <v>0</v>
      </c>
      <c r="AI2937" s="595"/>
      <c r="AJ2937" s="623"/>
      <c r="AK2937" s="623"/>
      <c r="AL2937" s="623">
        <v>1</v>
      </c>
      <c r="AM2937" s="623"/>
      <c r="AN2937" s="623"/>
      <c r="AO2937" s="623"/>
      <c r="AP2937" s="623"/>
      <c r="AQ2937" s="596">
        <f t="shared" si="420"/>
        <v>1</v>
      </c>
      <c r="AR2937" s="596">
        <f t="shared" si="419"/>
        <v>1</v>
      </c>
    </row>
    <row r="2938" spans="1:44" ht="28.2" thickTop="1" thickBot="1">
      <c r="A2938" s="206" t="s">
        <v>2274</v>
      </c>
      <c r="B2938" s="206" t="s">
        <v>2295</v>
      </c>
      <c r="C2938" s="227" t="s">
        <v>2304</v>
      </c>
      <c r="D2938" s="579"/>
      <c r="E2938" s="827" t="s">
        <v>10</v>
      </c>
      <c r="F2938" s="752">
        <v>2000000</v>
      </c>
      <c r="G2938" s="752">
        <f>2145337.825+7200+20687</f>
        <v>2173224.8250000002</v>
      </c>
      <c r="H2938" s="753"/>
      <c r="I2938" s="754"/>
      <c r="J2938" s="755"/>
      <c r="K2938" s="755"/>
      <c r="L2938" s="755"/>
      <c r="M2938" s="754">
        <f>G2938</f>
        <v>2173224.8250000002</v>
      </c>
      <c r="N2938" s="756"/>
      <c r="O2938" s="480"/>
      <c r="P2938" s="587"/>
      <c r="Q2938" s="660">
        <f>14617.626+2144143.254+6559.26</f>
        <v>2165320.14</v>
      </c>
      <c r="R2938" s="494"/>
      <c r="S2938" s="334">
        <f>M2938-Q2938</f>
        <v>7904.6850000000559</v>
      </c>
      <c r="T2938" s="484"/>
      <c r="U2938" s="334"/>
      <c r="V2938" s="484"/>
      <c r="W2938" s="334"/>
      <c r="X2938" s="593">
        <f t="shared" si="421"/>
        <v>0</v>
      </c>
      <c r="Y2938" s="593">
        <f t="shared" si="422"/>
        <v>0</v>
      </c>
      <c r="Z2938" s="595"/>
      <c r="AA2938" s="595"/>
      <c r="AB2938" s="595"/>
      <c r="AC2938" s="595"/>
      <c r="AD2938" s="595"/>
      <c r="AE2938" s="595"/>
      <c r="AF2938" s="595"/>
      <c r="AG2938" s="595"/>
      <c r="AH2938" s="595">
        <f t="shared" si="418"/>
        <v>0</v>
      </c>
      <c r="AI2938" s="595"/>
      <c r="AJ2938" s="623"/>
      <c r="AK2938" s="623"/>
      <c r="AL2938" s="623"/>
      <c r="AM2938" s="623"/>
      <c r="AN2938" s="623"/>
      <c r="AO2938" s="623">
        <v>1</v>
      </c>
      <c r="AP2938" s="623"/>
      <c r="AQ2938" s="596">
        <f t="shared" si="420"/>
        <v>1</v>
      </c>
      <c r="AR2938" s="596">
        <f t="shared" si="419"/>
        <v>1</v>
      </c>
    </row>
    <row r="2939" spans="1:44" ht="28.2" thickTop="1" thickBot="1">
      <c r="A2939" s="576" t="s">
        <v>2274</v>
      </c>
      <c r="B2939" s="576" t="s">
        <v>2305</v>
      </c>
      <c r="C2939" s="662" t="s">
        <v>2306</v>
      </c>
      <c r="D2939" s="579"/>
      <c r="E2939" s="834" t="s">
        <v>179</v>
      </c>
      <c r="F2939" s="757">
        <v>100000</v>
      </c>
      <c r="G2939" s="757">
        <f t="shared" ref="G2939:G2954" si="426">F2939</f>
        <v>100000</v>
      </c>
      <c r="H2939" s="582"/>
      <c r="I2939" s="758">
        <v>100000</v>
      </c>
      <c r="J2939" s="759"/>
      <c r="K2939" s="759"/>
      <c r="L2939" s="759"/>
      <c r="M2939" s="758"/>
      <c r="N2939" s="760"/>
      <c r="O2939" s="666"/>
      <c r="P2939" s="587"/>
      <c r="Q2939" s="666"/>
      <c r="R2939" s="955">
        <v>20000</v>
      </c>
      <c r="S2939" s="938">
        <v>80000</v>
      </c>
      <c r="T2939" s="591"/>
      <c r="U2939" s="592"/>
      <c r="V2939" s="591"/>
      <c r="W2939" s="592"/>
      <c r="X2939" s="593">
        <f t="shared" si="421"/>
        <v>0</v>
      </c>
      <c r="Y2939" s="593">
        <f t="shared" si="422"/>
        <v>0</v>
      </c>
      <c r="Z2939" s="594">
        <v>1</v>
      </c>
      <c r="AA2939" s="594"/>
      <c r="AB2939" s="594"/>
      <c r="AC2939" s="594"/>
      <c r="AD2939" s="594"/>
      <c r="AE2939" s="594"/>
      <c r="AF2939" s="594"/>
      <c r="AG2939" s="594"/>
      <c r="AH2939" s="595">
        <f t="shared" si="418"/>
        <v>1</v>
      </c>
      <c r="AI2939" s="594"/>
      <c r="AJ2939" s="669"/>
      <c r="AK2939" s="669"/>
      <c r="AL2939" s="669"/>
      <c r="AM2939" s="669"/>
      <c r="AN2939" s="669"/>
      <c r="AO2939" s="669"/>
      <c r="AP2939" s="669"/>
      <c r="AQ2939" s="596">
        <f t="shared" si="420"/>
        <v>0</v>
      </c>
      <c r="AR2939" s="596">
        <f t="shared" si="419"/>
        <v>1</v>
      </c>
    </row>
    <row r="2940" spans="1:44" ht="28.2" thickTop="1" thickBot="1">
      <c r="A2940" s="576" t="s">
        <v>2274</v>
      </c>
      <c r="B2940" s="576" t="s">
        <v>2305</v>
      </c>
      <c r="C2940" s="662" t="s">
        <v>2307</v>
      </c>
      <c r="D2940" s="579"/>
      <c r="E2940" s="834" t="s">
        <v>179</v>
      </c>
      <c r="F2940" s="757">
        <v>11000</v>
      </c>
      <c r="G2940" s="757">
        <f t="shared" si="426"/>
        <v>11000</v>
      </c>
      <c r="H2940" s="582"/>
      <c r="I2940" s="758">
        <v>11000</v>
      </c>
      <c r="J2940" s="759"/>
      <c r="K2940" s="759"/>
      <c r="L2940" s="759"/>
      <c r="M2940" s="758"/>
      <c r="N2940" s="760"/>
      <c r="O2940" s="666"/>
      <c r="P2940" s="587"/>
      <c r="Q2940" s="666"/>
      <c r="R2940" s="955">
        <v>11000</v>
      </c>
      <c r="S2940" s="938">
        <v>0</v>
      </c>
      <c r="T2940" s="591"/>
      <c r="U2940" s="592"/>
      <c r="V2940" s="591"/>
      <c r="W2940" s="592"/>
      <c r="X2940" s="593">
        <f t="shared" si="421"/>
        <v>0</v>
      </c>
      <c r="Y2940" s="593">
        <f t="shared" si="422"/>
        <v>0</v>
      </c>
      <c r="Z2940" s="594">
        <v>1</v>
      </c>
      <c r="AA2940" s="594"/>
      <c r="AB2940" s="594"/>
      <c r="AC2940" s="594"/>
      <c r="AD2940" s="594"/>
      <c r="AE2940" s="594"/>
      <c r="AF2940" s="594"/>
      <c r="AG2940" s="594"/>
      <c r="AH2940" s="595">
        <f t="shared" si="418"/>
        <v>1</v>
      </c>
      <c r="AI2940" s="594"/>
      <c r="AJ2940" s="669"/>
      <c r="AK2940" s="669"/>
      <c r="AL2940" s="669"/>
      <c r="AM2940" s="669"/>
      <c r="AN2940" s="669"/>
      <c r="AO2940" s="669"/>
      <c r="AP2940" s="669"/>
      <c r="AQ2940" s="596">
        <f t="shared" si="420"/>
        <v>0</v>
      </c>
      <c r="AR2940" s="596">
        <f t="shared" si="419"/>
        <v>1</v>
      </c>
    </row>
    <row r="2941" spans="1:44" ht="28.2" thickTop="1" thickBot="1">
      <c r="A2941" s="576" t="s">
        <v>2274</v>
      </c>
      <c r="B2941" s="576" t="s">
        <v>2305</v>
      </c>
      <c r="C2941" s="662" t="s">
        <v>2308</v>
      </c>
      <c r="D2941" s="579"/>
      <c r="E2941" s="834" t="s">
        <v>179</v>
      </c>
      <c r="F2941" s="757">
        <v>20000</v>
      </c>
      <c r="G2941" s="757">
        <f t="shared" si="426"/>
        <v>20000</v>
      </c>
      <c r="H2941" s="582"/>
      <c r="I2941" s="758">
        <v>20000</v>
      </c>
      <c r="J2941" s="759"/>
      <c r="K2941" s="759"/>
      <c r="L2941" s="759"/>
      <c r="M2941" s="758"/>
      <c r="N2941" s="760"/>
      <c r="O2941" s="666"/>
      <c r="P2941" s="587"/>
      <c r="Q2941" s="666"/>
      <c r="R2941" s="955">
        <v>0</v>
      </c>
      <c r="S2941" s="938">
        <v>20000</v>
      </c>
      <c r="T2941" s="591"/>
      <c r="U2941" s="592"/>
      <c r="V2941" s="591"/>
      <c r="W2941" s="592"/>
      <c r="X2941" s="593">
        <f t="shared" si="421"/>
        <v>0</v>
      </c>
      <c r="Y2941" s="593">
        <f t="shared" si="422"/>
        <v>0</v>
      </c>
      <c r="Z2941" s="594">
        <v>1</v>
      </c>
      <c r="AA2941" s="594"/>
      <c r="AB2941" s="594"/>
      <c r="AC2941" s="594"/>
      <c r="AD2941" s="594"/>
      <c r="AE2941" s="594"/>
      <c r="AF2941" s="594"/>
      <c r="AG2941" s="594"/>
      <c r="AH2941" s="595">
        <f t="shared" si="418"/>
        <v>1</v>
      </c>
      <c r="AI2941" s="594"/>
      <c r="AJ2941" s="669"/>
      <c r="AK2941" s="669"/>
      <c r="AL2941" s="669"/>
      <c r="AM2941" s="669"/>
      <c r="AN2941" s="669"/>
      <c r="AO2941" s="669"/>
      <c r="AP2941" s="669"/>
      <c r="AQ2941" s="596">
        <f t="shared" si="420"/>
        <v>0</v>
      </c>
      <c r="AR2941" s="596">
        <f t="shared" si="419"/>
        <v>1</v>
      </c>
    </row>
    <row r="2942" spans="1:44" ht="28.2" thickTop="1" thickBot="1">
      <c r="A2942" s="576" t="s">
        <v>2274</v>
      </c>
      <c r="B2942" s="576" t="s">
        <v>2305</v>
      </c>
      <c r="C2942" s="662" t="s">
        <v>2309</v>
      </c>
      <c r="D2942" s="579"/>
      <c r="E2942" s="834" t="s">
        <v>179</v>
      </c>
      <c r="F2942" s="757">
        <v>100000</v>
      </c>
      <c r="G2942" s="757">
        <f t="shared" si="426"/>
        <v>100000</v>
      </c>
      <c r="H2942" s="582"/>
      <c r="I2942" s="758">
        <v>100000</v>
      </c>
      <c r="J2942" s="759"/>
      <c r="K2942" s="759"/>
      <c r="L2942" s="759"/>
      <c r="M2942" s="758"/>
      <c r="N2942" s="760"/>
      <c r="O2942" s="666"/>
      <c r="P2942" s="587"/>
      <c r="Q2942" s="666"/>
      <c r="R2942" s="955">
        <v>80000</v>
      </c>
      <c r="S2942" s="938">
        <v>20000</v>
      </c>
      <c r="T2942" s="591"/>
      <c r="U2942" s="592"/>
      <c r="V2942" s="591"/>
      <c r="W2942" s="592"/>
      <c r="X2942" s="593">
        <f t="shared" si="421"/>
        <v>0</v>
      </c>
      <c r="Y2942" s="593">
        <f t="shared" si="422"/>
        <v>0</v>
      </c>
      <c r="Z2942" s="594">
        <v>1</v>
      </c>
      <c r="AA2942" s="594"/>
      <c r="AB2942" s="594"/>
      <c r="AC2942" s="594"/>
      <c r="AD2942" s="594"/>
      <c r="AE2942" s="594"/>
      <c r="AF2942" s="594"/>
      <c r="AG2942" s="594"/>
      <c r="AH2942" s="595">
        <f t="shared" si="418"/>
        <v>1</v>
      </c>
      <c r="AI2942" s="594"/>
      <c r="AJ2942" s="669"/>
      <c r="AK2942" s="669"/>
      <c r="AL2942" s="669"/>
      <c r="AM2942" s="669"/>
      <c r="AN2942" s="669"/>
      <c r="AO2942" s="669"/>
      <c r="AP2942" s="669"/>
      <c r="AQ2942" s="596">
        <f t="shared" si="420"/>
        <v>0</v>
      </c>
      <c r="AR2942" s="596">
        <f t="shared" si="419"/>
        <v>1</v>
      </c>
    </row>
    <row r="2943" spans="1:44" ht="28.2" thickTop="1" thickBot="1">
      <c r="A2943" s="576" t="s">
        <v>2274</v>
      </c>
      <c r="B2943" s="576" t="s">
        <v>2305</v>
      </c>
      <c r="C2943" s="662" t="s">
        <v>581</v>
      </c>
      <c r="D2943" s="579"/>
      <c r="E2943" s="834" t="s">
        <v>179</v>
      </c>
      <c r="F2943" s="757">
        <v>80000</v>
      </c>
      <c r="G2943" s="757">
        <f t="shared" si="426"/>
        <v>80000</v>
      </c>
      <c r="H2943" s="582"/>
      <c r="I2943" s="758">
        <v>80000</v>
      </c>
      <c r="J2943" s="759"/>
      <c r="K2943" s="759"/>
      <c r="L2943" s="759"/>
      <c r="M2943" s="758"/>
      <c r="N2943" s="760"/>
      <c r="O2943" s="666"/>
      <c r="P2943" s="587"/>
      <c r="Q2943" s="666"/>
      <c r="R2943" s="955">
        <v>80000</v>
      </c>
      <c r="S2943" s="938">
        <v>0</v>
      </c>
      <c r="T2943" s="591"/>
      <c r="U2943" s="592"/>
      <c r="V2943" s="591"/>
      <c r="W2943" s="592"/>
      <c r="X2943" s="593">
        <f t="shared" si="421"/>
        <v>0</v>
      </c>
      <c r="Y2943" s="593">
        <f t="shared" si="422"/>
        <v>0</v>
      </c>
      <c r="Z2943" s="594">
        <v>1</v>
      </c>
      <c r="AA2943" s="594"/>
      <c r="AB2943" s="594"/>
      <c r="AC2943" s="594"/>
      <c r="AD2943" s="594"/>
      <c r="AE2943" s="594"/>
      <c r="AF2943" s="594"/>
      <c r="AG2943" s="594"/>
      <c r="AH2943" s="595">
        <f t="shared" si="418"/>
        <v>1</v>
      </c>
      <c r="AI2943" s="594"/>
      <c r="AJ2943" s="669"/>
      <c r="AK2943" s="669"/>
      <c r="AL2943" s="669"/>
      <c r="AM2943" s="669"/>
      <c r="AN2943" s="669"/>
      <c r="AO2943" s="669"/>
      <c r="AP2943" s="669"/>
      <c r="AQ2943" s="596">
        <f t="shared" si="420"/>
        <v>0</v>
      </c>
      <c r="AR2943" s="596">
        <f t="shared" si="419"/>
        <v>1</v>
      </c>
    </row>
    <row r="2944" spans="1:44" ht="28.2" thickTop="1" thickBot="1">
      <c r="A2944" s="576" t="s">
        <v>2274</v>
      </c>
      <c r="B2944" s="576" t="s">
        <v>2305</v>
      </c>
      <c r="C2944" s="662" t="s">
        <v>36</v>
      </c>
      <c r="D2944" s="579"/>
      <c r="E2944" s="834" t="s">
        <v>179</v>
      </c>
      <c r="F2944" s="757">
        <v>53000</v>
      </c>
      <c r="G2944" s="757">
        <f t="shared" si="426"/>
        <v>53000</v>
      </c>
      <c r="H2944" s="582"/>
      <c r="I2944" s="758">
        <v>53000</v>
      </c>
      <c r="J2944" s="759"/>
      <c r="K2944" s="759"/>
      <c r="L2944" s="759"/>
      <c r="M2944" s="758"/>
      <c r="N2944" s="760"/>
      <c r="O2944" s="666"/>
      <c r="P2944" s="587"/>
      <c r="Q2944" s="666"/>
      <c r="R2944" s="955">
        <v>0</v>
      </c>
      <c r="S2944" s="938">
        <v>53000</v>
      </c>
      <c r="T2944" s="591"/>
      <c r="U2944" s="592"/>
      <c r="V2944" s="591"/>
      <c r="W2944" s="592"/>
      <c r="X2944" s="593">
        <f t="shared" si="421"/>
        <v>0</v>
      </c>
      <c r="Y2944" s="593">
        <f t="shared" si="422"/>
        <v>0</v>
      </c>
      <c r="Z2944" s="594">
        <v>1</v>
      </c>
      <c r="AA2944" s="594"/>
      <c r="AB2944" s="594"/>
      <c r="AC2944" s="594"/>
      <c r="AD2944" s="594"/>
      <c r="AE2944" s="594"/>
      <c r="AF2944" s="594"/>
      <c r="AG2944" s="594"/>
      <c r="AH2944" s="595">
        <f t="shared" si="418"/>
        <v>1</v>
      </c>
      <c r="AI2944" s="594"/>
      <c r="AJ2944" s="669"/>
      <c r="AK2944" s="669"/>
      <c r="AL2944" s="669"/>
      <c r="AM2944" s="669"/>
      <c r="AN2944" s="669"/>
      <c r="AO2944" s="669"/>
      <c r="AP2944" s="669"/>
      <c r="AQ2944" s="596">
        <f t="shared" si="420"/>
        <v>0</v>
      </c>
      <c r="AR2944" s="596">
        <f t="shared" si="419"/>
        <v>1</v>
      </c>
    </row>
    <row r="2945" spans="1:44" ht="28.2" thickTop="1" thickBot="1">
      <c r="A2945" s="713" t="s">
        <v>2274</v>
      </c>
      <c r="B2945" s="713" t="s">
        <v>2305</v>
      </c>
      <c r="C2945" s="741" t="s">
        <v>2310</v>
      </c>
      <c r="D2945" s="579"/>
      <c r="E2945" s="918" t="s">
        <v>179</v>
      </c>
      <c r="F2945" s="742">
        <v>630000</v>
      </c>
      <c r="G2945" s="742">
        <f t="shared" si="426"/>
        <v>630000</v>
      </c>
      <c r="H2945" s="582"/>
      <c r="I2945" s="743"/>
      <c r="J2945" s="744">
        <v>630000</v>
      </c>
      <c r="K2945" s="744"/>
      <c r="L2945" s="744"/>
      <c r="M2945" s="745"/>
      <c r="N2945" s="745"/>
      <c r="O2945" s="746"/>
      <c r="P2945" s="587"/>
      <c r="Q2945" s="747"/>
      <c r="R2945" s="748">
        <v>630000</v>
      </c>
      <c r="S2945" s="743"/>
      <c r="T2945" s="749"/>
      <c r="U2945" s="750"/>
      <c r="V2945" s="749"/>
      <c r="W2945" s="750"/>
      <c r="X2945" s="593">
        <f t="shared" si="421"/>
        <v>0</v>
      </c>
      <c r="Y2945" s="593">
        <f t="shared" si="422"/>
        <v>0</v>
      </c>
      <c r="Z2945" s="610">
        <v>1</v>
      </c>
      <c r="AA2945" s="610"/>
      <c r="AB2945" s="610"/>
      <c r="AC2945" s="610"/>
      <c r="AD2945" s="610"/>
      <c r="AE2945" s="610"/>
      <c r="AF2945" s="610"/>
      <c r="AG2945" s="610"/>
      <c r="AH2945" s="595">
        <f t="shared" si="418"/>
        <v>1</v>
      </c>
      <c r="AI2945" s="751"/>
      <c r="AJ2945" s="751"/>
      <c r="AK2945" s="751"/>
      <c r="AL2945" s="751"/>
      <c r="AM2945" s="751"/>
      <c r="AN2945" s="751"/>
      <c r="AO2945" s="751"/>
      <c r="AP2945" s="751"/>
      <c r="AQ2945" s="596">
        <f t="shared" si="420"/>
        <v>0</v>
      </c>
      <c r="AR2945" s="596">
        <f t="shared" si="419"/>
        <v>1</v>
      </c>
    </row>
    <row r="2946" spans="1:44" ht="28.2" thickTop="1" thickBot="1">
      <c r="A2946" s="576" t="s">
        <v>2274</v>
      </c>
      <c r="B2946" s="576" t="s">
        <v>2305</v>
      </c>
      <c r="C2946" s="662" t="s">
        <v>67</v>
      </c>
      <c r="D2946" s="579"/>
      <c r="E2946" s="834" t="s">
        <v>179</v>
      </c>
      <c r="F2946" s="757">
        <v>300000</v>
      </c>
      <c r="G2946" s="757">
        <f t="shared" si="426"/>
        <v>300000</v>
      </c>
      <c r="H2946" s="582"/>
      <c r="I2946" s="758">
        <f>G2946</f>
        <v>300000</v>
      </c>
      <c r="J2946" s="759"/>
      <c r="K2946" s="759"/>
      <c r="L2946" s="759"/>
      <c r="M2946" s="758"/>
      <c r="N2946" s="760"/>
      <c r="O2946" s="666"/>
      <c r="P2946" s="587"/>
      <c r="Q2946" s="666"/>
      <c r="R2946" s="955">
        <v>0</v>
      </c>
      <c r="S2946" s="938">
        <v>300000</v>
      </c>
      <c r="T2946" s="591"/>
      <c r="U2946" s="592"/>
      <c r="V2946" s="591"/>
      <c r="W2946" s="592"/>
      <c r="X2946" s="593">
        <f t="shared" si="421"/>
        <v>0</v>
      </c>
      <c r="Y2946" s="593">
        <f t="shared" si="422"/>
        <v>0</v>
      </c>
      <c r="Z2946" s="594">
        <v>1</v>
      </c>
      <c r="AA2946" s="594"/>
      <c r="AB2946" s="594"/>
      <c r="AC2946" s="594"/>
      <c r="AD2946" s="594"/>
      <c r="AE2946" s="594"/>
      <c r="AF2946" s="594"/>
      <c r="AG2946" s="594"/>
      <c r="AH2946" s="595">
        <f t="shared" si="418"/>
        <v>1</v>
      </c>
      <c r="AI2946" s="594"/>
      <c r="AJ2946" s="669"/>
      <c r="AK2946" s="669"/>
      <c r="AL2946" s="669"/>
      <c r="AM2946" s="669"/>
      <c r="AN2946" s="669"/>
      <c r="AO2946" s="669"/>
      <c r="AP2946" s="669"/>
      <c r="AQ2946" s="596">
        <f t="shared" si="420"/>
        <v>0</v>
      </c>
      <c r="AR2946" s="596">
        <f t="shared" si="419"/>
        <v>1</v>
      </c>
    </row>
    <row r="2947" spans="1:44" ht="28.2" thickTop="1" thickBot="1">
      <c r="A2947" s="576" t="s">
        <v>2274</v>
      </c>
      <c r="B2947" s="576" t="s">
        <v>2305</v>
      </c>
      <c r="C2947" s="662" t="s">
        <v>2311</v>
      </c>
      <c r="D2947" s="579"/>
      <c r="E2947" s="834" t="s">
        <v>179</v>
      </c>
      <c r="F2947" s="757">
        <v>251000</v>
      </c>
      <c r="G2947" s="757">
        <f t="shared" si="426"/>
        <v>251000</v>
      </c>
      <c r="H2947" s="582"/>
      <c r="I2947" s="758">
        <f t="shared" ref="I2947:I2952" si="427">G2947</f>
        <v>251000</v>
      </c>
      <c r="J2947" s="759"/>
      <c r="K2947" s="759"/>
      <c r="L2947" s="759"/>
      <c r="M2947" s="758"/>
      <c r="N2947" s="760"/>
      <c r="O2947" s="666"/>
      <c r="P2947" s="587"/>
      <c r="Q2947" s="666"/>
      <c r="R2947" s="955">
        <v>251000</v>
      </c>
      <c r="S2947" s="938">
        <v>0</v>
      </c>
      <c r="T2947" s="591"/>
      <c r="U2947" s="592"/>
      <c r="V2947" s="591"/>
      <c r="W2947" s="592"/>
      <c r="X2947" s="593">
        <f t="shared" si="421"/>
        <v>0</v>
      </c>
      <c r="Y2947" s="593">
        <f t="shared" si="422"/>
        <v>0</v>
      </c>
      <c r="Z2947" s="594">
        <v>1</v>
      </c>
      <c r="AA2947" s="594"/>
      <c r="AB2947" s="594"/>
      <c r="AC2947" s="594"/>
      <c r="AD2947" s="594"/>
      <c r="AE2947" s="594"/>
      <c r="AF2947" s="594"/>
      <c r="AG2947" s="594"/>
      <c r="AH2947" s="595">
        <f t="shared" si="418"/>
        <v>1</v>
      </c>
      <c r="AI2947" s="594"/>
      <c r="AJ2947" s="669"/>
      <c r="AK2947" s="669"/>
      <c r="AL2947" s="669"/>
      <c r="AM2947" s="669"/>
      <c r="AN2947" s="669"/>
      <c r="AO2947" s="669"/>
      <c r="AP2947" s="669"/>
      <c r="AQ2947" s="596">
        <f t="shared" si="420"/>
        <v>0</v>
      </c>
      <c r="AR2947" s="596">
        <f t="shared" si="419"/>
        <v>1</v>
      </c>
    </row>
    <row r="2948" spans="1:44" ht="28.2" thickTop="1" thickBot="1">
      <c r="A2948" s="576" t="s">
        <v>2274</v>
      </c>
      <c r="B2948" s="576" t="s">
        <v>2305</v>
      </c>
      <c r="C2948" s="662" t="s">
        <v>2312</v>
      </c>
      <c r="D2948" s="579"/>
      <c r="E2948" s="834" t="s">
        <v>179</v>
      </c>
      <c r="F2948" s="757">
        <v>10000</v>
      </c>
      <c r="G2948" s="757">
        <f t="shared" si="426"/>
        <v>10000</v>
      </c>
      <c r="H2948" s="582"/>
      <c r="I2948" s="758">
        <f t="shared" si="427"/>
        <v>10000</v>
      </c>
      <c r="J2948" s="759"/>
      <c r="K2948" s="759"/>
      <c r="L2948" s="759"/>
      <c r="M2948" s="758"/>
      <c r="N2948" s="760"/>
      <c r="O2948" s="666"/>
      <c r="P2948" s="587"/>
      <c r="Q2948" s="666"/>
      <c r="R2948" s="955">
        <v>5000</v>
      </c>
      <c r="S2948" s="938">
        <v>5000</v>
      </c>
      <c r="T2948" s="591"/>
      <c r="U2948" s="592"/>
      <c r="V2948" s="591"/>
      <c r="W2948" s="592"/>
      <c r="X2948" s="593">
        <f t="shared" si="421"/>
        <v>0</v>
      </c>
      <c r="Y2948" s="593">
        <f t="shared" si="422"/>
        <v>0</v>
      </c>
      <c r="Z2948" s="594">
        <v>1</v>
      </c>
      <c r="AA2948" s="594"/>
      <c r="AB2948" s="594"/>
      <c r="AC2948" s="594"/>
      <c r="AD2948" s="594"/>
      <c r="AE2948" s="594"/>
      <c r="AF2948" s="594"/>
      <c r="AG2948" s="594"/>
      <c r="AH2948" s="595">
        <f t="shared" si="418"/>
        <v>1</v>
      </c>
      <c r="AI2948" s="594"/>
      <c r="AJ2948" s="669"/>
      <c r="AK2948" s="669"/>
      <c r="AL2948" s="669"/>
      <c r="AM2948" s="669"/>
      <c r="AN2948" s="669"/>
      <c r="AO2948" s="669"/>
      <c r="AP2948" s="669"/>
      <c r="AQ2948" s="596">
        <f t="shared" si="420"/>
        <v>0</v>
      </c>
      <c r="AR2948" s="596">
        <f t="shared" si="419"/>
        <v>1</v>
      </c>
    </row>
    <row r="2949" spans="1:44" ht="28.2" thickTop="1" thickBot="1">
      <c r="A2949" s="576" t="s">
        <v>2274</v>
      </c>
      <c r="B2949" s="576" t="s">
        <v>2305</v>
      </c>
      <c r="C2949" s="662" t="s">
        <v>1124</v>
      </c>
      <c r="D2949" s="579"/>
      <c r="E2949" s="834" t="s">
        <v>179</v>
      </c>
      <c r="F2949" s="757">
        <v>50000</v>
      </c>
      <c r="G2949" s="757">
        <f t="shared" si="426"/>
        <v>50000</v>
      </c>
      <c r="H2949" s="582"/>
      <c r="I2949" s="758">
        <f t="shared" si="427"/>
        <v>50000</v>
      </c>
      <c r="J2949" s="759"/>
      <c r="K2949" s="759"/>
      <c r="L2949" s="759"/>
      <c r="M2949" s="758"/>
      <c r="N2949" s="760"/>
      <c r="O2949" s="666"/>
      <c r="P2949" s="587"/>
      <c r="Q2949" s="666"/>
      <c r="R2949" s="955">
        <v>15000</v>
      </c>
      <c r="S2949" s="938">
        <v>35000</v>
      </c>
      <c r="T2949" s="591"/>
      <c r="U2949" s="592"/>
      <c r="V2949" s="591"/>
      <c r="W2949" s="592"/>
      <c r="X2949" s="593">
        <f t="shared" si="421"/>
        <v>0</v>
      </c>
      <c r="Y2949" s="593">
        <f t="shared" si="422"/>
        <v>0</v>
      </c>
      <c r="Z2949" s="594">
        <v>1</v>
      </c>
      <c r="AA2949" s="594"/>
      <c r="AB2949" s="594"/>
      <c r="AC2949" s="594"/>
      <c r="AD2949" s="594"/>
      <c r="AE2949" s="594"/>
      <c r="AF2949" s="594"/>
      <c r="AG2949" s="594"/>
      <c r="AH2949" s="595">
        <f t="shared" si="418"/>
        <v>1</v>
      </c>
      <c r="AI2949" s="594"/>
      <c r="AJ2949" s="669"/>
      <c r="AK2949" s="669"/>
      <c r="AL2949" s="669"/>
      <c r="AM2949" s="669"/>
      <c r="AN2949" s="669"/>
      <c r="AO2949" s="669"/>
      <c r="AP2949" s="669"/>
      <c r="AQ2949" s="596">
        <f t="shared" si="420"/>
        <v>0</v>
      </c>
      <c r="AR2949" s="596">
        <f t="shared" si="419"/>
        <v>1</v>
      </c>
    </row>
    <row r="2950" spans="1:44" ht="28.2" thickTop="1" thickBot="1">
      <c r="A2950" s="576" t="s">
        <v>2274</v>
      </c>
      <c r="B2950" s="576" t="s">
        <v>2305</v>
      </c>
      <c r="C2950" s="662" t="s">
        <v>2313</v>
      </c>
      <c r="D2950" s="579"/>
      <c r="E2950" s="834" t="s">
        <v>179</v>
      </c>
      <c r="F2950" s="757">
        <v>20000</v>
      </c>
      <c r="G2950" s="757">
        <f t="shared" si="426"/>
        <v>20000</v>
      </c>
      <c r="H2950" s="582"/>
      <c r="I2950" s="758">
        <f t="shared" si="427"/>
        <v>20000</v>
      </c>
      <c r="J2950" s="759"/>
      <c r="K2950" s="759"/>
      <c r="L2950" s="759"/>
      <c r="M2950" s="758"/>
      <c r="N2950" s="760"/>
      <c r="O2950" s="666"/>
      <c r="P2950" s="587"/>
      <c r="Q2950" s="666"/>
      <c r="R2950" s="955">
        <v>20000</v>
      </c>
      <c r="S2950" s="938">
        <v>0</v>
      </c>
      <c r="T2950" s="591"/>
      <c r="U2950" s="592"/>
      <c r="V2950" s="591"/>
      <c r="W2950" s="592"/>
      <c r="X2950" s="593">
        <f t="shared" si="421"/>
        <v>0</v>
      </c>
      <c r="Y2950" s="593">
        <f t="shared" si="422"/>
        <v>0</v>
      </c>
      <c r="Z2950" s="594">
        <v>1</v>
      </c>
      <c r="AA2950" s="594"/>
      <c r="AB2950" s="594"/>
      <c r="AC2950" s="594"/>
      <c r="AD2950" s="594"/>
      <c r="AE2950" s="594"/>
      <c r="AF2950" s="594"/>
      <c r="AG2950" s="594"/>
      <c r="AH2950" s="595">
        <f t="shared" si="418"/>
        <v>1</v>
      </c>
      <c r="AI2950" s="594"/>
      <c r="AJ2950" s="669"/>
      <c r="AK2950" s="669"/>
      <c r="AL2950" s="669"/>
      <c r="AM2950" s="669"/>
      <c r="AN2950" s="669"/>
      <c r="AO2950" s="669"/>
      <c r="AP2950" s="669"/>
      <c r="AQ2950" s="596">
        <f t="shared" si="420"/>
        <v>0</v>
      </c>
      <c r="AR2950" s="596">
        <f t="shared" si="419"/>
        <v>1</v>
      </c>
    </row>
    <row r="2951" spans="1:44" ht="28.2" thickTop="1" thickBot="1">
      <c r="A2951" s="576" t="s">
        <v>2274</v>
      </c>
      <c r="B2951" s="576" t="s">
        <v>2305</v>
      </c>
      <c r="C2951" s="662" t="s">
        <v>172</v>
      </c>
      <c r="D2951" s="579"/>
      <c r="E2951" s="834" t="s">
        <v>179</v>
      </c>
      <c r="F2951" s="757">
        <v>55000</v>
      </c>
      <c r="G2951" s="757">
        <f t="shared" si="426"/>
        <v>55000</v>
      </c>
      <c r="H2951" s="582"/>
      <c r="I2951" s="758">
        <f t="shared" si="427"/>
        <v>55000</v>
      </c>
      <c r="J2951" s="759"/>
      <c r="K2951" s="759"/>
      <c r="L2951" s="759"/>
      <c r="M2951" s="758"/>
      <c r="N2951" s="760"/>
      <c r="O2951" s="666"/>
      <c r="P2951" s="587"/>
      <c r="Q2951" s="666"/>
      <c r="R2951" s="955">
        <v>20000</v>
      </c>
      <c r="S2951" s="938">
        <v>35000</v>
      </c>
      <c r="T2951" s="591"/>
      <c r="U2951" s="592"/>
      <c r="V2951" s="591"/>
      <c r="W2951" s="592"/>
      <c r="X2951" s="593">
        <f t="shared" si="421"/>
        <v>0</v>
      </c>
      <c r="Y2951" s="593">
        <f t="shared" si="422"/>
        <v>0</v>
      </c>
      <c r="Z2951" s="594">
        <v>1</v>
      </c>
      <c r="AA2951" s="594"/>
      <c r="AB2951" s="594"/>
      <c r="AC2951" s="594"/>
      <c r="AD2951" s="594"/>
      <c r="AE2951" s="594"/>
      <c r="AF2951" s="594"/>
      <c r="AG2951" s="594"/>
      <c r="AH2951" s="595">
        <f t="shared" si="418"/>
        <v>1</v>
      </c>
      <c r="AI2951" s="594"/>
      <c r="AJ2951" s="669"/>
      <c r="AK2951" s="669"/>
      <c r="AL2951" s="669"/>
      <c r="AM2951" s="669"/>
      <c r="AN2951" s="669"/>
      <c r="AO2951" s="669"/>
      <c r="AP2951" s="669"/>
      <c r="AQ2951" s="596">
        <f t="shared" si="420"/>
        <v>0</v>
      </c>
      <c r="AR2951" s="596">
        <f t="shared" si="419"/>
        <v>1</v>
      </c>
    </row>
    <row r="2952" spans="1:44" ht="28.2" thickTop="1" thickBot="1">
      <c r="A2952" s="576" t="s">
        <v>2274</v>
      </c>
      <c r="B2952" s="576" t="s">
        <v>2305</v>
      </c>
      <c r="C2952" s="662" t="s">
        <v>2314</v>
      </c>
      <c r="D2952" s="579"/>
      <c r="E2952" s="834" t="s">
        <v>179</v>
      </c>
      <c r="F2952" s="757">
        <v>6000</v>
      </c>
      <c r="G2952" s="757">
        <f t="shared" si="426"/>
        <v>6000</v>
      </c>
      <c r="H2952" s="582"/>
      <c r="I2952" s="758">
        <f t="shared" si="427"/>
        <v>6000</v>
      </c>
      <c r="J2952" s="759"/>
      <c r="K2952" s="759"/>
      <c r="L2952" s="759"/>
      <c r="M2952" s="758"/>
      <c r="N2952" s="760"/>
      <c r="O2952" s="666"/>
      <c r="P2952" s="587"/>
      <c r="Q2952" s="666"/>
      <c r="R2952" s="955">
        <v>6000</v>
      </c>
      <c r="S2952" s="938">
        <v>0</v>
      </c>
      <c r="T2952" s="591"/>
      <c r="U2952" s="592"/>
      <c r="V2952" s="591"/>
      <c r="W2952" s="592"/>
      <c r="X2952" s="593">
        <f t="shared" si="421"/>
        <v>0</v>
      </c>
      <c r="Y2952" s="593">
        <f t="shared" si="422"/>
        <v>0</v>
      </c>
      <c r="Z2952" s="594">
        <v>1</v>
      </c>
      <c r="AA2952" s="594"/>
      <c r="AB2952" s="594"/>
      <c r="AC2952" s="594"/>
      <c r="AD2952" s="594"/>
      <c r="AE2952" s="594"/>
      <c r="AF2952" s="594"/>
      <c r="AG2952" s="594"/>
      <c r="AH2952" s="595">
        <f t="shared" si="418"/>
        <v>1</v>
      </c>
      <c r="AI2952" s="594"/>
      <c r="AJ2952" s="669"/>
      <c r="AK2952" s="669"/>
      <c r="AL2952" s="669"/>
      <c r="AM2952" s="669"/>
      <c r="AN2952" s="669"/>
      <c r="AO2952" s="669"/>
      <c r="AP2952" s="669"/>
      <c r="AQ2952" s="596">
        <f t="shared" si="420"/>
        <v>0</v>
      </c>
      <c r="AR2952" s="596">
        <f t="shared" si="419"/>
        <v>1</v>
      </c>
    </row>
    <row r="2953" spans="1:44" ht="28.2" thickTop="1" thickBot="1">
      <c r="A2953" s="576" t="s">
        <v>2274</v>
      </c>
      <c r="B2953" s="576" t="s">
        <v>2305</v>
      </c>
      <c r="C2953" s="662" t="s">
        <v>824</v>
      </c>
      <c r="D2953" s="579"/>
      <c r="E2953" s="834" t="s">
        <v>179</v>
      </c>
      <c r="F2953" s="757">
        <v>1193000</v>
      </c>
      <c r="G2953" s="757">
        <f t="shared" si="426"/>
        <v>1193000</v>
      </c>
      <c r="H2953" s="582"/>
      <c r="I2953" s="758">
        <v>293000</v>
      </c>
      <c r="J2953" s="759">
        <v>900000</v>
      </c>
      <c r="K2953" s="759"/>
      <c r="L2953" s="759"/>
      <c r="M2953" s="758"/>
      <c r="N2953" s="760"/>
      <c r="O2953" s="666"/>
      <c r="P2953" s="587"/>
      <c r="Q2953" s="666"/>
      <c r="R2953" s="955">
        <v>0</v>
      </c>
      <c r="S2953" s="938">
        <v>1193000</v>
      </c>
      <c r="T2953" s="591"/>
      <c r="U2953" s="592"/>
      <c r="V2953" s="591"/>
      <c r="W2953" s="592"/>
      <c r="X2953" s="593">
        <f t="shared" si="421"/>
        <v>0</v>
      </c>
      <c r="Y2953" s="593">
        <f t="shared" si="422"/>
        <v>0</v>
      </c>
      <c r="Z2953" s="594">
        <v>1</v>
      </c>
      <c r="AA2953" s="594"/>
      <c r="AB2953" s="594"/>
      <c r="AC2953" s="594"/>
      <c r="AD2953" s="594"/>
      <c r="AE2953" s="594"/>
      <c r="AF2953" s="594"/>
      <c r="AG2953" s="594"/>
      <c r="AH2953" s="595">
        <f t="shared" si="418"/>
        <v>1</v>
      </c>
      <c r="AI2953" s="594"/>
      <c r="AJ2953" s="669"/>
      <c r="AK2953" s="669"/>
      <c r="AL2953" s="669"/>
      <c r="AM2953" s="669"/>
      <c r="AN2953" s="669"/>
      <c r="AO2953" s="669"/>
      <c r="AP2953" s="669"/>
      <c r="AQ2953" s="596">
        <f t="shared" si="420"/>
        <v>0</v>
      </c>
      <c r="AR2953" s="596">
        <f t="shared" si="419"/>
        <v>1</v>
      </c>
    </row>
    <row r="2954" spans="1:44" ht="28.2" thickTop="1" thickBot="1">
      <c r="A2954" s="576" t="s">
        <v>2274</v>
      </c>
      <c r="B2954" s="576" t="s">
        <v>2305</v>
      </c>
      <c r="C2954" s="662" t="s">
        <v>2315</v>
      </c>
      <c r="D2954" s="579"/>
      <c r="E2954" s="834" t="s">
        <v>179</v>
      </c>
      <c r="F2954" s="757">
        <v>498000</v>
      </c>
      <c r="G2954" s="757">
        <f t="shared" si="426"/>
        <v>498000</v>
      </c>
      <c r="H2954" s="582"/>
      <c r="I2954" s="758"/>
      <c r="J2954" s="759"/>
      <c r="K2954" s="759"/>
      <c r="L2954" s="759">
        <v>498000</v>
      </c>
      <c r="M2954" s="758"/>
      <c r="N2954" s="760"/>
      <c r="O2954" s="666"/>
      <c r="P2954" s="587"/>
      <c r="Q2954" s="666"/>
      <c r="R2954" s="955">
        <v>0</v>
      </c>
      <c r="S2954" s="938">
        <v>498000</v>
      </c>
      <c r="T2954" s="591"/>
      <c r="U2954" s="592"/>
      <c r="V2954" s="591"/>
      <c r="W2954" s="592"/>
      <c r="X2954" s="593">
        <f t="shared" si="421"/>
        <v>0</v>
      </c>
      <c r="Y2954" s="593">
        <f t="shared" si="422"/>
        <v>0</v>
      </c>
      <c r="Z2954" s="594">
        <v>1</v>
      </c>
      <c r="AA2954" s="594"/>
      <c r="AB2954" s="594"/>
      <c r="AC2954" s="594"/>
      <c r="AD2954" s="594"/>
      <c r="AE2954" s="594"/>
      <c r="AF2954" s="594"/>
      <c r="AG2954" s="594"/>
      <c r="AH2954" s="595">
        <f t="shared" ref="AH2954:AH3017" si="428">SUM(Z2954:AG2954)</f>
        <v>1</v>
      </c>
      <c r="AI2954" s="594"/>
      <c r="AJ2954" s="669"/>
      <c r="AK2954" s="669"/>
      <c r="AL2954" s="669"/>
      <c r="AM2954" s="669"/>
      <c r="AN2954" s="669"/>
      <c r="AO2954" s="669"/>
      <c r="AP2954" s="669"/>
      <c r="AQ2954" s="596">
        <f t="shared" si="420"/>
        <v>0</v>
      </c>
      <c r="AR2954" s="596">
        <f t="shared" ref="AR2954:AR3017" si="429">AQ2954+AH2954</f>
        <v>1</v>
      </c>
    </row>
    <row r="2955" spans="1:44" ht="28.2" thickTop="1" thickBot="1">
      <c r="A2955" s="576" t="s">
        <v>2274</v>
      </c>
      <c r="B2955" s="576" t="s">
        <v>2305</v>
      </c>
      <c r="C2955" s="662" t="s">
        <v>2316</v>
      </c>
      <c r="D2955" s="579"/>
      <c r="E2955" s="834" t="s">
        <v>179</v>
      </c>
      <c r="F2955" s="757">
        <v>9000</v>
      </c>
      <c r="G2955" s="757">
        <f>F2955</f>
        <v>9000</v>
      </c>
      <c r="H2955" s="582"/>
      <c r="I2955" s="758"/>
      <c r="J2955" s="759"/>
      <c r="K2955" s="759"/>
      <c r="L2955" s="759">
        <v>9000</v>
      </c>
      <c r="M2955" s="758"/>
      <c r="N2955" s="760"/>
      <c r="O2955" s="666"/>
      <c r="P2955" s="587"/>
      <c r="Q2955" s="666"/>
      <c r="R2955" s="955">
        <v>9000</v>
      </c>
      <c r="S2955" s="938">
        <v>0</v>
      </c>
      <c r="T2955" s="591"/>
      <c r="U2955" s="592"/>
      <c r="V2955" s="591"/>
      <c r="W2955" s="592"/>
      <c r="X2955" s="593">
        <f t="shared" si="421"/>
        <v>0</v>
      </c>
      <c r="Y2955" s="593">
        <f t="shared" si="422"/>
        <v>0</v>
      </c>
      <c r="Z2955" s="594">
        <v>1</v>
      </c>
      <c r="AA2955" s="594"/>
      <c r="AB2955" s="594"/>
      <c r="AC2955" s="594"/>
      <c r="AD2955" s="594"/>
      <c r="AE2955" s="594"/>
      <c r="AF2955" s="594"/>
      <c r="AG2955" s="594"/>
      <c r="AH2955" s="595">
        <f t="shared" si="428"/>
        <v>1</v>
      </c>
      <c r="AI2955" s="594"/>
      <c r="AJ2955" s="669"/>
      <c r="AK2955" s="669"/>
      <c r="AL2955" s="669"/>
      <c r="AM2955" s="669"/>
      <c r="AN2955" s="669"/>
      <c r="AO2955" s="669"/>
      <c r="AP2955" s="669"/>
      <c r="AQ2955" s="596">
        <f t="shared" si="420"/>
        <v>0</v>
      </c>
      <c r="AR2955" s="596">
        <f t="shared" si="429"/>
        <v>1</v>
      </c>
    </row>
    <row r="2956" spans="1:44" ht="28.2" thickTop="1" thickBot="1">
      <c r="A2956" s="206" t="s">
        <v>2274</v>
      </c>
      <c r="B2956" s="206" t="s">
        <v>2305</v>
      </c>
      <c r="C2956" s="227" t="s">
        <v>41</v>
      </c>
      <c r="D2956" s="579"/>
      <c r="E2956" s="827" t="s">
        <v>145</v>
      </c>
      <c r="F2956" s="752">
        <v>625000</v>
      </c>
      <c r="G2956" s="752">
        <f t="shared" ref="G2956:G2967" si="430">F2956</f>
        <v>625000</v>
      </c>
      <c r="H2956" s="753"/>
      <c r="I2956" s="754"/>
      <c r="J2956" s="755">
        <v>625000</v>
      </c>
      <c r="K2956" s="755"/>
      <c r="L2956" s="755"/>
      <c r="M2956" s="756"/>
      <c r="N2956" s="756"/>
      <c r="O2956" s="480"/>
      <c r="P2956" s="587"/>
      <c r="Q2956" s="660"/>
      <c r="R2956" s="494">
        <v>0</v>
      </c>
      <c r="S2956" s="334">
        <f t="shared" ref="S2956:S2967" si="431">G2956-R2956-Q2956</f>
        <v>625000</v>
      </c>
      <c r="T2956" s="484"/>
      <c r="U2956" s="334"/>
      <c r="V2956" s="484"/>
      <c r="W2956" s="334"/>
      <c r="X2956" s="593">
        <f t="shared" si="421"/>
        <v>0</v>
      </c>
      <c r="Y2956" s="593">
        <f t="shared" si="422"/>
        <v>0</v>
      </c>
      <c r="Z2956" s="595"/>
      <c r="AA2956" s="595"/>
      <c r="AB2956" s="595"/>
      <c r="AC2956" s="595"/>
      <c r="AD2956" s="595"/>
      <c r="AE2956" s="595"/>
      <c r="AF2956" s="595"/>
      <c r="AG2956" s="595"/>
      <c r="AH2956" s="595">
        <f t="shared" si="428"/>
        <v>0</v>
      </c>
      <c r="AI2956" s="595">
        <v>1</v>
      </c>
      <c r="AJ2956" s="595"/>
      <c r="AK2956" s="595"/>
      <c r="AL2956" s="595"/>
      <c r="AM2956" s="595"/>
      <c r="AN2956" s="595"/>
      <c r="AO2956" s="595"/>
      <c r="AP2956" s="595"/>
      <c r="AQ2956" s="596">
        <f t="shared" si="420"/>
        <v>1</v>
      </c>
      <c r="AR2956" s="596">
        <f t="shared" si="429"/>
        <v>1</v>
      </c>
    </row>
    <row r="2957" spans="1:44" ht="28.2" thickTop="1" thickBot="1">
      <c r="A2957" s="206" t="s">
        <v>2274</v>
      </c>
      <c r="B2957" s="206" t="s">
        <v>2305</v>
      </c>
      <c r="C2957" s="227" t="s">
        <v>398</v>
      </c>
      <c r="D2957" s="579"/>
      <c r="E2957" s="827" t="s">
        <v>145</v>
      </c>
      <c r="F2957" s="752">
        <v>30000</v>
      </c>
      <c r="G2957" s="752">
        <f t="shared" si="430"/>
        <v>30000</v>
      </c>
      <c r="H2957" s="753"/>
      <c r="I2957" s="754"/>
      <c r="J2957" s="755">
        <v>30000</v>
      </c>
      <c r="K2957" s="755"/>
      <c r="L2957" s="755"/>
      <c r="M2957" s="756"/>
      <c r="N2957" s="756"/>
      <c r="O2957" s="480"/>
      <c r="P2957" s="587"/>
      <c r="Q2957" s="660"/>
      <c r="R2957" s="494">
        <v>0</v>
      </c>
      <c r="S2957" s="334">
        <f t="shared" si="431"/>
        <v>30000</v>
      </c>
      <c r="T2957" s="484"/>
      <c r="U2957" s="334"/>
      <c r="V2957" s="484"/>
      <c r="W2957" s="334"/>
      <c r="X2957" s="593">
        <f t="shared" si="421"/>
        <v>0</v>
      </c>
      <c r="Y2957" s="593">
        <f t="shared" si="422"/>
        <v>0</v>
      </c>
      <c r="Z2957" s="595"/>
      <c r="AA2957" s="595"/>
      <c r="AB2957" s="595"/>
      <c r="AC2957" s="595"/>
      <c r="AD2957" s="595"/>
      <c r="AE2957" s="595"/>
      <c r="AF2957" s="595"/>
      <c r="AG2957" s="595"/>
      <c r="AH2957" s="595">
        <f t="shared" si="428"/>
        <v>0</v>
      </c>
      <c r="AI2957" s="595">
        <v>1</v>
      </c>
      <c r="AJ2957" s="595"/>
      <c r="AK2957" s="595"/>
      <c r="AL2957" s="595"/>
      <c r="AM2957" s="595"/>
      <c r="AN2957" s="595"/>
      <c r="AO2957" s="595"/>
      <c r="AP2957" s="595"/>
      <c r="AQ2957" s="596">
        <f t="shared" ref="AQ2957:AQ3020" si="432">SUM(AI2957:AP2957)</f>
        <v>1</v>
      </c>
      <c r="AR2957" s="596">
        <f t="shared" si="429"/>
        <v>1</v>
      </c>
    </row>
    <row r="2958" spans="1:44" ht="28.2" thickTop="1" thickBot="1">
      <c r="A2958" s="206" t="s">
        <v>2274</v>
      </c>
      <c r="B2958" s="206" t="s">
        <v>2305</v>
      </c>
      <c r="C2958" s="227" t="s">
        <v>309</v>
      </c>
      <c r="D2958" s="579"/>
      <c r="E2958" s="827" t="s">
        <v>145</v>
      </c>
      <c r="F2958" s="752">
        <v>75000</v>
      </c>
      <c r="G2958" s="752">
        <f t="shared" si="430"/>
        <v>75000</v>
      </c>
      <c r="H2958" s="753"/>
      <c r="I2958" s="754"/>
      <c r="J2958" s="755">
        <v>75000</v>
      </c>
      <c r="K2958" s="755"/>
      <c r="L2958" s="755"/>
      <c r="M2958" s="756"/>
      <c r="N2958" s="756"/>
      <c r="O2958" s="480"/>
      <c r="P2958" s="587"/>
      <c r="Q2958" s="660"/>
      <c r="R2958" s="494">
        <v>0</v>
      </c>
      <c r="S2958" s="334">
        <f t="shared" si="431"/>
        <v>75000</v>
      </c>
      <c r="T2958" s="484"/>
      <c r="U2958" s="334"/>
      <c r="V2958" s="484"/>
      <c r="W2958" s="334"/>
      <c r="X2958" s="593">
        <f t="shared" si="421"/>
        <v>0</v>
      </c>
      <c r="Y2958" s="593">
        <f t="shared" si="422"/>
        <v>0</v>
      </c>
      <c r="Z2958" s="595"/>
      <c r="AA2958" s="595"/>
      <c r="AB2958" s="595"/>
      <c r="AC2958" s="595"/>
      <c r="AD2958" s="595"/>
      <c r="AE2958" s="595"/>
      <c r="AF2958" s="595"/>
      <c r="AG2958" s="595"/>
      <c r="AH2958" s="595">
        <f t="shared" si="428"/>
        <v>0</v>
      </c>
      <c r="AI2958" s="595">
        <v>1</v>
      </c>
      <c r="AJ2958" s="595"/>
      <c r="AK2958" s="595"/>
      <c r="AL2958" s="595"/>
      <c r="AM2958" s="595"/>
      <c r="AN2958" s="595"/>
      <c r="AO2958" s="595"/>
      <c r="AP2958" s="595"/>
      <c r="AQ2958" s="596">
        <f t="shared" si="432"/>
        <v>1</v>
      </c>
      <c r="AR2958" s="596">
        <f t="shared" si="429"/>
        <v>1</v>
      </c>
    </row>
    <row r="2959" spans="1:44" ht="28.2" thickTop="1" thickBot="1">
      <c r="A2959" s="206" t="s">
        <v>2274</v>
      </c>
      <c r="B2959" s="206" t="s">
        <v>2305</v>
      </c>
      <c r="C2959" s="227" t="s">
        <v>229</v>
      </c>
      <c r="D2959" s="579"/>
      <c r="E2959" s="827" t="s">
        <v>145</v>
      </c>
      <c r="F2959" s="752">
        <v>30000</v>
      </c>
      <c r="G2959" s="752">
        <f t="shared" si="430"/>
        <v>30000</v>
      </c>
      <c r="H2959" s="753"/>
      <c r="I2959" s="754"/>
      <c r="J2959" s="755">
        <v>30000</v>
      </c>
      <c r="K2959" s="755"/>
      <c r="L2959" s="755"/>
      <c r="M2959" s="756"/>
      <c r="N2959" s="756"/>
      <c r="O2959" s="480"/>
      <c r="P2959" s="587"/>
      <c r="Q2959" s="660"/>
      <c r="R2959" s="494">
        <v>30000</v>
      </c>
      <c r="S2959" s="334">
        <f t="shared" si="431"/>
        <v>0</v>
      </c>
      <c r="T2959" s="484"/>
      <c r="U2959" s="334"/>
      <c r="V2959" s="484"/>
      <c r="W2959" s="334"/>
      <c r="X2959" s="593">
        <f t="shared" si="421"/>
        <v>0</v>
      </c>
      <c r="Y2959" s="593">
        <f t="shared" si="422"/>
        <v>0</v>
      </c>
      <c r="Z2959" s="595"/>
      <c r="AA2959" s="595"/>
      <c r="AB2959" s="595"/>
      <c r="AC2959" s="595"/>
      <c r="AD2959" s="595"/>
      <c r="AE2959" s="595"/>
      <c r="AF2959" s="595"/>
      <c r="AG2959" s="595"/>
      <c r="AH2959" s="595">
        <f t="shared" si="428"/>
        <v>0</v>
      </c>
      <c r="AI2959" s="595">
        <v>1</v>
      </c>
      <c r="AJ2959" s="595"/>
      <c r="AK2959" s="595"/>
      <c r="AL2959" s="595"/>
      <c r="AM2959" s="595"/>
      <c r="AN2959" s="595"/>
      <c r="AO2959" s="595"/>
      <c r="AP2959" s="595"/>
      <c r="AQ2959" s="596">
        <f t="shared" si="432"/>
        <v>1</v>
      </c>
      <c r="AR2959" s="596">
        <f t="shared" si="429"/>
        <v>1</v>
      </c>
    </row>
    <row r="2960" spans="1:44" ht="28.2" thickTop="1" thickBot="1">
      <c r="A2960" s="206" t="s">
        <v>2274</v>
      </c>
      <c r="B2960" s="206" t="s">
        <v>2305</v>
      </c>
      <c r="C2960" s="227" t="s">
        <v>2317</v>
      </c>
      <c r="D2960" s="579"/>
      <c r="E2960" s="827" t="s">
        <v>145</v>
      </c>
      <c r="F2960" s="752">
        <v>40000</v>
      </c>
      <c r="G2960" s="752">
        <f t="shared" si="430"/>
        <v>40000</v>
      </c>
      <c r="H2960" s="753"/>
      <c r="I2960" s="754"/>
      <c r="J2960" s="755">
        <v>40000</v>
      </c>
      <c r="K2960" s="755"/>
      <c r="L2960" s="755"/>
      <c r="M2960" s="756"/>
      <c r="N2960" s="756"/>
      <c r="O2960" s="480"/>
      <c r="P2960" s="587"/>
      <c r="Q2960" s="660"/>
      <c r="R2960" s="494">
        <v>0</v>
      </c>
      <c r="S2960" s="334">
        <f t="shared" si="431"/>
        <v>40000</v>
      </c>
      <c r="T2960" s="484"/>
      <c r="U2960" s="334"/>
      <c r="V2960" s="484"/>
      <c r="W2960" s="334"/>
      <c r="X2960" s="593">
        <f t="shared" si="421"/>
        <v>0</v>
      </c>
      <c r="Y2960" s="593">
        <f t="shared" si="422"/>
        <v>0</v>
      </c>
      <c r="Z2960" s="595"/>
      <c r="AA2960" s="595"/>
      <c r="AB2960" s="595"/>
      <c r="AC2960" s="595"/>
      <c r="AD2960" s="595"/>
      <c r="AE2960" s="595"/>
      <c r="AF2960" s="595"/>
      <c r="AG2960" s="595"/>
      <c r="AH2960" s="595">
        <f t="shared" si="428"/>
        <v>0</v>
      </c>
      <c r="AI2960" s="595">
        <v>1</v>
      </c>
      <c r="AJ2960" s="595"/>
      <c r="AK2960" s="595"/>
      <c r="AL2960" s="595"/>
      <c r="AM2960" s="595"/>
      <c r="AN2960" s="595"/>
      <c r="AO2960" s="595"/>
      <c r="AP2960" s="595"/>
      <c r="AQ2960" s="596">
        <f t="shared" si="432"/>
        <v>1</v>
      </c>
      <c r="AR2960" s="596">
        <f t="shared" si="429"/>
        <v>1</v>
      </c>
    </row>
    <row r="2961" spans="1:44" ht="28.2" thickTop="1" thickBot="1">
      <c r="A2961" s="206" t="s">
        <v>2274</v>
      </c>
      <c r="B2961" s="206" t="s">
        <v>2305</v>
      </c>
      <c r="C2961" s="227" t="s">
        <v>2318</v>
      </c>
      <c r="D2961" s="579"/>
      <c r="E2961" s="827" t="s">
        <v>145</v>
      </c>
      <c r="F2961" s="752">
        <v>100000</v>
      </c>
      <c r="G2961" s="752">
        <f t="shared" si="430"/>
        <v>100000</v>
      </c>
      <c r="H2961" s="753"/>
      <c r="I2961" s="754">
        <v>100000</v>
      </c>
      <c r="J2961" s="755"/>
      <c r="K2961" s="755"/>
      <c r="L2961" s="755"/>
      <c r="M2961" s="756"/>
      <c r="N2961" s="756"/>
      <c r="O2961" s="480"/>
      <c r="P2961" s="587"/>
      <c r="Q2961" s="660"/>
      <c r="R2961" s="494">
        <v>100000</v>
      </c>
      <c r="S2961" s="334">
        <f t="shared" si="431"/>
        <v>0</v>
      </c>
      <c r="T2961" s="484"/>
      <c r="U2961" s="334"/>
      <c r="V2961" s="484"/>
      <c r="W2961" s="334"/>
      <c r="X2961" s="593">
        <f t="shared" si="421"/>
        <v>0</v>
      </c>
      <c r="Y2961" s="593">
        <f t="shared" si="422"/>
        <v>0</v>
      </c>
      <c r="Z2961" s="595"/>
      <c r="AA2961" s="595"/>
      <c r="AB2961" s="595"/>
      <c r="AC2961" s="595"/>
      <c r="AD2961" s="595"/>
      <c r="AE2961" s="595"/>
      <c r="AF2961" s="595"/>
      <c r="AG2961" s="595"/>
      <c r="AH2961" s="595">
        <f t="shared" si="428"/>
        <v>0</v>
      </c>
      <c r="AI2961" s="595">
        <v>1</v>
      </c>
      <c r="AJ2961" s="595"/>
      <c r="AK2961" s="595"/>
      <c r="AL2961" s="595"/>
      <c r="AM2961" s="595"/>
      <c r="AN2961" s="595"/>
      <c r="AO2961" s="595"/>
      <c r="AP2961" s="595"/>
      <c r="AQ2961" s="596">
        <f t="shared" si="432"/>
        <v>1</v>
      </c>
      <c r="AR2961" s="596">
        <f t="shared" si="429"/>
        <v>1</v>
      </c>
    </row>
    <row r="2962" spans="1:44" ht="28.2" thickTop="1" thickBot="1">
      <c r="A2962" s="206" t="s">
        <v>2274</v>
      </c>
      <c r="B2962" s="206" t="s">
        <v>2305</v>
      </c>
      <c r="C2962" s="227" t="s">
        <v>2319</v>
      </c>
      <c r="D2962" s="579"/>
      <c r="E2962" s="827" t="s">
        <v>145</v>
      </c>
      <c r="F2962" s="752">
        <v>300000</v>
      </c>
      <c r="G2962" s="752">
        <v>70000</v>
      </c>
      <c r="H2962" s="753"/>
      <c r="I2962" s="754">
        <v>70000</v>
      </c>
      <c r="J2962" s="755"/>
      <c r="K2962" s="755"/>
      <c r="L2962" s="755"/>
      <c r="M2962" s="756"/>
      <c r="N2962" s="756"/>
      <c r="O2962" s="480"/>
      <c r="P2962" s="587"/>
      <c r="Q2962" s="660"/>
      <c r="R2962" s="494">
        <v>0</v>
      </c>
      <c r="S2962" s="334">
        <f t="shared" si="431"/>
        <v>70000</v>
      </c>
      <c r="T2962" s="484"/>
      <c r="U2962" s="334"/>
      <c r="V2962" s="484"/>
      <c r="W2962" s="334"/>
      <c r="X2962" s="593">
        <f t="shared" si="421"/>
        <v>0</v>
      </c>
      <c r="Y2962" s="593">
        <f t="shared" si="422"/>
        <v>0</v>
      </c>
      <c r="Z2962" s="595"/>
      <c r="AA2962" s="595"/>
      <c r="AB2962" s="595"/>
      <c r="AC2962" s="595"/>
      <c r="AD2962" s="595"/>
      <c r="AE2962" s="595"/>
      <c r="AF2962" s="595"/>
      <c r="AG2962" s="595"/>
      <c r="AH2962" s="595">
        <f t="shared" si="428"/>
        <v>0</v>
      </c>
      <c r="AI2962" s="595">
        <v>1</v>
      </c>
      <c r="AJ2962" s="595"/>
      <c r="AK2962" s="595"/>
      <c r="AL2962" s="595"/>
      <c r="AM2962" s="595"/>
      <c r="AN2962" s="595"/>
      <c r="AO2962" s="595"/>
      <c r="AP2962" s="595"/>
      <c r="AQ2962" s="596">
        <f t="shared" si="432"/>
        <v>1</v>
      </c>
      <c r="AR2962" s="596">
        <f t="shared" si="429"/>
        <v>1</v>
      </c>
    </row>
    <row r="2963" spans="1:44" ht="28.2" thickTop="1" thickBot="1">
      <c r="A2963" s="206" t="s">
        <v>2274</v>
      </c>
      <c r="B2963" s="206" t="s">
        <v>2305</v>
      </c>
      <c r="C2963" s="227" t="s">
        <v>2320</v>
      </c>
      <c r="D2963" s="579"/>
      <c r="E2963" s="827" t="s">
        <v>145</v>
      </c>
      <c r="F2963" s="752">
        <v>100000</v>
      </c>
      <c r="G2963" s="752">
        <f t="shared" si="430"/>
        <v>100000</v>
      </c>
      <c r="H2963" s="753"/>
      <c r="I2963" s="754">
        <v>100000</v>
      </c>
      <c r="J2963" s="755"/>
      <c r="K2963" s="755"/>
      <c r="L2963" s="755"/>
      <c r="M2963" s="756"/>
      <c r="N2963" s="756"/>
      <c r="O2963" s="480"/>
      <c r="P2963" s="587"/>
      <c r="Q2963" s="660"/>
      <c r="R2963" s="494">
        <v>20000</v>
      </c>
      <c r="S2963" s="334">
        <f t="shared" si="431"/>
        <v>80000</v>
      </c>
      <c r="T2963" s="484"/>
      <c r="U2963" s="334"/>
      <c r="V2963" s="484"/>
      <c r="W2963" s="334"/>
      <c r="X2963" s="593">
        <f t="shared" si="421"/>
        <v>0</v>
      </c>
      <c r="Y2963" s="593">
        <f t="shared" si="422"/>
        <v>0</v>
      </c>
      <c r="Z2963" s="595"/>
      <c r="AA2963" s="595"/>
      <c r="AB2963" s="595"/>
      <c r="AC2963" s="595"/>
      <c r="AD2963" s="595"/>
      <c r="AE2963" s="595"/>
      <c r="AF2963" s="595"/>
      <c r="AG2963" s="595"/>
      <c r="AH2963" s="595">
        <f t="shared" si="428"/>
        <v>0</v>
      </c>
      <c r="AI2963" s="595">
        <v>1</v>
      </c>
      <c r="AJ2963" s="595"/>
      <c r="AK2963" s="595"/>
      <c r="AL2963" s="595"/>
      <c r="AM2963" s="595"/>
      <c r="AN2963" s="595"/>
      <c r="AO2963" s="595"/>
      <c r="AP2963" s="595"/>
      <c r="AQ2963" s="596">
        <f t="shared" si="432"/>
        <v>1</v>
      </c>
      <c r="AR2963" s="596">
        <f t="shared" si="429"/>
        <v>1</v>
      </c>
    </row>
    <row r="2964" spans="1:44" ht="28.2" thickTop="1" thickBot="1">
      <c r="A2964" s="206" t="s">
        <v>2274</v>
      </c>
      <c r="B2964" s="206" t="s">
        <v>2305</v>
      </c>
      <c r="C2964" s="227" t="s">
        <v>2321</v>
      </c>
      <c r="D2964" s="579"/>
      <c r="E2964" s="827" t="s">
        <v>145</v>
      </c>
      <c r="F2964" s="752">
        <v>200000</v>
      </c>
      <c r="G2964" s="752">
        <f t="shared" si="430"/>
        <v>200000</v>
      </c>
      <c r="H2964" s="753"/>
      <c r="I2964" s="754">
        <v>200000</v>
      </c>
      <c r="J2964" s="755"/>
      <c r="K2964" s="755"/>
      <c r="L2964" s="755"/>
      <c r="M2964" s="756"/>
      <c r="N2964" s="756"/>
      <c r="O2964" s="480"/>
      <c r="P2964" s="587"/>
      <c r="Q2964" s="660"/>
      <c r="R2964" s="494">
        <v>30000</v>
      </c>
      <c r="S2964" s="334">
        <f t="shared" si="431"/>
        <v>170000</v>
      </c>
      <c r="T2964" s="484"/>
      <c r="U2964" s="334"/>
      <c r="V2964" s="484"/>
      <c r="W2964" s="334"/>
      <c r="X2964" s="593">
        <f t="shared" si="421"/>
        <v>0</v>
      </c>
      <c r="Y2964" s="593">
        <f t="shared" si="422"/>
        <v>0</v>
      </c>
      <c r="Z2964" s="595"/>
      <c r="AA2964" s="595"/>
      <c r="AB2964" s="595"/>
      <c r="AC2964" s="595"/>
      <c r="AD2964" s="595"/>
      <c r="AE2964" s="595"/>
      <c r="AF2964" s="595"/>
      <c r="AG2964" s="595"/>
      <c r="AH2964" s="595">
        <f t="shared" si="428"/>
        <v>0</v>
      </c>
      <c r="AI2964" s="595">
        <v>1</v>
      </c>
      <c r="AJ2964" s="595"/>
      <c r="AK2964" s="595"/>
      <c r="AL2964" s="595"/>
      <c r="AM2964" s="595"/>
      <c r="AN2964" s="595"/>
      <c r="AO2964" s="595"/>
      <c r="AP2964" s="595"/>
      <c r="AQ2964" s="596">
        <f t="shared" si="432"/>
        <v>1</v>
      </c>
      <c r="AR2964" s="596">
        <f t="shared" si="429"/>
        <v>1</v>
      </c>
    </row>
    <row r="2965" spans="1:44" ht="28.2" thickTop="1" thickBot="1">
      <c r="A2965" s="206" t="s">
        <v>2274</v>
      </c>
      <c r="B2965" s="206" t="s">
        <v>2305</v>
      </c>
      <c r="C2965" s="227" t="s">
        <v>2322</v>
      </c>
      <c r="D2965" s="579"/>
      <c r="E2965" s="827" t="s">
        <v>145</v>
      </c>
      <c r="F2965" s="752">
        <v>200000</v>
      </c>
      <c r="G2965" s="752">
        <f t="shared" si="430"/>
        <v>200000</v>
      </c>
      <c r="H2965" s="753"/>
      <c r="I2965" s="754">
        <v>200000</v>
      </c>
      <c r="J2965" s="755"/>
      <c r="K2965" s="755"/>
      <c r="L2965" s="755"/>
      <c r="M2965" s="756"/>
      <c r="N2965" s="756"/>
      <c r="O2965" s="480"/>
      <c r="P2965" s="587"/>
      <c r="Q2965" s="660"/>
      <c r="R2965" s="494">
        <v>10000</v>
      </c>
      <c r="S2965" s="334">
        <f t="shared" si="431"/>
        <v>190000</v>
      </c>
      <c r="T2965" s="484"/>
      <c r="U2965" s="334"/>
      <c r="V2965" s="484"/>
      <c r="W2965" s="334"/>
      <c r="X2965" s="593">
        <f t="shared" si="421"/>
        <v>0</v>
      </c>
      <c r="Y2965" s="593">
        <f t="shared" si="422"/>
        <v>0</v>
      </c>
      <c r="Z2965" s="595"/>
      <c r="AA2965" s="595"/>
      <c r="AB2965" s="595"/>
      <c r="AC2965" s="595"/>
      <c r="AD2965" s="595"/>
      <c r="AE2965" s="595"/>
      <c r="AF2965" s="595"/>
      <c r="AG2965" s="595"/>
      <c r="AH2965" s="595">
        <f t="shared" si="428"/>
        <v>0</v>
      </c>
      <c r="AI2965" s="595">
        <v>1</v>
      </c>
      <c r="AJ2965" s="595"/>
      <c r="AK2965" s="595"/>
      <c r="AL2965" s="595"/>
      <c r="AM2965" s="595"/>
      <c r="AN2965" s="595"/>
      <c r="AO2965" s="595"/>
      <c r="AP2965" s="595"/>
      <c r="AQ2965" s="596">
        <f t="shared" si="432"/>
        <v>1</v>
      </c>
      <c r="AR2965" s="596">
        <f t="shared" si="429"/>
        <v>1</v>
      </c>
    </row>
    <row r="2966" spans="1:44" ht="28.2" thickTop="1" thickBot="1">
      <c r="A2966" s="206" t="s">
        <v>2274</v>
      </c>
      <c r="B2966" s="206" t="s">
        <v>2305</v>
      </c>
      <c r="C2966" s="227" t="s">
        <v>2323</v>
      </c>
      <c r="D2966" s="579"/>
      <c r="E2966" s="827" t="s">
        <v>145</v>
      </c>
      <c r="F2966" s="752">
        <v>400000</v>
      </c>
      <c r="G2966" s="752">
        <f t="shared" si="430"/>
        <v>400000</v>
      </c>
      <c r="H2966" s="753"/>
      <c r="I2966" s="754">
        <v>80000</v>
      </c>
      <c r="J2966" s="755"/>
      <c r="K2966" s="755"/>
      <c r="L2966" s="755">
        <v>320000</v>
      </c>
      <c r="M2966" s="756"/>
      <c r="N2966" s="756"/>
      <c r="O2966" s="480"/>
      <c r="P2966" s="587"/>
      <c r="Q2966" s="660"/>
      <c r="R2966" s="494">
        <v>0</v>
      </c>
      <c r="S2966" s="334">
        <f t="shared" si="431"/>
        <v>400000</v>
      </c>
      <c r="T2966" s="484"/>
      <c r="U2966" s="334"/>
      <c r="V2966" s="484"/>
      <c r="W2966" s="334"/>
      <c r="X2966" s="593">
        <f t="shared" si="421"/>
        <v>0</v>
      </c>
      <c r="Y2966" s="593">
        <f t="shared" si="422"/>
        <v>0</v>
      </c>
      <c r="Z2966" s="595"/>
      <c r="AA2966" s="595"/>
      <c r="AB2966" s="595"/>
      <c r="AC2966" s="595"/>
      <c r="AD2966" s="595"/>
      <c r="AE2966" s="595"/>
      <c r="AF2966" s="595"/>
      <c r="AG2966" s="595"/>
      <c r="AH2966" s="595">
        <f t="shared" si="428"/>
        <v>0</v>
      </c>
      <c r="AI2966" s="595">
        <v>1</v>
      </c>
      <c r="AJ2966" s="595"/>
      <c r="AK2966" s="595"/>
      <c r="AL2966" s="595"/>
      <c r="AM2966" s="595"/>
      <c r="AN2966" s="595"/>
      <c r="AO2966" s="595"/>
      <c r="AP2966" s="595"/>
      <c r="AQ2966" s="596">
        <f t="shared" si="432"/>
        <v>1</v>
      </c>
      <c r="AR2966" s="596">
        <f t="shared" si="429"/>
        <v>1</v>
      </c>
    </row>
    <row r="2967" spans="1:44" ht="28.2" thickTop="1" thickBot="1">
      <c r="A2967" s="206" t="s">
        <v>2274</v>
      </c>
      <c r="B2967" s="206" t="s">
        <v>2305</v>
      </c>
      <c r="C2967" s="227" t="s">
        <v>36</v>
      </c>
      <c r="D2967" s="579"/>
      <c r="E2967" s="827" t="s">
        <v>145</v>
      </c>
      <c r="F2967" s="752">
        <v>100000</v>
      </c>
      <c r="G2967" s="752">
        <f t="shared" si="430"/>
        <v>100000</v>
      </c>
      <c r="H2967" s="753"/>
      <c r="I2967" s="754">
        <v>100000</v>
      </c>
      <c r="J2967" s="755"/>
      <c r="K2967" s="755"/>
      <c r="L2967" s="755"/>
      <c r="M2967" s="756"/>
      <c r="N2967" s="756"/>
      <c r="O2967" s="480"/>
      <c r="P2967" s="587"/>
      <c r="Q2967" s="660"/>
      <c r="R2967" s="494">
        <v>15000</v>
      </c>
      <c r="S2967" s="334">
        <f t="shared" si="431"/>
        <v>85000</v>
      </c>
      <c r="T2967" s="484"/>
      <c r="U2967" s="334"/>
      <c r="V2967" s="484"/>
      <c r="W2967" s="334"/>
      <c r="X2967" s="593">
        <f t="shared" si="421"/>
        <v>0</v>
      </c>
      <c r="Y2967" s="593">
        <f t="shared" si="422"/>
        <v>0</v>
      </c>
      <c r="Z2967" s="595"/>
      <c r="AA2967" s="595"/>
      <c r="AB2967" s="595"/>
      <c r="AC2967" s="595"/>
      <c r="AD2967" s="595"/>
      <c r="AE2967" s="595"/>
      <c r="AF2967" s="595"/>
      <c r="AG2967" s="595"/>
      <c r="AH2967" s="595">
        <f t="shared" si="428"/>
        <v>0</v>
      </c>
      <c r="AI2967" s="595">
        <v>1</v>
      </c>
      <c r="AJ2967" s="595"/>
      <c r="AK2967" s="595"/>
      <c r="AL2967" s="595"/>
      <c r="AM2967" s="595"/>
      <c r="AN2967" s="595"/>
      <c r="AO2967" s="595"/>
      <c r="AP2967" s="595"/>
      <c r="AQ2967" s="596">
        <f t="shared" si="432"/>
        <v>1</v>
      </c>
      <c r="AR2967" s="596">
        <f t="shared" si="429"/>
        <v>1</v>
      </c>
    </row>
    <row r="2968" spans="1:44" ht="28.2" thickTop="1" thickBot="1">
      <c r="A2968" s="206" t="s">
        <v>2274</v>
      </c>
      <c r="B2968" s="206" t="s">
        <v>2305</v>
      </c>
      <c r="C2968" s="227" t="s">
        <v>2324</v>
      </c>
      <c r="D2968" s="579"/>
      <c r="E2968" s="827" t="s">
        <v>145</v>
      </c>
      <c r="F2968" s="752">
        <v>765000</v>
      </c>
      <c r="G2968" s="752">
        <v>795000</v>
      </c>
      <c r="H2968" s="753"/>
      <c r="I2968" s="754">
        <v>130000</v>
      </c>
      <c r="J2968" s="755"/>
      <c r="K2968" s="755"/>
      <c r="L2968" s="755"/>
      <c r="M2968" s="756"/>
      <c r="N2968" s="756">
        <v>665000</v>
      </c>
      <c r="O2968" s="480" t="s">
        <v>974</v>
      </c>
      <c r="P2968" s="587"/>
      <c r="Q2968" s="660"/>
      <c r="R2968" s="494">
        <v>50000</v>
      </c>
      <c r="S2968" s="334">
        <v>745000</v>
      </c>
      <c r="T2968" s="484"/>
      <c r="U2968" s="334"/>
      <c r="V2968" s="484"/>
      <c r="W2968" s="334"/>
      <c r="X2968" s="593">
        <f t="shared" si="421"/>
        <v>0</v>
      </c>
      <c r="Y2968" s="593">
        <f t="shared" si="422"/>
        <v>0</v>
      </c>
      <c r="Z2968" s="595"/>
      <c r="AA2968" s="595"/>
      <c r="AB2968" s="595"/>
      <c r="AC2968" s="595"/>
      <c r="AD2968" s="595"/>
      <c r="AE2968" s="595"/>
      <c r="AF2968" s="595"/>
      <c r="AG2968" s="595"/>
      <c r="AH2968" s="595">
        <f t="shared" si="428"/>
        <v>0</v>
      </c>
      <c r="AI2968" s="595"/>
      <c r="AJ2968" s="595"/>
      <c r="AK2968" s="595"/>
      <c r="AL2968" s="595">
        <v>1</v>
      </c>
      <c r="AM2968" s="595"/>
      <c r="AN2968" s="595"/>
      <c r="AO2968" s="595"/>
      <c r="AP2968" s="595"/>
      <c r="AQ2968" s="596">
        <f t="shared" si="432"/>
        <v>1</v>
      </c>
      <c r="AR2968" s="596">
        <f t="shared" si="429"/>
        <v>1</v>
      </c>
    </row>
    <row r="2969" spans="1:44" ht="28.2" thickTop="1" thickBot="1">
      <c r="A2969" s="206" t="s">
        <v>2274</v>
      </c>
      <c r="B2969" s="206" t="s">
        <v>2305</v>
      </c>
      <c r="C2969" s="227" t="s">
        <v>2296</v>
      </c>
      <c r="D2969" s="579"/>
      <c r="E2969" s="827" t="s">
        <v>53</v>
      </c>
      <c r="F2969" s="752">
        <v>1716000</v>
      </c>
      <c r="G2969" s="752">
        <v>1759000</v>
      </c>
      <c r="H2969" s="753"/>
      <c r="I2969" s="754">
        <v>1199000</v>
      </c>
      <c r="J2969" s="755">
        <v>400000</v>
      </c>
      <c r="K2969" s="755"/>
      <c r="L2969" s="755">
        <v>160000</v>
      </c>
      <c r="M2969" s="756"/>
      <c r="N2969" s="756"/>
      <c r="O2969" s="480"/>
      <c r="P2969" s="587"/>
      <c r="Q2969" s="660"/>
      <c r="R2969" s="494">
        <v>1500000</v>
      </c>
      <c r="S2969" s="334">
        <v>259000</v>
      </c>
      <c r="T2969" s="484"/>
      <c r="U2969" s="334"/>
      <c r="V2969" s="484"/>
      <c r="W2969" s="334"/>
      <c r="X2969" s="593">
        <f t="shared" si="421"/>
        <v>0</v>
      </c>
      <c r="Y2969" s="593">
        <f t="shared" si="422"/>
        <v>0</v>
      </c>
      <c r="Z2969" s="595"/>
      <c r="AA2969" s="595"/>
      <c r="AB2969" s="595"/>
      <c r="AC2969" s="595"/>
      <c r="AD2969" s="595"/>
      <c r="AE2969" s="595"/>
      <c r="AF2969" s="595"/>
      <c r="AG2969" s="595"/>
      <c r="AH2969" s="595">
        <f t="shared" si="428"/>
        <v>0</v>
      </c>
      <c r="AI2969" s="595">
        <v>1</v>
      </c>
      <c r="AJ2969" s="623"/>
      <c r="AK2969" s="623"/>
      <c r="AL2969" s="623"/>
      <c r="AM2969" s="623"/>
      <c r="AN2969" s="623"/>
      <c r="AO2969" s="623"/>
      <c r="AP2969" s="623"/>
      <c r="AQ2969" s="596">
        <f t="shared" si="432"/>
        <v>1</v>
      </c>
      <c r="AR2969" s="596">
        <f t="shared" si="429"/>
        <v>1</v>
      </c>
    </row>
    <row r="2970" spans="1:44" ht="28.2" thickTop="1" thickBot="1">
      <c r="A2970" s="206" t="s">
        <v>2274</v>
      </c>
      <c r="B2970" s="206" t="s">
        <v>2305</v>
      </c>
      <c r="C2970" s="227" t="s">
        <v>92</v>
      </c>
      <c r="D2970" s="579"/>
      <c r="E2970" s="827" t="s">
        <v>53</v>
      </c>
      <c r="F2970" s="752">
        <v>7000</v>
      </c>
      <c r="G2970" s="752">
        <v>11000</v>
      </c>
      <c r="H2970" s="753"/>
      <c r="I2970" s="754">
        <v>11000</v>
      </c>
      <c r="J2970" s="755"/>
      <c r="K2970" s="755"/>
      <c r="L2970" s="755"/>
      <c r="M2970" s="756"/>
      <c r="N2970" s="756"/>
      <c r="O2970" s="480"/>
      <c r="P2970" s="587"/>
      <c r="Q2970" s="660"/>
      <c r="R2970" s="494">
        <v>11000</v>
      </c>
      <c r="S2970" s="334"/>
      <c r="T2970" s="484"/>
      <c r="U2970" s="334"/>
      <c r="V2970" s="484"/>
      <c r="W2970" s="334"/>
      <c r="X2970" s="593">
        <f t="shared" si="421"/>
        <v>0</v>
      </c>
      <c r="Y2970" s="593">
        <f t="shared" si="422"/>
        <v>0</v>
      </c>
      <c r="Z2970" s="595"/>
      <c r="AA2970" s="595"/>
      <c r="AB2970" s="595"/>
      <c r="AC2970" s="595"/>
      <c r="AD2970" s="595"/>
      <c r="AE2970" s="595"/>
      <c r="AF2970" s="595"/>
      <c r="AG2970" s="595"/>
      <c r="AH2970" s="595">
        <f t="shared" si="428"/>
        <v>0</v>
      </c>
      <c r="AI2970" s="595">
        <v>1</v>
      </c>
      <c r="AJ2970" s="623"/>
      <c r="AK2970" s="623"/>
      <c r="AL2970" s="623"/>
      <c r="AM2970" s="623"/>
      <c r="AN2970" s="623"/>
      <c r="AO2970" s="623"/>
      <c r="AP2970" s="623"/>
      <c r="AQ2970" s="596">
        <f t="shared" si="432"/>
        <v>1</v>
      </c>
      <c r="AR2970" s="596">
        <f t="shared" si="429"/>
        <v>1</v>
      </c>
    </row>
    <row r="2971" spans="1:44" ht="28.2" thickTop="1" thickBot="1">
      <c r="A2971" s="206" t="s">
        <v>2274</v>
      </c>
      <c r="B2971" s="206" t="s">
        <v>2305</v>
      </c>
      <c r="C2971" s="227" t="s">
        <v>2325</v>
      </c>
      <c r="D2971" s="579"/>
      <c r="E2971" s="827" t="s">
        <v>10</v>
      </c>
      <c r="F2971" s="752">
        <v>1900000</v>
      </c>
      <c r="G2971" s="763">
        <v>2082000</v>
      </c>
      <c r="H2971" s="753"/>
      <c r="I2971" s="754">
        <v>1440000</v>
      </c>
      <c r="J2971" s="755">
        <v>482000</v>
      </c>
      <c r="K2971" s="755">
        <v>0</v>
      </c>
      <c r="L2971" s="755">
        <v>160000</v>
      </c>
      <c r="M2971" s="754">
        <v>0</v>
      </c>
      <c r="N2971" s="754">
        <v>0</v>
      </c>
      <c r="O2971" s="480"/>
      <c r="P2971" s="587"/>
      <c r="Q2971" s="660">
        <v>1836000</v>
      </c>
      <c r="R2971" s="494">
        <v>246000</v>
      </c>
      <c r="S2971" s="334"/>
      <c r="T2971" s="703"/>
      <c r="U2971" s="334">
        <v>0</v>
      </c>
      <c r="V2971" s="484"/>
      <c r="W2971" s="334"/>
      <c r="X2971" s="593">
        <f t="shared" si="421"/>
        <v>0</v>
      </c>
      <c r="Y2971" s="593">
        <f t="shared" si="422"/>
        <v>0</v>
      </c>
      <c r="Z2971" s="595"/>
      <c r="AA2971" s="595"/>
      <c r="AB2971" s="595"/>
      <c r="AC2971" s="595"/>
      <c r="AD2971" s="595"/>
      <c r="AE2971" s="595"/>
      <c r="AF2971" s="595"/>
      <c r="AG2971" s="595"/>
      <c r="AH2971" s="595">
        <f t="shared" si="428"/>
        <v>0</v>
      </c>
      <c r="AI2971" s="595">
        <v>1</v>
      </c>
      <c r="AJ2971" s="623"/>
      <c r="AK2971" s="623"/>
      <c r="AL2971" s="623"/>
      <c r="AM2971" s="623"/>
      <c r="AN2971" s="623"/>
      <c r="AO2971" s="623"/>
      <c r="AP2971" s="623"/>
      <c r="AQ2971" s="596">
        <f t="shared" si="432"/>
        <v>1</v>
      </c>
      <c r="AR2971" s="596">
        <f t="shared" si="429"/>
        <v>1</v>
      </c>
    </row>
    <row r="2972" spans="1:44" ht="28.2" thickTop="1" thickBot="1">
      <c r="A2972" s="206" t="s">
        <v>2274</v>
      </c>
      <c r="B2972" s="206" t="s">
        <v>2305</v>
      </c>
      <c r="C2972" s="227" t="s">
        <v>2326</v>
      </c>
      <c r="D2972" s="579"/>
      <c r="E2972" s="827" t="s">
        <v>10</v>
      </c>
      <c r="F2972" s="752">
        <v>150000</v>
      </c>
      <c r="G2972" s="763">
        <v>308000</v>
      </c>
      <c r="H2972" s="753"/>
      <c r="I2972" s="754">
        <v>308000</v>
      </c>
      <c r="J2972" s="755">
        <v>0</v>
      </c>
      <c r="K2972" s="755">
        <v>0</v>
      </c>
      <c r="L2972" s="755">
        <v>0</v>
      </c>
      <c r="M2972" s="754">
        <v>0</v>
      </c>
      <c r="N2972" s="754">
        <v>0</v>
      </c>
      <c r="O2972" s="480"/>
      <c r="P2972" s="587"/>
      <c r="Q2972" s="660">
        <v>0</v>
      </c>
      <c r="R2972" s="494">
        <v>268000</v>
      </c>
      <c r="S2972" s="334">
        <v>40000</v>
      </c>
      <c r="T2972" s="703"/>
      <c r="U2972" s="334"/>
      <c r="V2972" s="484"/>
      <c r="W2972" s="334"/>
      <c r="X2972" s="593">
        <f t="shared" ref="X2972:X3033" si="433">G2972-I2972-J2972-K2972-L2972-M2972-N2972</f>
        <v>0</v>
      </c>
      <c r="Y2972" s="593">
        <f t="shared" ref="Y2972:Y3033" si="434">G2972-Q2972-R2972-S2972</f>
        <v>0</v>
      </c>
      <c r="Z2972" s="595"/>
      <c r="AA2972" s="595"/>
      <c r="AB2972" s="595"/>
      <c r="AC2972" s="595"/>
      <c r="AD2972" s="595"/>
      <c r="AE2972" s="595"/>
      <c r="AF2972" s="595"/>
      <c r="AG2972" s="595"/>
      <c r="AH2972" s="595">
        <f t="shared" si="428"/>
        <v>0</v>
      </c>
      <c r="AI2972" s="595">
        <v>1</v>
      </c>
      <c r="AJ2972" s="623"/>
      <c r="AK2972" s="623"/>
      <c r="AL2972" s="623"/>
      <c r="AM2972" s="623"/>
      <c r="AN2972" s="623"/>
      <c r="AO2972" s="623"/>
      <c r="AP2972" s="623"/>
      <c r="AQ2972" s="596">
        <f t="shared" si="432"/>
        <v>1</v>
      </c>
      <c r="AR2972" s="596">
        <f t="shared" si="429"/>
        <v>1</v>
      </c>
    </row>
    <row r="2973" spans="1:44" ht="28.2" thickTop="1" thickBot="1">
      <c r="A2973" s="206" t="s">
        <v>2274</v>
      </c>
      <c r="B2973" s="206" t="s">
        <v>2305</v>
      </c>
      <c r="C2973" s="227" t="s">
        <v>45</v>
      </c>
      <c r="D2973" s="579"/>
      <c r="E2973" s="827" t="s">
        <v>10</v>
      </c>
      <c r="F2973" s="752">
        <v>140000</v>
      </c>
      <c r="G2973" s="763">
        <v>176000</v>
      </c>
      <c r="H2973" s="753"/>
      <c r="I2973" s="754">
        <v>176000</v>
      </c>
      <c r="J2973" s="755">
        <v>0</v>
      </c>
      <c r="K2973" s="755">
        <v>0</v>
      </c>
      <c r="L2973" s="755">
        <v>0</v>
      </c>
      <c r="M2973" s="754">
        <v>0</v>
      </c>
      <c r="N2973" s="754">
        <v>0</v>
      </c>
      <c r="O2973" s="480"/>
      <c r="P2973" s="587"/>
      <c r="Q2973" s="660">
        <v>0</v>
      </c>
      <c r="R2973" s="494">
        <v>160000</v>
      </c>
      <c r="S2973" s="334">
        <v>16000</v>
      </c>
      <c r="T2973" s="703"/>
      <c r="U2973" s="334">
        <v>0</v>
      </c>
      <c r="V2973" s="484"/>
      <c r="W2973" s="334"/>
      <c r="X2973" s="593">
        <f t="shared" si="433"/>
        <v>0</v>
      </c>
      <c r="Y2973" s="593">
        <f t="shared" si="434"/>
        <v>0</v>
      </c>
      <c r="Z2973" s="595"/>
      <c r="AA2973" s="595"/>
      <c r="AB2973" s="595"/>
      <c r="AC2973" s="595"/>
      <c r="AD2973" s="595"/>
      <c r="AE2973" s="595"/>
      <c r="AF2973" s="595"/>
      <c r="AG2973" s="595"/>
      <c r="AH2973" s="595">
        <f t="shared" si="428"/>
        <v>0</v>
      </c>
      <c r="AI2973" s="595">
        <v>1</v>
      </c>
      <c r="AJ2973" s="623"/>
      <c r="AK2973" s="623"/>
      <c r="AL2973" s="623"/>
      <c r="AM2973" s="623"/>
      <c r="AN2973" s="623"/>
      <c r="AO2973" s="623"/>
      <c r="AP2973" s="623"/>
      <c r="AQ2973" s="596">
        <f t="shared" si="432"/>
        <v>1</v>
      </c>
      <c r="AR2973" s="596">
        <f t="shared" si="429"/>
        <v>1</v>
      </c>
    </row>
    <row r="2974" spans="1:44" ht="28.2" thickTop="1" thickBot="1">
      <c r="A2974" s="206" t="s">
        <v>2274</v>
      </c>
      <c r="B2974" s="206" t="s">
        <v>2305</v>
      </c>
      <c r="C2974" s="227" t="s">
        <v>980</v>
      </c>
      <c r="D2974" s="579"/>
      <c r="E2974" s="827" t="s">
        <v>10</v>
      </c>
      <c r="F2974" s="752">
        <v>150000</v>
      </c>
      <c r="G2974" s="763">
        <v>116000</v>
      </c>
      <c r="H2974" s="753"/>
      <c r="I2974" s="754">
        <v>96000</v>
      </c>
      <c r="J2974" s="755">
        <v>0</v>
      </c>
      <c r="K2974" s="755">
        <v>0</v>
      </c>
      <c r="L2974" s="755">
        <v>0</v>
      </c>
      <c r="M2974" s="754">
        <v>0</v>
      </c>
      <c r="N2974" s="754">
        <v>20000</v>
      </c>
      <c r="O2974" s="480" t="s">
        <v>499</v>
      </c>
      <c r="P2974" s="587"/>
      <c r="Q2974" s="660">
        <v>0</v>
      </c>
      <c r="R2974" s="494">
        <v>105000</v>
      </c>
      <c r="S2974" s="334">
        <v>11000</v>
      </c>
      <c r="T2974" s="703"/>
      <c r="U2974" s="334">
        <v>0</v>
      </c>
      <c r="V2974" s="484"/>
      <c r="W2974" s="334"/>
      <c r="X2974" s="593">
        <f t="shared" si="433"/>
        <v>0</v>
      </c>
      <c r="Y2974" s="593">
        <f t="shared" si="434"/>
        <v>0</v>
      </c>
      <c r="Z2974" s="595"/>
      <c r="AA2974" s="595"/>
      <c r="AB2974" s="595"/>
      <c r="AC2974" s="595"/>
      <c r="AD2974" s="595"/>
      <c r="AE2974" s="595"/>
      <c r="AF2974" s="595"/>
      <c r="AG2974" s="595"/>
      <c r="AH2974" s="595">
        <f t="shared" si="428"/>
        <v>0</v>
      </c>
      <c r="AI2974" s="595">
        <v>1</v>
      </c>
      <c r="AJ2974" s="623"/>
      <c r="AK2974" s="623"/>
      <c r="AL2974" s="623"/>
      <c r="AM2974" s="623"/>
      <c r="AN2974" s="623"/>
      <c r="AO2974" s="623"/>
      <c r="AP2974" s="623"/>
      <c r="AQ2974" s="596">
        <f t="shared" si="432"/>
        <v>1</v>
      </c>
      <c r="AR2974" s="596">
        <f t="shared" si="429"/>
        <v>1</v>
      </c>
    </row>
    <row r="2975" spans="1:44" ht="28.2" thickTop="1" thickBot="1">
      <c r="A2975" s="206" t="s">
        <v>2274</v>
      </c>
      <c r="B2975" s="206" t="s">
        <v>2305</v>
      </c>
      <c r="C2975" s="227" t="s">
        <v>58</v>
      </c>
      <c r="D2975" s="579"/>
      <c r="E2975" s="827" t="s">
        <v>12</v>
      </c>
      <c r="F2975" s="752">
        <v>200000</v>
      </c>
      <c r="G2975" s="763">
        <v>184000</v>
      </c>
      <c r="H2975" s="753"/>
      <c r="I2975" s="754">
        <v>44000</v>
      </c>
      <c r="J2975" s="755">
        <v>140000</v>
      </c>
      <c r="K2975" s="755">
        <v>0</v>
      </c>
      <c r="L2975" s="755">
        <v>0</v>
      </c>
      <c r="M2975" s="754">
        <v>0</v>
      </c>
      <c r="N2975" s="754">
        <v>0</v>
      </c>
      <c r="O2975" s="480"/>
      <c r="P2975" s="587"/>
      <c r="Q2975" s="660">
        <v>0</v>
      </c>
      <c r="R2975" s="494">
        <v>165000</v>
      </c>
      <c r="S2975" s="334">
        <v>19000</v>
      </c>
      <c r="T2975" s="703"/>
      <c r="U2975" s="334"/>
      <c r="V2975" s="484"/>
      <c r="W2975" s="334"/>
      <c r="X2975" s="593">
        <f t="shared" si="433"/>
        <v>0</v>
      </c>
      <c r="Y2975" s="593">
        <f t="shared" si="434"/>
        <v>0</v>
      </c>
      <c r="Z2975" s="595"/>
      <c r="AA2975" s="595"/>
      <c r="AB2975" s="595"/>
      <c r="AC2975" s="595"/>
      <c r="AD2975" s="595"/>
      <c r="AE2975" s="595"/>
      <c r="AF2975" s="595"/>
      <c r="AG2975" s="595"/>
      <c r="AH2975" s="595">
        <f t="shared" si="428"/>
        <v>0</v>
      </c>
      <c r="AI2975" s="595">
        <v>1</v>
      </c>
      <c r="AJ2975" s="623"/>
      <c r="AK2975" s="623"/>
      <c r="AL2975" s="623"/>
      <c r="AM2975" s="623"/>
      <c r="AN2975" s="623"/>
      <c r="AO2975" s="623"/>
      <c r="AP2975" s="623"/>
      <c r="AQ2975" s="596">
        <f t="shared" si="432"/>
        <v>1</v>
      </c>
      <c r="AR2975" s="596">
        <f t="shared" si="429"/>
        <v>1</v>
      </c>
    </row>
    <row r="2976" spans="1:44" ht="28.2" thickTop="1" thickBot="1">
      <c r="A2976" s="206" t="s">
        <v>2274</v>
      </c>
      <c r="B2976" s="206" t="s">
        <v>2305</v>
      </c>
      <c r="C2976" s="227" t="s">
        <v>58</v>
      </c>
      <c r="D2976" s="579"/>
      <c r="E2976" s="827" t="s">
        <v>42</v>
      </c>
      <c r="F2976" s="752">
        <v>192000</v>
      </c>
      <c r="G2976" s="763">
        <v>192000</v>
      </c>
      <c r="H2976" s="753"/>
      <c r="I2976" s="754">
        <v>58000</v>
      </c>
      <c r="J2976" s="755">
        <v>71000</v>
      </c>
      <c r="K2976" s="755">
        <v>63000</v>
      </c>
      <c r="L2976" s="755">
        <v>0</v>
      </c>
      <c r="M2976" s="754">
        <v>0</v>
      </c>
      <c r="N2976" s="754">
        <v>0</v>
      </c>
      <c r="O2976" s="480"/>
      <c r="P2976" s="587"/>
      <c r="Q2976" s="660">
        <v>114000</v>
      </c>
      <c r="R2976" s="494">
        <v>78000</v>
      </c>
      <c r="S2976" s="334">
        <v>0</v>
      </c>
      <c r="T2976" s="703"/>
      <c r="U2976" s="334"/>
      <c r="V2976" s="703"/>
      <c r="W2976" s="334"/>
      <c r="X2976" s="593">
        <f t="shared" si="433"/>
        <v>0</v>
      </c>
      <c r="Y2976" s="593">
        <f t="shared" si="434"/>
        <v>0</v>
      </c>
      <c r="Z2976" s="595"/>
      <c r="AA2976" s="595"/>
      <c r="AB2976" s="595"/>
      <c r="AC2976" s="595"/>
      <c r="AD2976" s="595"/>
      <c r="AE2976" s="595"/>
      <c r="AF2976" s="595"/>
      <c r="AG2976" s="595"/>
      <c r="AH2976" s="595">
        <f t="shared" si="428"/>
        <v>0</v>
      </c>
      <c r="AI2976" s="595">
        <v>1</v>
      </c>
      <c r="AJ2976" s="623"/>
      <c r="AK2976" s="623"/>
      <c r="AL2976" s="623"/>
      <c r="AM2976" s="623"/>
      <c r="AN2976" s="623"/>
      <c r="AO2976" s="623"/>
      <c r="AP2976" s="623"/>
      <c r="AQ2976" s="596">
        <f t="shared" si="432"/>
        <v>1</v>
      </c>
      <c r="AR2976" s="596">
        <f t="shared" si="429"/>
        <v>1</v>
      </c>
    </row>
    <row r="2977" spans="1:44" ht="28.2" thickTop="1" thickBot="1">
      <c r="A2977" s="206" t="s">
        <v>2274</v>
      </c>
      <c r="B2977" s="206" t="s">
        <v>2305</v>
      </c>
      <c r="C2977" s="227" t="s">
        <v>1221</v>
      </c>
      <c r="D2977" s="579"/>
      <c r="E2977" s="827" t="s">
        <v>10</v>
      </c>
      <c r="F2977" s="752">
        <v>300000</v>
      </c>
      <c r="G2977" s="763">
        <v>600000</v>
      </c>
      <c r="H2977" s="753"/>
      <c r="I2977" s="754">
        <v>400000</v>
      </c>
      <c r="J2977" s="755"/>
      <c r="K2977" s="755"/>
      <c r="L2977" s="755"/>
      <c r="M2977" s="754"/>
      <c r="N2977" s="754">
        <v>200000</v>
      </c>
      <c r="O2977" s="480" t="s">
        <v>2327</v>
      </c>
      <c r="P2977" s="587"/>
      <c r="Q2977" s="660"/>
      <c r="R2977" s="494">
        <v>50000</v>
      </c>
      <c r="S2977" s="334">
        <v>550000</v>
      </c>
      <c r="T2977" s="703"/>
      <c r="U2977" s="334"/>
      <c r="V2977" s="703"/>
      <c r="W2977" s="334"/>
      <c r="X2977" s="593">
        <f t="shared" si="433"/>
        <v>0</v>
      </c>
      <c r="Y2977" s="593">
        <f t="shared" si="434"/>
        <v>0</v>
      </c>
      <c r="Z2977" s="595"/>
      <c r="AA2977" s="595"/>
      <c r="AB2977" s="595"/>
      <c r="AC2977" s="595"/>
      <c r="AD2977" s="595"/>
      <c r="AE2977" s="595"/>
      <c r="AF2977" s="595"/>
      <c r="AG2977" s="595"/>
      <c r="AH2977" s="595">
        <f t="shared" si="428"/>
        <v>0</v>
      </c>
      <c r="AI2977" s="595"/>
      <c r="AJ2977" s="623"/>
      <c r="AK2977" s="623"/>
      <c r="AL2977" s="623">
        <v>1</v>
      </c>
      <c r="AM2977" s="623"/>
      <c r="AN2977" s="623"/>
      <c r="AO2977" s="623"/>
      <c r="AP2977" s="623"/>
      <c r="AQ2977" s="596">
        <f t="shared" si="432"/>
        <v>1</v>
      </c>
      <c r="AR2977" s="596">
        <f t="shared" si="429"/>
        <v>1</v>
      </c>
    </row>
    <row r="2978" spans="1:44" ht="28.2" thickTop="1" thickBot="1">
      <c r="A2978" s="576" t="s">
        <v>2274</v>
      </c>
      <c r="B2978" s="576" t="s">
        <v>2328</v>
      </c>
      <c r="C2978" s="662" t="s">
        <v>141</v>
      </c>
      <c r="D2978" s="579"/>
      <c r="E2978" s="834" t="s">
        <v>179</v>
      </c>
      <c r="F2978" s="757">
        <v>250000</v>
      </c>
      <c r="G2978" s="757">
        <f>F2978</f>
        <v>250000</v>
      </c>
      <c r="H2978" s="582"/>
      <c r="I2978" s="758"/>
      <c r="J2978" s="759"/>
      <c r="K2978" s="759"/>
      <c r="L2978" s="759">
        <f>F2978</f>
        <v>250000</v>
      </c>
      <c r="M2978" s="760"/>
      <c r="N2978" s="760"/>
      <c r="O2978" s="764"/>
      <c r="P2978" s="587"/>
      <c r="Q2978" s="765"/>
      <c r="R2978" s="766">
        <v>100000</v>
      </c>
      <c r="S2978" s="758">
        <f>F2978-R2978</f>
        <v>150000</v>
      </c>
      <c r="T2978" s="707"/>
      <c r="U2978" s="592"/>
      <c r="V2978" s="707"/>
      <c r="W2978" s="592"/>
      <c r="X2978" s="593">
        <f t="shared" si="433"/>
        <v>0</v>
      </c>
      <c r="Y2978" s="593">
        <f t="shared" si="434"/>
        <v>0</v>
      </c>
      <c r="Z2978" s="594">
        <v>1</v>
      </c>
      <c r="AA2978" s="594"/>
      <c r="AB2978" s="594"/>
      <c r="AC2978" s="594"/>
      <c r="AD2978" s="594"/>
      <c r="AE2978" s="594"/>
      <c r="AF2978" s="594"/>
      <c r="AG2978" s="594"/>
      <c r="AH2978" s="595">
        <f t="shared" si="428"/>
        <v>1</v>
      </c>
      <c r="AI2978" s="594"/>
      <c r="AJ2978" s="669"/>
      <c r="AK2978" s="669"/>
      <c r="AL2978" s="669"/>
      <c r="AM2978" s="669"/>
      <c r="AN2978" s="669"/>
      <c r="AO2978" s="669"/>
      <c r="AP2978" s="669"/>
      <c r="AQ2978" s="596">
        <f t="shared" si="432"/>
        <v>0</v>
      </c>
      <c r="AR2978" s="596">
        <f t="shared" si="429"/>
        <v>1</v>
      </c>
    </row>
    <row r="2979" spans="1:44" ht="28.2" thickTop="1" thickBot="1">
      <c r="A2979" s="576" t="s">
        <v>2274</v>
      </c>
      <c r="B2979" s="576" t="s">
        <v>2328</v>
      </c>
      <c r="C2979" s="662" t="s">
        <v>2329</v>
      </c>
      <c r="D2979" s="579"/>
      <c r="E2979" s="834" t="s">
        <v>179</v>
      </c>
      <c r="F2979" s="757">
        <v>70000</v>
      </c>
      <c r="G2979" s="757">
        <f t="shared" ref="G2979:G2988" si="435">F2979</f>
        <v>70000</v>
      </c>
      <c r="H2979" s="582"/>
      <c r="I2979" s="758"/>
      <c r="J2979" s="759"/>
      <c r="K2979" s="759"/>
      <c r="L2979" s="759">
        <f t="shared" ref="L2979:L2988" si="436">F2979</f>
        <v>70000</v>
      </c>
      <c r="M2979" s="760"/>
      <c r="N2979" s="760"/>
      <c r="O2979" s="764"/>
      <c r="P2979" s="587"/>
      <c r="Q2979" s="765"/>
      <c r="R2979" s="766">
        <v>70000</v>
      </c>
      <c r="S2979" s="758">
        <f>F2979-R2979</f>
        <v>0</v>
      </c>
      <c r="T2979" s="707"/>
      <c r="U2979" s="592"/>
      <c r="V2979" s="707"/>
      <c r="W2979" s="592"/>
      <c r="X2979" s="593">
        <f t="shared" si="433"/>
        <v>0</v>
      </c>
      <c r="Y2979" s="593">
        <f t="shared" si="434"/>
        <v>0</v>
      </c>
      <c r="Z2979" s="594">
        <v>1</v>
      </c>
      <c r="AA2979" s="594"/>
      <c r="AB2979" s="594"/>
      <c r="AC2979" s="594"/>
      <c r="AD2979" s="594"/>
      <c r="AE2979" s="594"/>
      <c r="AF2979" s="594"/>
      <c r="AG2979" s="594"/>
      <c r="AH2979" s="595">
        <f t="shared" si="428"/>
        <v>1</v>
      </c>
      <c r="AI2979" s="594"/>
      <c r="AJ2979" s="669"/>
      <c r="AK2979" s="669"/>
      <c r="AL2979" s="669"/>
      <c r="AM2979" s="669"/>
      <c r="AN2979" s="669"/>
      <c r="AO2979" s="669"/>
      <c r="AP2979" s="669"/>
      <c r="AQ2979" s="596">
        <f t="shared" si="432"/>
        <v>0</v>
      </c>
      <c r="AR2979" s="596">
        <f t="shared" si="429"/>
        <v>1</v>
      </c>
    </row>
    <row r="2980" spans="1:44" ht="28.2" thickTop="1" thickBot="1">
      <c r="A2980" s="576" t="s">
        <v>2274</v>
      </c>
      <c r="B2980" s="576" t="s">
        <v>2328</v>
      </c>
      <c r="C2980" s="662" t="s">
        <v>2330</v>
      </c>
      <c r="D2980" s="579"/>
      <c r="E2980" s="834" t="s">
        <v>179</v>
      </c>
      <c r="F2980" s="757">
        <v>100000</v>
      </c>
      <c r="G2980" s="757">
        <f t="shared" si="435"/>
        <v>100000</v>
      </c>
      <c r="H2980" s="582"/>
      <c r="I2980" s="758"/>
      <c r="J2980" s="759"/>
      <c r="K2980" s="759"/>
      <c r="L2980" s="759">
        <f t="shared" si="436"/>
        <v>100000</v>
      </c>
      <c r="M2980" s="760"/>
      <c r="N2980" s="760"/>
      <c r="O2980" s="764"/>
      <c r="P2980" s="587"/>
      <c r="Q2980" s="765"/>
      <c r="R2980" s="766">
        <v>50000</v>
      </c>
      <c r="S2980" s="758">
        <v>50000</v>
      </c>
      <c r="T2980" s="707"/>
      <c r="U2980" s="592"/>
      <c r="V2980" s="707"/>
      <c r="W2980" s="592"/>
      <c r="X2980" s="593">
        <f t="shared" si="433"/>
        <v>0</v>
      </c>
      <c r="Y2980" s="593">
        <f t="shared" si="434"/>
        <v>0</v>
      </c>
      <c r="Z2980" s="594">
        <v>1</v>
      </c>
      <c r="AA2980" s="594"/>
      <c r="AB2980" s="594"/>
      <c r="AC2980" s="594"/>
      <c r="AD2980" s="594"/>
      <c r="AE2980" s="594"/>
      <c r="AF2980" s="594"/>
      <c r="AG2980" s="594"/>
      <c r="AH2980" s="595">
        <f t="shared" si="428"/>
        <v>1</v>
      </c>
      <c r="AI2980" s="594"/>
      <c r="AJ2980" s="669"/>
      <c r="AK2980" s="669"/>
      <c r="AL2980" s="669"/>
      <c r="AM2980" s="669"/>
      <c r="AN2980" s="669"/>
      <c r="AO2980" s="669"/>
      <c r="AP2980" s="669"/>
      <c r="AQ2980" s="596">
        <f t="shared" si="432"/>
        <v>0</v>
      </c>
      <c r="AR2980" s="596">
        <f t="shared" si="429"/>
        <v>1</v>
      </c>
    </row>
    <row r="2981" spans="1:44" ht="28.2" thickTop="1" thickBot="1">
      <c r="A2981" s="576" t="s">
        <v>2274</v>
      </c>
      <c r="B2981" s="576" t="s">
        <v>2328</v>
      </c>
      <c r="C2981" s="662" t="s">
        <v>2331</v>
      </c>
      <c r="D2981" s="579"/>
      <c r="E2981" s="834" t="s">
        <v>179</v>
      </c>
      <c r="F2981" s="757">
        <v>40000</v>
      </c>
      <c r="G2981" s="757">
        <f t="shared" si="435"/>
        <v>40000</v>
      </c>
      <c r="H2981" s="582"/>
      <c r="I2981" s="758"/>
      <c r="J2981" s="759"/>
      <c r="K2981" s="759"/>
      <c r="L2981" s="759">
        <f t="shared" si="436"/>
        <v>40000</v>
      </c>
      <c r="M2981" s="760"/>
      <c r="N2981" s="760"/>
      <c r="O2981" s="764"/>
      <c r="P2981" s="587"/>
      <c r="Q2981" s="765"/>
      <c r="R2981" s="766">
        <v>40000</v>
      </c>
      <c r="S2981" s="758"/>
      <c r="T2981" s="707"/>
      <c r="U2981" s="592"/>
      <c r="V2981" s="707"/>
      <c r="W2981" s="592"/>
      <c r="X2981" s="593">
        <f t="shared" si="433"/>
        <v>0</v>
      </c>
      <c r="Y2981" s="593">
        <f t="shared" si="434"/>
        <v>0</v>
      </c>
      <c r="Z2981" s="594">
        <v>1</v>
      </c>
      <c r="AA2981" s="594"/>
      <c r="AB2981" s="594"/>
      <c r="AC2981" s="594"/>
      <c r="AD2981" s="594"/>
      <c r="AE2981" s="594"/>
      <c r="AF2981" s="594"/>
      <c r="AG2981" s="594"/>
      <c r="AH2981" s="595">
        <f t="shared" si="428"/>
        <v>1</v>
      </c>
      <c r="AI2981" s="594"/>
      <c r="AJ2981" s="669"/>
      <c r="AK2981" s="669"/>
      <c r="AL2981" s="669"/>
      <c r="AM2981" s="669"/>
      <c r="AN2981" s="669"/>
      <c r="AO2981" s="669"/>
      <c r="AP2981" s="669"/>
      <c r="AQ2981" s="596">
        <f t="shared" si="432"/>
        <v>0</v>
      </c>
      <c r="AR2981" s="596">
        <f t="shared" si="429"/>
        <v>1</v>
      </c>
    </row>
    <row r="2982" spans="1:44" ht="28.2" thickTop="1" thickBot="1">
      <c r="A2982" s="576" t="s">
        <v>2274</v>
      </c>
      <c r="B2982" s="576" t="s">
        <v>2328</v>
      </c>
      <c r="C2982" s="662" t="s">
        <v>2332</v>
      </c>
      <c r="D2982" s="579"/>
      <c r="E2982" s="834" t="s">
        <v>179</v>
      </c>
      <c r="F2982" s="757">
        <v>15000</v>
      </c>
      <c r="G2982" s="757">
        <f t="shared" si="435"/>
        <v>15000</v>
      </c>
      <c r="H2982" s="582"/>
      <c r="I2982" s="758"/>
      <c r="J2982" s="759"/>
      <c r="K2982" s="759"/>
      <c r="L2982" s="759">
        <f t="shared" si="436"/>
        <v>15000</v>
      </c>
      <c r="M2982" s="760"/>
      <c r="N2982" s="760"/>
      <c r="O2982" s="764"/>
      <c r="P2982" s="587"/>
      <c r="Q2982" s="765"/>
      <c r="R2982" s="766">
        <v>15000</v>
      </c>
      <c r="S2982" s="758"/>
      <c r="T2982" s="707"/>
      <c r="U2982" s="592"/>
      <c r="V2982" s="707"/>
      <c r="W2982" s="592"/>
      <c r="X2982" s="593">
        <f t="shared" si="433"/>
        <v>0</v>
      </c>
      <c r="Y2982" s="593">
        <f t="shared" si="434"/>
        <v>0</v>
      </c>
      <c r="Z2982" s="594">
        <v>1</v>
      </c>
      <c r="AA2982" s="594"/>
      <c r="AB2982" s="594"/>
      <c r="AC2982" s="594"/>
      <c r="AD2982" s="594"/>
      <c r="AE2982" s="594"/>
      <c r="AF2982" s="594"/>
      <c r="AG2982" s="594"/>
      <c r="AH2982" s="595">
        <f t="shared" si="428"/>
        <v>1</v>
      </c>
      <c r="AI2982" s="594"/>
      <c r="AJ2982" s="669"/>
      <c r="AK2982" s="669"/>
      <c r="AL2982" s="669"/>
      <c r="AM2982" s="669"/>
      <c r="AN2982" s="669"/>
      <c r="AO2982" s="669"/>
      <c r="AP2982" s="669"/>
      <c r="AQ2982" s="596">
        <f t="shared" si="432"/>
        <v>0</v>
      </c>
      <c r="AR2982" s="596">
        <f t="shared" si="429"/>
        <v>1</v>
      </c>
    </row>
    <row r="2983" spans="1:44" ht="28.2" thickTop="1" thickBot="1">
      <c r="A2983" s="576" t="s">
        <v>2274</v>
      </c>
      <c r="B2983" s="576" t="s">
        <v>2328</v>
      </c>
      <c r="C2983" s="662" t="s">
        <v>628</v>
      </c>
      <c r="D2983" s="579"/>
      <c r="E2983" s="834" t="s">
        <v>179</v>
      </c>
      <c r="F2983" s="757">
        <v>50000</v>
      </c>
      <c r="G2983" s="757">
        <f t="shared" si="435"/>
        <v>50000</v>
      </c>
      <c r="H2983" s="582"/>
      <c r="I2983" s="758"/>
      <c r="J2983" s="759"/>
      <c r="K2983" s="759"/>
      <c r="L2983" s="759">
        <f t="shared" si="436"/>
        <v>50000</v>
      </c>
      <c r="M2983" s="760"/>
      <c r="N2983" s="760"/>
      <c r="O2983" s="764"/>
      <c r="P2983" s="587"/>
      <c r="Q2983" s="765"/>
      <c r="R2983" s="766">
        <v>50000</v>
      </c>
      <c r="S2983" s="758"/>
      <c r="T2983" s="707"/>
      <c r="U2983" s="592"/>
      <c r="V2983" s="707"/>
      <c r="W2983" s="592"/>
      <c r="X2983" s="593">
        <f t="shared" si="433"/>
        <v>0</v>
      </c>
      <c r="Y2983" s="593">
        <f t="shared" si="434"/>
        <v>0</v>
      </c>
      <c r="Z2983" s="594">
        <v>1</v>
      </c>
      <c r="AA2983" s="594"/>
      <c r="AB2983" s="594"/>
      <c r="AC2983" s="594"/>
      <c r="AD2983" s="594"/>
      <c r="AE2983" s="594"/>
      <c r="AF2983" s="594"/>
      <c r="AG2983" s="594"/>
      <c r="AH2983" s="595">
        <f t="shared" si="428"/>
        <v>1</v>
      </c>
      <c r="AI2983" s="594"/>
      <c r="AJ2983" s="669"/>
      <c r="AK2983" s="669"/>
      <c r="AL2983" s="669"/>
      <c r="AM2983" s="669"/>
      <c r="AN2983" s="669"/>
      <c r="AO2983" s="669"/>
      <c r="AP2983" s="669"/>
      <c r="AQ2983" s="596">
        <f t="shared" si="432"/>
        <v>0</v>
      </c>
      <c r="AR2983" s="596">
        <f t="shared" si="429"/>
        <v>1</v>
      </c>
    </row>
    <row r="2984" spans="1:44" ht="28.2" thickTop="1" thickBot="1">
      <c r="A2984" s="576" t="s">
        <v>2274</v>
      </c>
      <c r="B2984" s="576" t="s">
        <v>2328</v>
      </c>
      <c r="C2984" s="662" t="s">
        <v>60</v>
      </c>
      <c r="D2984" s="579"/>
      <c r="E2984" s="834" t="s">
        <v>179</v>
      </c>
      <c r="F2984" s="757">
        <v>115000</v>
      </c>
      <c r="G2984" s="757">
        <f t="shared" si="435"/>
        <v>115000</v>
      </c>
      <c r="H2984" s="582"/>
      <c r="I2984" s="758"/>
      <c r="J2984" s="759"/>
      <c r="K2984" s="759"/>
      <c r="L2984" s="759">
        <f t="shared" si="436"/>
        <v>115000</v>
      </c>
      <c r="M2984" s="760"/>
      <c r="N2984" s="760"/>
      <c r="O2984" s="764"/>
      <c r="P2984" s="587"/>
      <c r="Q2984" s="765"/>
      <c r="R2984" s="766">
        <v>115000</v>
      </c>
      <c r="S2984" s="758"/>
      <c r="T2984" s="707"/>
      <c r="U2984" s="592"/>
      <c r="V2984" s="707"/>
      <c r="W2984" s="592"/>
      <c r="X2984" s="593">
        <f t="shared" si="433"/>
        <v>0</v>
      </c>
      <c r="Y2984" s="593">
        <f t="shared" si="434"/>
        <v>0</v>
      </c>
      <c r="Z2984" s="594">
        <v>1</v>
      </c>
      <c r="AA2984" s="594"/>
      <c r="AB2984" s="594"/>
      <c r="AC2984" s="594"/>
      <c r="AD2984" s="594"/>
      <c r="AE2984" s="594"/>
      <c r="AF2984" s="594"/>
      <c r="AG2984" s="594"/>
      <c r="AH2984" s="595">
        <f t="shared" si="428"/>
        <v>1</v>
      </c>
      <c r="AI2984" s="594"/>
      <c r="AJ2984" s="669"/>
      <c r="AK2984" s="669"/>
      <c r="AL2984" s="669"/>
      <c r="AM2984" s="669"/>
      <c r="AN2984" s="669"/>
      <c r="AO2984" s="669"/>
      <c r="AP2984" s="669"/>
      <c r="AQ2984" s="596">
        <f t="shared" si="432"/>
        <v>0</v>
      </c>
      <c r="AR2984" s="596">
        <f t="shared" si="429"/>
        <v>1</v>
      </c>
    </row>
    <row r="2985" spans="1:44" ht="28.2" thickTop="1" thickBot="1">
      <c r="A2985" s="576" t="s">
        <v>2274</v>
      </c>
      <c r="B2985" s="576" t="s">
        <v>2328</v>
      </c>
      <c r="C2985" s="662" t="s">
        <v>2333</v>
      </c>
      <c r="D2985" s="579"/>
      <c r="E2985" s="834" t="s">
        <v>179</v>
      </c>
      <c r="F2985" s="757">
        <v>10000</v>
      </c>
      <c r="G2985" s="757">
        <f t="shared" si="435"/>
        <v>10000</v>
      </c>
      <c r="H2985" s="582"/>
      <c r="I2985" s="758"/>
      <c r="J2985" s="759"/>
      <c r="K2985" s="759"/>
      <c r="L2985" s="759">
        <f t="shared" si="436"/>
        <v>10000</v>
      </c>
      <c r="M2985" s="760"/>
      <c r="N2985" s="760"/>
      <c r="O2985" s="764"/>
      <c r="P2985" s="587"/>
      <c r="Q2985" s="765"/>
      <c r="R2985" s="766">
        <v>10000</v>
      </c>
      <c r="S2985" s="758"/>
      <c r="T2985" s="707"/>
      <c r="U2985" s="592"/>
      <c r="V2985" s="707"/>
      <c r="W2985" s="592"/>
      <c r="X2985" s="593">
        <f t="shared" si="433"/>
        <v>0</v>
      </c>
      <c r="Y2985" s="593">
        <f t="shared" si="434"/>
        <v>0</v>
      </c>
      <c r="Z2985" s="594">
        <v>1</v>
      </c>
      <c r="AA2985" s="594"/>
      <c r="AB2985" s="594"/>
      <c r="AC2985" s="594"/>
      <c r="AD2985" s="594"/>
      <c r="AE2985" s="594"/>
      <c r="AF2985" s="594"/>
      <c r="AG2985" s="594"/>
      <c r="AH2985" s="595">
        <f t="shared" si="428"/>
        <v>1</v>
      </c>
      <c r="AI2985" s="594"/>
      <c r="AJ2985" s="669"/>
      <c r="AK2985" s="669"/>
      <c r="AL2985" s="669"/>
      <c r="AM2985" s="669"/>
      <c r="AN2985" s="669"/>
      <c r="AO2985" s="669"/>
      <c r="AP2985" s="669"/>
      <c r="AQ2985" s="596">
        <f t="shared" si="432"/>
        <v>0</v>
      </c>
      <c r="AR2985" s="596">
        <f t="shared" si="429"/>
        <v>1</v>
      </c>
    </row>
    <row r="2986" spans="1:44" ht="28.2" thickTop="1" thickBot="1">
      <c r="A2986" s="576" t="s">
        <v>2274</v>
      </c>
      <c r="B2986" s="576" t="s">
        <v>2328</v>
      </c>
      <c r="C2986" s="662" t="s">
        <v>2334</v>
      </c>
      <c r="D2986" s="579"/>
      <c r="E2986" s="834" t="s">
        <v>179</v>
      </c>
      <c r="F2986" s="757">
        <v>15000</v>
      </c>
      <c r="G2986" s="757">
        <f t="shared" si="435"/>
        <v>15000</v>
      </c>
      <c r="H2986" s="582"/>
      <c r="I2986" s="758"/>
      <c r="J2986" s="759"/>
      <c r="K2986" s="759"/>
      <c r="L2986" s="759">
        <f t="shared" si="436"/>
        <v>15000</v>
      </c>
      <c r="M2986" s="760"/>
      <c r="N2986" s="760"/>
      <c r="O2986" s="764"/>
      <c r="P2986" s="587"/>
      <c r="Q2986" s="765"/>
      <c r="R2986" s="766">
        <v>15000</v>
      </c>
      <c r="S2986" s="758"/>
      <c r="T2986" s="707"/>
      <c r="U2986" s="592"/>
      <c r="V2986" s="707"/>
      <c r="W2986" s="592"/>
      <c r="X2986" s="593">
        <f t="shared" si="433"/>
        <v>0</v>
      </c>
      <c r="Y2986" s="593">
        <f t="shared" si="434"/>
        <v>0</v>
      </c>
      <c r="Z2986" s="594">
        <v>1</v>
      </c>
      <c r="AA2986" s="594"/>
      <c r="AB2986" s="594"/>
      <c r="AC2986" s="594"/>
      <c r="AD2986" s="594"/>
      <c r="AE2986" s="594"/>
      <c r="AF2986" s="594"/>
      <c r="AG2986" s="594"/>
      <c r="AH2986" s="595">
        <f t="shared" si="428"/>
        <v>1</v>
      </c>
      <c r="AI2986" s="594"/>
      <c r="AJ2986" s="669"/>
      <c r="AK2986" s="669"/>
      <c r="AL2986" s="669"/>
      <c r="AM2986" s="669"/>
      <c r="AN2986" s="669"/>
      <c r="AO2986" s="669"/>
      <c r="AP2986" s="669"/>
      <c r="AQ2986" s="596">
        <f t="shared" si="432"/>
        <v>0</v>
      </c>
      <c r="AR2986" s="596">
        <f t="shared" si="429"/>
        <v>1</v>
      </c>
    </row>
    <row r="2987" spans="1:44" ht="28.2" thickTop="1" thickBot="1">
      <c r="A2987" s="576" t="s">
        <v>2274</v>
      </c>
      <c r="B2987" s="576" t="s">
        <v>2328</v>
      </c>
      <c r="C2987" s="662" t="s">
        <v>2335</v>
      </c>
      <c r="D2987" s="579"/>
      <c r="E2987" s="834" t="s">
        <v>179</v>
      </c>
      <c r="F2987" s="757">
        <v>30000</v>
      </c>
      <c r="G2987" s="757">
        <f t="shared" si="435"/>
        <v>30000</v>
      </c>
      <c r="H2987" s="582"/>
      <c r="I2987" s="758"/>
      <c r="J2987" s="759"/>
      <c r="K2987" s="759"/>
      <c r="L2987" s="759">
        <f t="shared" si="436"/>
        <v>30000</v>
      </c>
      <c r="M2987" s="760"/>
      <c r="N2987" s="760"/>
      <c r="O2987" s="764"/>
      <c r="P2987" s="587"/>
      <c r="Q2987" s="765"/>
      <c r="R2987" s="766">
        <v>30000</v>
      </c>
      <c r="S2987" s="758">
        <f>F2987-R2987</f>
        <v>0</v>
      </c>
      <c r="T2987" s="707"/>
      <c r="U2987" s="592"/>
      <c r="V2987" s="707"/>
      <c r="W2987" s="592"/>
      <c r="X2987" s="593">
        <f t="shared" si="433"/>
        <v>0</v>
      </c>
      <c r="Y2987" s="593">
        <f t="shared" si="434"/>
        <v>0</v>
      </c>
      <c r="Z2987" s="594">
        <v>1</v>
      </c>
      <c r="AA2987" s="594"/>
      <c r="AB2987" s="594"/>
      <c r="AC2987" s="594"/>
      <c r="AD2987" s="594"/>
      <c r="AE2987" s="594"/>
      <c r="AF2987" s="594"/>
      <c r="AG2987" s="594"/>
      <c r="AH2987" s="595">
        <f t="shared" si="428"/>
        <v>1</v>
      </c>
      <c r="AI2987" s="594"/>
      <c r="AJ2987" s="669"/>
      <c r="AK2987" s="669"/>
      <c r="AL2987" s="669"/>
      <c r="AM2987" s="669"/>
      <c r="AN2987" s="669"/>
      <c r="AO2987" s="669"/>
      <c r="AP2987" s="669"/>
      <c r="AQ2987" s="596">
        <f t="shared" si="432"/>
        <v>0</v>
      </c>
      <c r="AR2987" s="596">
        <f t="shared" si="429"/>
        <v>1</v>
      </c>
    </row>
    <row r="2988" spans="1:44" ht="28.2" thickTop="1" thickBot="1">
      <c r="A2988" s="576" t="s">
        <v>2274</v>
      </c>
      <c r="B2988" s="576" t="s">
        <v>2328</v>
      </c>
      <c r="C2988" s="662" t="s">
        <v>2336</v>
      </c>
      <c r="D2988" s="579"/>
      <c r="E2988" s="834" t="s">
        <v>179</v>
      </c>
      <c r="F2988" s="757">
        <v>17000</v>
      </c>
      <c r="G2988" s="757">
        <f t="shared" si="435"/>
        <v>17000</v>
      </c>
      <c r="H2988" s="582"/>
      <c r="I2988" s="758"/>
      <c r="J2988" s="759"/>
      <c r="K2988" s="759"/>
      <c r="L2988" s="759">
        <f t="shared" si="436"/>
        <v>17000</v>
      </c>
      <c r="M2988" s="760"/>
      <c r="N2988" s="760"/>
      <c r="O2988" s="764"/>
      <c r="P2988" s="587"/>
      <c r="Q2988" s="765"/>
      <c r="R2988" s="766">
        <v>17000</v>
      </c>
      <c r="S2988" s="758"/>
      <c r="T2988" s="707"/>
      <c r="U2988" s="592"/>
      <c r="V2988" s="707"/>
      <c r="W2988" s="592"/>
      <c r="X2988" s="593">
        <f t="shared" si="433"/>
        <v>0</v>
      </c>
      <c r="Y2988" s="593">
        <f t="shared" si="434"/>
        <v>0</v>
      </c>
      <c r="Z2988" s="594">
        <v>1</v>
      </c>
      <c r="AA2988" s="594"/>
      <c r="AB2988" s="594"/>
      <c r="AC2988" s="594"/>
      <c r="AD2988" s="594"/>
      <c r="AE2988" s="594"/>
      <c r="AF2988" s="594"/>
      <c r="AG2988" s="594"/>
      <c r="AH2988" s="595">
        <f t="shared" si="428"/>
        <v>1</v>
      </c>
      <c r="AI2988" s="594"/>
      <c r="AJ2988" s="669"/>
      <c r="AK2988" s="669"/>
      <c r="AL2988" s="669"/>
      <c r="AM2988" s="669"/>
      <c r="AN2988" s="669"/>
      <c r="AO2988" s="669"/>
      <c r="AP2988" s="669"/>
      <c r="AQ2988" s="596">
        <f t="shared" si="432"/>
        <v>0</v>
      </c>
      <c r="AR2988" s="596">
        <f t="shared" si="429"/>
        <v>1</v>
      </c>
    </row>
    <row r="2989" spans="1:44" ht="28.2" thickTop="1" thickBot="1">
      <c r="A2989" s="206" t="s">
        <v>2274</v>
      </c>
      <c r="B2989" s="206" t="s">
        <v>2328</v>
      </c>
      <c r="C2989" s="227" t="s">
        <v>2337</v>
      </c>
      <c r="D2989" s="579"/>
      <c r="E2989" s="827" t="s">
        <v>145</v>
      </c>
      <c r="F2989" s="752">
        <v>170000</v>
      </c>
      <c r="G2989" s="752">
        <f>F2989</f>
        <v>170000</v>
      </c>
      <c r="H2989" s="753"/>
      <c r="I2989" s="754"/>
      <c r="J2989" s="755"/>
      <c r="K2989" s="755"/>
      <c r="L2989" s="755">
        <v>170000</v>
      </c>
      <c r="M2989" s="756"/>
      <c r="N2989" s="756"/>
      <c r="O2989" s="480"/>
      <c r="P2989" s="587"/>
      <c r="Q2989" s="660"/>
      <c r="R2989" s="494">
        <v>170000</v>
      </c>
      <c r="S2989" s="334">
        <f>G2989-R2989-Q2989</f>
        <v>0</v>
      </c>
      <c r="T2989" s="484"/>
      <c r="U2989" s="334"/>
      <c r="V2989" s="484"/>
      <c r="W2989" s="334"/>
      <c r="X2989" s="593">
        <f t="shared" si="433"/>
        <v>0</v>
      </c>
      <c r="Y2989" s="593">
        <f t="shared" si="434"/>
        <v>0</v>
      </c>
      <c r="Z2989" s="595"/>
      <c r="AA2989" s="595"/>
      <c r="AB2989" s="595"/>
      <c r="AC2989" s="595"/>
      <c r="AD2989" s="595"/>
      <c r="AE2989" s="595"/>
      <c r="AF2989" s="595"/>
      <c r="AG2989" s="595"/>
      <c r="AH2989" s="595">
        <f t="shared" si="428"/>
        <v>0</v>
      </c>
      <c r="AI2989" s="595">
        <v>1</v>
      </c>
      <c r="AJ2989" s="595"/>
      <c r="AK2989" s="595"/>
      <c r="AL2989" s="595"/>
      <c r="AM2989" s="595"/>
      <c r="AN2989" s="595"/>
      <c r="AO2989" s="595"/>
      <c r="AP2989" s="595"/>
      <c r="AQ2989" s="596">
        <f t="shared" si="432"/>
        <v>1</v>
      </c>
      <c r="AR2989" s="596">
        <f t="shared" si="429"/>
        <v>1</v>
      </c>
    </row>
    <row r="2990" spans="1:44" ht="28.2" thickTop="1" thickBot="1">
      <c r="A2990" s="206" t="s">
        <v>2274</v>
      </c>
      <c r="B2990" s="206" t="s">
        <v>2328</v>
      </c>
      <c r="C2990" s="227" t="s">
        <v>2338</v>
      </c>
      <c r="D2990" s="579"/>
      <c r="E2990" s="827" t="s">
        <v>53</v>
      </c>
      <c r="F2990" s="752">
        <v>300000</v>
      </c>
      <c r="G2990" s="763">
        <v>307000</v>
      </c>
      <c r="H2990" s="753"/>
      <c r="I2990" s="754">
        <v>137000</v>
      </c>
      <c r="J2990" s="755"/>
      <c r="K2990" s="755"/>
      <c r="L2990" s="755">
        <v>170000</v>
      </c>
      <c r="M2990" s="754"/>
      <c r="N2990" s="754"/>
      <c r="O2990" s="480"/>
      <c r="P2990" s="587"/>
      <c r="Q2990" s="660"/>
      <c r="R2990" s="494">
        <v>307000</v>
      </c>
      <c r="S2990" s="334"/>
      <c r="T2990" s="703"/>
      <c r="U2990" s="334"/>
      <c r="V2990" s="703"/>
      <c r="W2990" s="334"/>
      <c r="X2990" s="593">
        <f t="shared" si="433"/>
        <v>0</v>
      </c>
      <c r="Y2990" s="593">
        <f t="shared" si="434"/>
        <v>0</v>
      </c>
      <c r="Z2990" s="595"/>
      <c r="AA2990" s="595"/>
      <c r="AB2990" s="595"/>
      <c r="AC2990" s="595"/>
      <c r="AD2990" s="595"/>
      <c r="AE2990" s="595"/>
      <c r="AF2990" s="595"/>
      <c r="AG2990" s="595"/>
      <c r="AH2990" s="595">
        <f t="shared" si="428"/>
        <v>0</v>
      </c>
      <c r="AI2990" s="595">
        <v>1</v>
      </c>
      <c r="AJ2990" s="623"/>
      <c r="AK2990" s="623"/>
      <c r="AL2990" s="623"/>
      <c r="AM2990" s="623"/>
      <c r="AN2990" s="623"/>
      <c r="AO2990" s="623"/>
      <c r="AP2990" s="623"/>
      <c r="AQ2990" s="596">
        <f t="shared" si="432"/>
        <v>1</v>
      </c>
      <c r="AR2990" s="596">
        <f t="shared" si="429"/>
        <v>1</v>
      </c>
    </row>
    <row r="2991" spans="1:44" ht="28.2" thickTop="1" thickBot="1">
      <c r="A2991" s="576" t="s">
        <v>2274</v>
      </c>
      <c r="B2991" s="576" t="s">
        <v>2339</v>
      </c>
      <c r="C2991" s="662" t="s">
        <v>41</v>
      </c>
      <c r="D2991" s="579"/>
      <c r="E2991" s="834" t="s">
        <v>179</v>
      </c>
      <c r="F2991" s="757">
        <v>1000000</v>
      </c>
      <c r="G2991" s="757">
        <f>F2991</f>
        <v>1000000</v>
      </c>
      <c r="H2991" s="582"/>
      <c r="I2991" s="758">
        <v>500000</v>
      </c>
      <c r="J2991" s="759">
        <v>500000</v>
      </c>
      <c r="K2991" s="759"/>
      <c r="L2991" s="759"/>
      <c r="M2991" s="760"/>
      <c r="N2991" s="760"/>
      <c r="O2991" s="666"/>
      <c r="P2991" s="587"/>
      <c r="Q2991" s="667"/>
      <c r="R2991" s="668">
        <f>+G2991</f>
        <v>1000000</v>
      </c>
      <c r="S2991" s="668"/>
      <c r="T2991" s="591"/>
      <c r="U2991" s="592"/>
      <c r="V2991" s="591"/>
      <c r="W2991" s="592"/>
      <c r="X2991" s="593">
        <f t="shared" si="433"/>
        <v>0</v>
      </c>
      <c r="Y2991" s="593">
        <f t="shared" si="434"/>
        <v>0</v>
      </c>
      <c r="Z2991" s="594">
        <v>1</v>
      </c>
      <c r="AA2991" s="594"/>
      <c r="AB2991" s="594"/>
      <c r="AC2991" s="594"/>
      <c r="AD2991" s="594"/>
      <c r="AE2991" s="594"/>
      <c r="AF2991" s="594"/>
      <c r="AG2991" s="594"/>
      <c r="AH2991" s="595">
        <f t="shared" si="428"/>
        <v>1</v>
      </c>
      <c r="AI2991" s="594"/>
      <c r="AJ2991" s="669"/>
      <c r="AK2991" s="669"/>
      <c r="AL2991" s="669"/>
      <c r="AM2991" s="669"/>
      <c r="AN2991" s="669"/>
      <c r="AO2991" s="669"/>
      <c r="AP2991" s="669"/>
      <c r="AQ2991" s="596">
        <f t="shared" si="432"/>
        <v>0</v>
      </c>
      <c r="AR2991" s="596">
        <f t="shared" si="429"/>
        <v>1</v>
      </c>
    </row>
    <row r="2992" spans="1:44" ht="28.2" thickTop="1" thickBot="1">
      <c r="A2992" s="576" t="s">
        <v>2274</v>
      </c>
      <c r="B2992" s="576" t="s">
        <v>2339</v>
      </c>
      <c r="C2992" s="662" t="s">
        <v>229</v>
      </c>
      <c r="D2992" s="579"/>
      <c r="E2992" s="834" t="s">
        <v>179</v>
      </c>
      <c r="F2992" s="757">
        <v>98000</v>
      </c>
      <c r="G2992" s="757">
        <f t="shared" ref="G2992:G3002" si="437">F2992</f>
        <v>98000</v>
      </c>
      <c r="H2992" s="582"/>
      <c r="I2992" s="758">
        <v>19000</v>
      </c>
      <c r="J2992" s="759"/>
      <c r="K2992" s="759"/>
      <c r="L2992" s="759">
        <v>79000</v>
      </c>
      <c r="M2992" s="760"/>
      <c r="N2992" s="760"/>
      <c r="O2992" s="666"/>
      <c r="P2992" s="587"/>
      <c r="Q2992" s="667"/>
      <c r="R2992" s="668">
        <f t="shared" ref="R2992:R3002" si="438">+G2992</f>
        <v>98000</v>
      </c>
      <c r="S2992" s="668"/>
      <c r="T2992" s="591"/>
      <c r="U2992" s="592"/>
      <c r="V2992" s="591"/>
      <c r="W2992" s="592"/>
      <c r="X2992" s="593">
        <f t="shared" si="433"/>
        <v>0</v>
      </c>
      <c r="Y2992" s="593">
        <f t="shared" si="434"/>
        <v>0</v>
      </c>
      <c r="Z2992" s="594">
        <v>1</v>
      </c>
      <c r="AA2992" s="594"/>
      <c r="AB2992" s="594"/>
      <c r="AC2992" s="594"/>
      <c r="AD2992" s="594"/>
      <c r="AE2992" s="594"/>
      <c r="AF2992" s="594"/>
      <c r="AG2992" s="594"/>
      <c r="AH2992" s="595">
        <f t="shared" si="428"/>
        <v>1</v>
      </c>
      <c r="AI2992" s="594"/>
      <c r="AJ2992" s="669"/>
      <c r="AK2992" s="669"/>
      <c r="AL2992" s="669"/>
      <c r="AM2992" s="669"/>
      <c r="AN2992" s="669"/>
      <c r="AO2992" s="669"/>
      <c r="AP2992" s="669"/>
      <c r="AQ2992" s="596">
        <f t="shared" si="432"/>
        <v>0</v>
      </c>
      <c r="AR2992" s="596">
        <f t="shared" si="429"/>
        <v>1</v>
      </c>
    </row>
    <row r="2993" spans="1:44" ht="28.2" thickTop="1" thickBot="1">
      <c r="A2993" s="576" t="s">
        <v>2274</v>
      </c>
      <c r="B2993" s="576" t="s">
        <v>2339</v>
      </c>
      <c r="C2993" s="662" t="s">
        <v>2340</v>
      </c>
      <c r="D2993" s="579"/>
      <c r="E2993" s="834" t="s">
        <v>179</v>
      </c>
      <c r="F2993" s="757">
        <v>20000</v>
      </c>
      <c r="G2993" s="757">
        <f t="shared" si="437"/>
        <v>20000</v>
      </c>
      <c r="H2993" s="582"/>
      <c r="I2993" s="758"/>
      <c r="J2993" s="759"/>
      <c r="K2993" s="759"/>
      <c r="L2993" s="759">
        <v>20000</v>
      </c>
      <c r="M2993" s="760"/>
      <c r="N2993" s="760"/>
      <c r="O2993" s="666"/>
      <c r="P2993" s="587"/>
      <c r="Q2993" s="667"/>
      <c r="R2993" s="668">
        <f t="shared" si="438"/>
        <v>20000</v>
      </c>
      <c r="S2993" s="668"/>
      <c r="T2993" s="591"/>
      <c r="U2993" s="592"/>
      <c r="V2993" s="591"/>
      <c r="W2993" s="592"/>
      <c r="X2993" s="593">
        <f t="shared" si="433"/>
        <v>0</v>
      </c>
      <c r="Y2993" s="593">
        <f t="shared" si="434"/>
        <v>0</v>
      </c>
      <c r="Z2993" s="594">
        <v>1</v>
      </c>
      <c r="AA2993" s="594"/>
      <c r="AB2993" s="594"/>
      <c r="AC2993" s="594"/>
      <c r="AD2993" s="594"/>
      <c r="AE2993" s="594"/>
      <c r="AF2993" s="594"/>
      <c r="AG2993" s="594"/>
      <c r="AH2993" s="595">
        <f t="shared" si="428"/>
        <v>1</v>
      </c>
      <c r="AI2993" s="594"/>
      <c r="AJ2993" s="669"/>
      <c r="AK2993" s="669"/>
      <c r="AL2993" s="669"/>
      <c r="AM2993" s="669"/>
      <c r="AN2993" s="669"/>
      <c r="AO2993" s="669"/>
      <c r="AP2993" s="669"/>
      <c r="AQ2993" s="596">
        <f t="shared" si="432"/>
        <v>0</v>
      </c>
      <c r="AR2993" s="596">
        <f t="shared" si="429"/>
        <v>1</v>
      </c>
    </row>
    <row r="2994" spans="1:44" ht="28.2" thickTop="1" thickBot="1">
      <c r="A2994" s="576" t="s">
        <v>2274</v>
      </c>
      <c r="B2994" s="576" t="s">
        <v>2339</v>
      </c>
      <c r="C2994" s="662" t="s">
        <v>2341</v>
      </c>
      <c r="D2994" s="579"/>
      <c r="E2994" s="834" t="s">
        <v>179</v>
      </c>
      <c r="F2994" s="757">
        <v>100000</v>
      </c>
      <c r="G2994" s="757">
        <f t="shared" si="437"/>
        <v>100000</v>
      </c>
      <c r="H2994" s="582"/>
      <c r="I2994" s="758"/>
      <c r="J2994" s="759"/>
      <c r="K2994" s="759"/>
      <c r="L2994" s="759">
        <v>100000</v>
      </c>
      <c r="M2994" s="760"/>
      <c r="N2994" s="760"/>
      <c r="O2994" s="666"/>
      <c r="P2994" s="587"/>
      <c r="Q2994" s="667"/>
      <c r="R2994" s="668">
        <f t="shared" si="438"/>
        <v>100000</v>
      </c>
      <c r="S2994" s="668"/>
      <c r="T2994" s="591"/>
      <c r="U2994" s="592"/>
      <c r="V2994" s="591"/>
      <c r="W2994" s="592"/>
      <c r="X2994" s="593">
        <f t="shared" si="433"/>
        <v>0</v>
      </c>
      <c r="Y2994" s="593">
        <f t="shared" si="434"/>
        <v>0</v>
      </c>
      <c r="Z2994" s="594">
        <v>1</v>
      </c>
      <c r="AA2994" s="594"/>
      <c r="AB2994" s="594"/>
      <c r="AC2994" s="594"/>
      <c r="AD2994" s="594"/>
      <c r="AE2994" s="594"/>
      <c r="AF2994" s="594"/>
      <c r="AG2994" s="594"/>
      <c r="AH2994" s="595">
        <f t="shared" si="428"/>
        <v>1</v>
      </c>
      <c r="AI2994" s="594"/>
      <c r="AJ2994" s="669"/>
      <c r="AK2994" s="669"/>
      <c r="AL2994" s="669"/>
      <c r="AM2994" s="669"/>
      <c r="AN2994" s="669"/>
      <c r="AO2994" s="669"/>
      <c r="AP2994" s="669"/>
      <c r="AQ2994" s="596">
        <f t="shared" si="432"/>
        <v>0</v>
      </c>
      <c r="AR2994" s="596">
        <f t="shared" si="429"/>
        <v>1</v>
      </c>
    </row>
    <row r="2995" spans="1:44" ht="28.2" thickTop="1" thickBot="1">
      <c r="A2995" s="576" t="s">
        <v>2274</v>
      </c>
      <c r="B2995" s="576" t="s">
        <v>2339</v>
      </c>
      <c r="C2995" s="662" t="s">
        <v>2342</v>
      </c>
      <c r="D2995" s="579"/>
      <c r="E2995" s="834" t="s">
        <v>179</v>
      </c>
      <c r="F2995" s="757">
        <v>39000</v>
      </c>
      <c r="G2995" s="757">
        <f t="shared" si="437"/>
        <v>39000</v>
      </c>
      <c r="H2995" s="582"/>
      <c r="I2995" s="758"/>
      <c r="J2995" s="759"/>
      <c r="K2995" s="759"/>
      <c r="L2995" s="759">
        <v>39000</v>
      </c>
      <c r="M2995" s="760"/>
      <c r="N2995" s="760"/>
      <c r="O2995" s="666"/>
      <c r="P2995" s="587"/>
      <c r="Q2995" s="667"/>
      <c r="R2995" s="668">
        <f t="shared" si="438"/>
        <v>39000</v>
      </c>
      <c r="S2995" s="668"/>
      <c r="T2995" s="591"/>
      <c r="U2995" s="592"/>
      <c r="V2995" s="591"/>
      <c r="W2995" s="592"/>
      <c r="X2995" s="593">
        <f t="shared" si="433"/>
        <v>0</v>
      </c>
      <c r="Y2995" s="593">
        <f t="shared" si="434"/>
        <v>0</v>
      </c>
      <c r="Z2995" s="594">
        <v>1</v>
      </c>
      <c r="AA2995" s="594"/>
      <c r="AB2995" s="594"/>
      <c r="AC2995" s="594"/>
      <c r="AD2995" s="594"/>
      <c r="AE2995" s="594"/>
      <c r="AF2995" s="594"/>
      <c r="AG2995" s="594"/>
      <c r="AH2995" s="595">
        <f t="shared" si="428"/>
        <v>1</v>
      </c>
      <c r="AI2995" s="594"/>
      <c r="AJ2995" s="669"/>
      <c r="AK2995" s="669"/>
      <c r="AL2995" s="669"/>
      <c r="AM2995" s="669"/>
      <c r="AN2995" s="669"/>
      <c r="AO2995" s="669"/>
      <c r="AP2995" s="669"/>
      <c r="AQ2995" s="596">
        <f t="shared" si="432"/>
        <v>0</v>
      </c>
      <c r="AR2995" s="596">
        <f t="shared" si="429"/>
        <v>1</v>
      </c>
    </row>
    <row r="2996" spans="1:44" ht="28.2" thickTop="1" thickBot="1">
      <c r="A2996" s="576" t="s">
        <v>2274</v>
      </c>
      <c r="B2996" s="576" t="s">
        <v>2339</v>
      </c>
      <c r="C2996" s="662" t="s">
        <v>2343</v>
      </c>
      <c r="D2996" s="579"/>
      <c r="E2996" s="834" t="s">
        <v>179</v>
      </c>
      <c r="F2996" s="757">
        <v>11000</v>
      </c>
      <c r="G2996" s="757">
        <f t="shared" si="437"/>
        <v>11000</v>
      </c>
      <c r="H2996" s="582"/>
      <c r="I2996" s="758"/>
      <c r="J2996" s="759"/>
      <c r="K2996" s="759"/>
      <c r="L2996" s="759">
        <v>11000</v>
      </c>
      <c r="M2996" s="760"/>
      <c r="N2996" s="760"/>
      <c r="O2996" s="666"/>
      <c r="P2996" s="587"/>
      <c r="Q2996" s="667"/>
      <c r="R2996" s="668">
        <f t="shared" si="438"/>
        <v>11000</v>
      </c>
      <c r="S2996" s="668"/>
      <c r="T2996" s="591"/>
      <c r="U2996" s="592"/>
      <c r="V2996" s="591"/>
      <c r="W2996" s="592"/>
      <c r="X2996" s="593">
        <f t="shared" si="433"/>
        <v>0</v>
      </c>
      <c r="Y2996" s="593">
        <f t="shared" si="434"/>
        <v>0</v>
      </c>
      <c r="Z2996" s="594">
        <v>1</v>
      </c>
      <c r="AA2996" s="594"/>
      <c r="AB2996" s="594"/>
      <c r="AC2996" s="594"/>
      <c r="AD2996" s="594"/>
      <c r="AE2996" s="594"/>
      <c r="AF2996" s="594"/>
      <c r="AG2996" s="594"/>
      <c r="AH2996" s="595">
        <f t="shared" si="428"/>
        <v>1</v>
      </c>
      <c r="AI2996" s="594"/>
      <c r="AJ2996" s="669"/>
      <c r="AK2996" s="669"/>
      <c r="AL2996" s="669"/>
      <c r="AM2996" s="669"/>
      <c r="AN2996" s="669"/>
      <c r="AO2996" s="669"/>
      <c r="AP2996" s="669"/>
      <c r="AQ2996" s="596">
        <f t="shared" si="432"/>
        <v>0</v>
      </c>
      <c r="AR2996" s="596">
        <f t="shared" si="429"/>
        <v>1</v>
      </c>
    </row>
    <row r="2997" spans="1:44" ht="28.2" thickTop="1" thickBot="1">
      <c r="A2997" s="576" t="s">
        <v>2274</v>
      </c>
      <c r="B2997" s="576" t="s">
        <v>2339</v>
      </c>
      <c r="C2997" s="662" t="s">
        <v>60</v>
      </c>
      <c r="D2997" s="579"/>
      <c r="E2997" s="834" t="s">
        <v>179</v>
      </c>
      <c r="F2997" s="757">
        <v>75000</v>
      </c>
      <c r="G2997" s="757">
        <f t="shared" si="437"/>
        <v>75000</v>
      </c>
      <c r="H2997" s="582"/>
      <c r="I2997" s="758"/>
      <c r="J2997" s="759"/>
      <c r="K2997" s="759"/>
      <c r="L2997" s="759">
        <v>75000</v>
      </c>
      <c r="M2997" s="760"/>
      <c r="N2997" s="760"/>
      <c r="O2997" s="666"/>
      <c r="P2997" s="587"/>
      <c r="Q2997" s="667"/>
      <c r="R2997" s="668">
        <f t="shared" si="438"/>
        <v>75000</v>
      </c>
      <c r="S2997" s="668"/>
      <c r="T2997" s="591"/>
      <c r="U2997" s="592"/>
      <c r="V2997" s="591"/>
      <c r="W2997" s="592"/>
      <c r="X2997" s="593">
        <f t="shared" si="433"/>
        <v>0</v>
      </c>
      <c r="Y2997" s="593">
        <f t="shared" si="434"/>
        <v>0</v>
      </c>
      <c r="Z2997" s="594">
        <v>1</v>
      </c>
      <c r="AA2997" s="594"/>
      <c r="AB2997" s="594"/>
      <c r="AC2997" s="594"/>
      <c r="AD2997" s="594"/>
      <c r="AE2997" s="594"/>
      <c r="AF2997" s="594"/>
      <c r="AG2997" s="594"/>
      <c r="AH2997" s="595">
        <f t="shared" si="428"/>
        <v>1</v>
      </c>
      <c r="AI2997" s="594"/>
      <c r="AJ2997" s="669"/>
      <c r="AK2997" s="669"/>
      <c r="AL2997" s="669"/>
      <c r="AM2997" s="669"/>
      <c r="AN2997" s="669"/>
      <c r="AO2997" s="669"/>
      <c r="AP2997" s="669"/>
      <c r="AQ2997" s="596">
        <f t="shared" si="432"/>
        <v>0</v>
      </c>
      <c r="AR2997" s="596">
        <f t="shared" si="429"/>
        <v>1</v>
      </c>
    </row>
    <row r="2998" spans="1:44" ht="28.2" thickTop="1" thickBot="1">
      <c r="A2998" s="576" t="s">
        <v>2274</v>
      </c>
      <c r="B2998" s="576" t="s">
        <v>2339</v>
      </c>
      <c r="C2998" s="662" t="s">
        <v>67</v>
      </c>
      <c r="D2998" s="579"/>
      <c r="E2998" s="834" t="s">
        <v>179</v>
      </c>
      <c r="F2998" s="757">
        <v>237850.27900000001</v>
      </c>
      <c r="G2998" s="757">
        <f t="shared" si="437"/>
        <v>237850.27900000001</v>
      </c>
      <c r="H2998" s="582"/>
      <c r="I2998" s="758">
        <f>+G2998</f>
        <v>237850.27900000001</v>
      </c>
      <c r="J2998" s="759"/>
      <c r="K2998" s="759"/>
      <c r="L2998" s="759"/>
      <c r="M2998" s="760"/>
      <c r="N2998" s="760"/>
      <c r="O2998" s="666"/>
      <c r="P2998" s="587"/>
      <c r="Q2998" s="667"/>
      <c r="R2998" s="668">
        <f t="shared" si="438"/>
        <v>237850.27900000001</v>
      </c>
      <c r="S2998" s="668"/>
      <c r="T2998" s="591"/>
      <c r="U2998" s="592"/>
      <c r="V2998" s="591"/>
      <c r="W2998" s="592"/>
      <c r="X2998" s="593">
        <f t="shared" si="433"/>
        <v>0</v>
      </c>
      <c r="Y2998" s="593">
        <f t="shared" si="434"/>
        <v>0</v>
      </c>
      <c r="Z2998" s="594">
        <v>1</v>
      </c>
      <c r="AA2998" s="594"/>
      <c r="AB2998" s="594"/>
      <c r="AC2998" s="594"/>
      <c r="AD2998" s="594"/>
      <c r="AE2998" s="594"/>
      <c r="AF2998" s="594"/>
      <c r="AG2998" s="594"/>
      <c r="AH2998" s="595">
        <f t="shared" si="428"/>
        <v>1</v>
      </c>
      <c r="AI2998" s="594"/>
      <c r="AJ2998" s="669"/>
      <c r="AK2998" s="669"/>
      <c r="AL2998" s="669"/>
      <c r="AM2998" s="669"/>
      <c r="AN2998" s="669"/>
      <c r="AO2998" s="669"/>
      <c r="AP2998" s="669"/>
      <c r="AQ2998" s="596">
        <f t="shared" si="432"/>
        <v>0</v>
      </c>
      <c r="AR2998" s="596">
        <f t="shared" si="429"/>
        <v>1</v>
      </c>
    </row>
    <row r="2999" spans="1:44" ht="28.2" thickTop="1" thickBot="1">
      <c r="A2999" s="713" t="s">
        <v>2274</v>
      </c>
      <c r="B2999" s="713" t="s">
        <v>2339</v>
      </c>
      <c r="C2999" s="741" t="s">
        <v>2219</v>
      </c>
      <c r="D2999" s="579"/>
      <c r="E2999" s="918" t="s">
        <v>179</v>
      </c>
      <c r="F2999" s="742">
        <v>522000</v>
      </c>
      <c r="G2999" s="742">
        <f>F2999</f>
        <v>522000</v>
      </c>
      <c r="H2999" s="582"/>
      <c r="I2999" s="743"/>
      <c r="J2999" s="744">
        <v>522000</v>
      </c>
      <c r="K2999" s="744"/>
      <c r="L2999" s="744"/>
      <c r="M2999" s="745"/>
      <c r="N2999" s="745"/>
      <c r="O2999" s="746"/>
      <c r="P2999" s="587"/>
      <c r="Q2999" s="747"/>
      <c r="R2999" s="748">
        <v>522000</v>
      </c>
      <c r="S2999" s="743"/>
      <c r="T2999" s="749"/>
      <c r="U2999" s="750"/>
      <c r="V2999" s="749"/>
      <c r="W2999" s="750"/>
      <c r="X2999" s="593">
        <f t="shared" si="433"/>
        <v>0</v>
      </c>
      <c r="Y2999" s="593">
        <f t="shared" si="434"/>
        <v>0</v>
      </c>
      <c r="Z2999" s="610">
        <v>1</v>
      </c>
      <c r="AA2999" s="610"/>
      <c r="AB2999" s="610"/>
      <c r="AC2999" s="610"/>
      <c r="AD2999" s="610"/>
      <c r="AE2999" s="610"/>
      <c r="AF2999" s="610"/>
      <c r="AG2999" s="610"/>
      <c r="AH2999" s="595">
        <f t="shared" si="428"/>
        <v>1</v>
      </c>
      <c r="AI2999" s="751"/>
      <c r="AJ2999" s="751"/>
      <c r="AK2999" s="751"/>
      <c r="AL2999" s="751"/>
      <c r="AM2999" s="751"/>
      <c r="AN2999" s="751"/>
      <c r="AO2999" s="751"/>
      <c r="AP2999" s="751"/>
      <c r="AQ2999" s="596">
        <f t="shared" si="432"/>
        <v>0</v>
      </c>
      <c r="AR2999" s="596">
        <f t="shared" si="429"/>
        <v>1</v>
      </c>
    </row>
    <row r="3000" spans="1:44" ht="28.2" thickTop="1" thickBot="1">
      <c r="A3000" s="576" t="s">
        <v>2274</v>
      </c>
      <c r="B3000" s="576" t="s">
        <v>2339</v>
      </c>
      <c r="C3000" s="662" t="s">
        <v>2344</v>
      </c>
      <c r="D3000" s="579"/>
      <c r="E3000" s="834" t="s">
        <v>179</v>
      </c>
      <c r="F3000" s="757">
        <v>42000</v>
      </c>
      <c r="G3000" s="757">
        <f t="shared" si="437"/>
        <v>42000</v>
      </c>
      <c r="H3000" s="582"/>
      <c r="I3000" s="758"/>
      <c r="J3000" s="759"/>
      <c r="K3000" s="759"/>
      <c r="L3000" s="759">
        <v>42000</v>
      </c>
      <c r="M3000" s="760"/>
      <c r="N3000" s="760"/>
      <c r="O3000" s="666"/>
      <c r="P3000" s="587"/>
      <c r="Q3000" s="667"/>
      <c r="R3000" s="668">
        <f t="shared" si="438"/>
        <v>42000</v>
      </c>
      <c r="S3000" s="668"/>
      <c r="T3000" s="591"/>
      <c r="U3000" s="592"/>
      <c r="V3000" s="591"/>
      <c r="W3000" s="592"/>
      <c r="X3000" s="593">
        <f t="shared" si="433"/>
        <v>0</v>
      </c>
      <c r="Y3000" s="593">
        <f t="shared" si="434"/>
        <v>0</v>
      </c>
      <c r="Z3000" s="594">
        <v>1</v>
      </c>
      <c r="AA3000" s="594"/>
      <c r="AB3000" s="594"/>
      <c r="AC3000" s="594"/>
      <c r="AD3000" s="594"/>
      <c r="AE3000" s="594"/>
      <c r="AF3000" s="594"/>
      <c r="AG3000" s="594"/>
      <c r="AH3000" s="595">
        <f t="shared" si="428"/>
        <v>1</v>
      </c>
      <c r="AI3000" s="594"/>
      <c r="AJ3000" s="669"/>
      <c r="AK3000" s="669"/>
      <c r="AL3000" s="669"/>
      <c r="AM3000" s="669"/>
      <c r="AN3000" s="669"/>
      <c r="AO3000" s="669"/>
      <c r="AP3000" s="669"/>
      <c r="AQ3000" s="596">
        <f t="shared" si="432"/>
        <v>0</v>
      </c>
      <c r="AR3000" s="596">
        <f t="shared" si="429"/>
        <v>1</v>
      </c>
    </row>
    <row r="3001" spans="1:44" ht="28.2" thickTop="1" thickBot="1">
      <c r="A3001" s="576" t="s">
        <v>2274</v>
      </c>
      <c r="B3001" s="576" t="s">
        <v>2339</v>
      </c>
      <c r="C3001" s="662" t="s">
        <v>2345</v>
      </c>
      <c r="D3001" s="579"/>
      <c r="E3001" s="834" t="s">
        <v>179</v>
      </c>
      <c r="F3001" s="757">
        <v>70000</v>
      </c>
      <c r="G3001" s="757">
        <f t="shared" si="437"/>
        <v>70000</v>
      </c>
      <c r="H3001" s="582"/>
      <c r="I3001" s="758"/>
      <c r="J3001" s="759"/>
      <c r="K3001" s="759"/>
      <c r="L3001" s="759">
        <v>70000</v>
      </c>
      <c r="M3001" s="760"/>
      <c r="N3001" s="760"/>
      <c r="O3001" s="666"/>
      <c r="P3001" s="587"/>
      <c r="Q3001" s="667"/>
      <c r="R3001" s="668">
        <f t="shared" si="438"/>
        <v>70000</v>
      </c>
      <c r="S3001" s="668"/>
      <c r="T3001" s="591"/>
      <c r="U3001" s="592"/>
      <c r="V3001" s="591"/>
      <c r="W3001" s="592"/>
      <c r="X3001" s="593">
        <f t="shared" si="433"/>
        <v>0</v>
      </c>
      <c r="Y3001" s="593">
        <f t="shared" si="434"/>
        <v>0</v>
      </c>
      <c r="Z3001" s="594">
        <v>1</v>
      </c>
      <c r="AA3001" s="594"/>
      <c r="AB3001" s="594"/>
      <c r="AC3001" s="594"/>
      <c r="AD3001" s="594"/>
      <c r="AE3001" s="594"/>
      <c r="AF3001" s="594"/>
      <c r="AG3001" s="594"/>
      <c r="AH3001" s="595">
        <f t="shared" si="428"/>
        <v>1</v>
      </c>
      <c r="AI3001" s="594"/>
      <c r="AJ3001" s="669"/>
      <c r="AK3001" s="669"/>
      <c r="AL3001" s="669"/>
      <c r="AM3001" s="669"/>
      <c r="AN3001" s="669"/>
      <c r="AO3001" s="669"/>
      <c r="AP3001" s="669"/>
      <c r="AQ3001" s="596">
        <f t="shared" si="432"/>
        <v>0</v>
      </c>
      <c r="AR3001" s="596">
        <f t="shared" si="429"/>
        <v>1</v>
      </c>
    </row>
    <row r="3002" spans="1:44" ht="28.2" thickTop="1" thickBot="1">
      <c r="A3002" s="576" t="s">
        <v>2274</v>
      </c>
      <c r="B3002" s="576" t="s">
        <v>2339</v>
      </c>
      <c r="C3002" s="662" t="s">
        <v>2202</v>
      </c>
      <c r="D3002" s="579"/>
      <c r="E3002" s="834" t="s">
        <v>179</v>
      </c>
      <c r="F3002" s="757">
        <v>32000</v>
      </c>
      <c r="G3002" s="757">
        <f t="shared" si="437"/>
        <v>32000</v>
      </c>
      <c r="H3002" s="582"/>
      <c r="I3002" s="758"/>
      <c r="J3002" s="759"/>
      <c r="K3002" s="759"/>
      <c r="L3002" s="759">
        <v>32000</v>
      </c>
      <c r="M3002" s="760"/>
      <c r="N3002" s="760"/>
      <c r="O3002" s="666"/>
      <c r="P3002" s="587"/>
      <c r="Q3002" s="667"/>
      <c r="R3002" s="668">
        <f t="shared" si="438"/>
        <v>32000</v>
      </c>
      <c r="S3002" s="668"/>
      <c r="T3002" s="591"/>
      <c r="U3002" s="592"/>
      <c r="V3002" s="591"/>
      <c r="W3002" s="592"/>
      <c r="X3002" s="593">
        <f t="shared" si="433"/>
        <v>0</v>
      </c>
      <c r="Y3002" s="593">
        <f t="shared" si="434"/>
        <v>0</v>
      </c>
      <c r="Z3002" s="594">
        <v>1</v>
      </c>
      <c r="AA3002" s="594"/>
      <c r="AB3002" s="594"/>
      <c r="AC3002" s="594"/>
      <c r="AD3002" s="594"/>
      <c r="AE3002" s="594"/>
      <c r="AF3002" s="594"/>
      <c r="AG3002" s="594"/>
      <c r="AH3002" s="595">
        <f t="shared" si="428"/>
        <v>1</v>
      </c>
      <c r="AI3002" s="594"/>
      <c r="AJ3002" s="669"/>
      <c r="AK3002" s="669"/>
      <c r="AL3002" s="669"/>
      <c r="AM3002" s="669"/>
      <c r="AN3002" s="669"/>
      <c r="AO3002" s="669"/>
      <c r="AP3002" s="669"/>
      <c r="AQ3002" s="596">
        <f t="shared" si="432"/>
        <v>0</v>
      </c>
      <c r="AR3002" s="596">
        <f t="shared" si="429"/>
        <v>1</v>
      </c>
    </row>
    <row r="3003" spans="1:44" ht="28.2" thickTop="1" thickBot="1">
      <c r="A3003" s="206" t="s">
        <v>2274</v>
      </c>
      <c r="B3003" s="206" t="s">
        <v>2346</v>
      </c>
      <c r="C3003" s="227" t="s">
        <v>41</v>
      </c>
      <c r="D3003" s="579"/>
      <c r="E3003" s="827" t="s">
        <v>145</v>
      </c>
      <c r="F3003" s="752">
        <v>900000</v>
      </c>
      <c r="G3003" s="752">
        <f>F3003</f>
        <v>900000</v>
      </c>
      <c r="H3003" s="753"/>
      <c r="I3003" s="754">
        <v>176000</v>
      </c>
      <c r="J3003" s="755">
        <v>650000</v>
      </c>
      <c r="K3003" s="755"/>
      <c r="L3003" s="755">
        <v>74000</v>
      </c>
      <c r="M3003" s="756"/>
      <c r="N3003" s="756"/>
      <c r="O3003" s="480"/>
      <c r="P3003" s="587"/>
      <c r="Q3003" s="660"/>
      <c r="R3003" s="494">
        <v>900000</v>
      </c>
      <c r="S3003" s="334">
        <f>G3003-R3003-Q3003</f>
        <v>0</v>
      </c>
      <c r="T3003" s="484"/>
      <c r="U3003" s="334"/>
      <c r="V3003" s="484"/>
      <c r="W3003" s="334"/>
      <c r="X3003" s="593">
        <f t="shared" si="433"/>
        <v>0</v>
      </c>
      <c r="Y3003" s="593">
        <f t="shared" si="434"/>
        <v>0</v>
      </c>
      <c r="Z3003" s="595"/>
      <c r="AA3003" s="595"/>
      <c r="AB3003" s="595"/>
      <c r="AC3003" s="595"/>
      <c r="AD3003" s="595"/>
      <c r="AE3003" s="595"/>
      <c r="AF3003" s="595"/>
      <c r="AG3003" s="595"/>
      <c r="AH3003" s="595">
        <f t="shared" si="428"/>
        <v>0</v>
      </c>
      <c r="AI3003" s="595">
        <v>1</v>
      </c>
      <c r="AJ3003" s="595"/>
      <c r="AK3003" s="595"/>
      <c r="AL3003" s="595"/>
      <c r="AM3003" s="595"/>
      <c r="AN3003" s="595"/>
      <c r="AO3003" s="595"/>
      <c r="AP3003" s="595"/>
      <c r="AQ3003" s="596">
        <f t="shared" si="432"/>
        <v>1</v>
      </c>
      <c r="AR3003" s="596">
        <f t="shared" si="429"/>
        <v>1</v>
      </c>
    </row>
    <row r="3004" spans="1:44" ht="28.2" thickTop="1" thickBot="1">
      <c r="A3004" s="206" t="s">
        <v>2274</v>
      </c>
      <c r="B3004" s="206" t="s">
        <v>2346</v>
      </c>
      <c r="C3004" s="227" t="s">
        <v>229</v>
      </c>
      <c r="D3004" s="579"/>
      <c r="E3004" s="827" t="s">
        <v>145</v>
      </c>
      <c r="F3004" s="752">
        <v>100000</v>
      </c>
      <c r="G3004" s="752">
        <f>F3004</f>
        <v>100000</v>
      </c>
      <c r="H3004" s="753"/>
      <c r="I3004" s="754"/>
      <c r="J3004" s="755"/>
      <c r="K3004" s="755"/>
      <c r="L3004" s="755">
        <v>100000</v>
      </c>
      <c r="M3004" s="756"/>
      <c r="N3004" s="756"/>
      <c r="O3004" s="480"/>
      <c r="P3004" s="587"/>
      <c r="Q3004" s="660"/>
      <c r="R3004" s="494">
        <v>100000</v>
      </c>
      <c r="S3004" s="334">
        <f>G3004-R3004-Q3004</f>
        <v>0</v>
      </c>
      <c r="T3004" s="484"/>
      <c r="U3004" s="334"/>
      <c r="V3004" s="484"/>
      <c r="W3004" s="334"/>
      <c r="X3004" s="593">
        <f t="shared" si="433"/>
        <v>0</v>
      </c>
      <c r="Y3004" s="593">
        <f t="shared" si="434"/>
        <v>0</v>
      </c>
      <c r="Z3004" s="595"/>
      <c r="AA3004" s="595"/>
      <c r="AB3004" s="595"/>
      <c r="AC3004" s="595"/>
      <c r="AD3004" s="595"/>
      <c r="AE3004" s="595"/>
      <c r="AF3004" s="595"/>
      <c r="AG3004" s="595"/>
      <c r="AH3004" s="595">
        <f t="shared" si="428"/>
        <v>0</v>
      </c>
      <c r="AI3004" s="595">
        <v>1</v>
      </c>
      <c r="AJ3004" s="595"/>
      <c r="AK3004" s="595"/>
      <c r="AL3004" s="595"/>
      <c r="AM3004" s="595"/>
      <c r="AN3004" s="595"/>
      <c r="AO3004" s="595"/>
      <c r="AP3004" s="595"/>
      <c r="AQ3004" s="596">
        <f t="shared" si="432"/>
        <v>1</v>
      </c>
      <c r="AR3004" s="596">
        <f t="shared" si="429"/>
        <v>1</v>
      </c>
    </row>
    <row r="3005" spans="1:44" ht="28.2" thickTop="1" thickBot="1">
      <c r="A3005" s="206" t="s">
        <v>2274</v>
      </c>
      <c r="B3005" s="206" t="s">
        <v>2346</v>
      </c>
      <c r="C3005" s="227" t="s">
        <v>1247</v>
      </c>
      <c r="D3005" s="579"/>
      <c r="E3005" s="827" t="s">
        <v>145</v>
      </c>
      <c r="F3005" s="752">
        <v>70000</v>
      </c>
      <c r="G3005" s="752">
        <f>F3005</f>
        <v>70000</v>
      </c>
      <c r="H3005" s="753"/>
      <c r="I3005" s="754"/>
      <c r="J3005" s="755"/>
      <c r="K3005" s="755"/>
      <c r="L3005" s="755">
        <v>70000</v>
      </c>
      <c r="M3005" s="756"/>
      <c r="N3005" s="756"/>
      <c r="O3005" s="480"/>
      <c r="P3005" s="587"/>
      <c r="Q3005" s="660"/>
      <c r="R3005" s="494">
        <v>70000</v>
      </c>
      <c r="S3005" s="334">
        <f>G3005-R3005-Q3005</f>
        <v>0</v>
      </c>
      <c r="T3005" s="484"/>
      <c r="U3005" s="334"/>
      <c r="V3005" s="484"/>
      <c r="W3005" s="334"/>
      <c r="X3005" s="593">
        <f t="shared" si="433"/>
        <v>0</v>
      </c>
      <c r="Y3005" s="593">
        <f t="shared" si="434"/>
        <v>0</v>
      </c>
      <c r="Z3005" s="595"/>
      <c r="AA3005" s="595"/>
      <c r="AB3005" s="595"/>
      <c r="AC3005" s="595"/>
      <c r="AD3005" s="595"/>
      <c r="AE3005" s="595"/>
      <c r="AF3005" s="595"/>
      <c r="AG3005" s="595"/>
      <c r="AH3005" s="595">
        <f t="shared" si="428"/>
        <v>0</v>
      </c>
      <c r="AI3005" s="595">
        <v>1</v>
      </c>
      <c r="AJ3005" s="595"/>
      <c r="AK3005" s="595"/>
      <c r="AL3005" s="595"/>
      <c r="AM3005" s="595"/>
      <c r="AN3005" s="595"/>
      <c r="AO3005" s="595"/>
      <c r="AP3005" s="595"/>
      <c r="AQ3005" s="596">
        <f t="shared" si="432"/>
        <v>1</v>
      </c>
      <c r="AR3005" s="596">
        <f t="shared" si="429"/>
        <v>1</v>
      </c>
    </row>
    <row r="3006" spans="1:44" ht="28.2" thickTop="1" thickBot="1">
      <c r="A3006" s="206" t="s">
        <v>2274</v>
      </c>
      <c r="B3006" s="206" t="s">
        <v>2346</v>
      </c>
      <c r="C3006" s="227" t="s">
        <v>2347</v>
      </c>
      <c r="D3006" s="579"/>
      <c r="E3006" s="827" t="s">
        <v>145</v>
      </c>
      <c r="F3006" s="752">
        <v>50000</v>
      </c>
      <c r="G3006" s="752">
        <f>F3006</f>
        <v>50000</v>
      </c>
      <c r="H3006" s="753"/>
      <c r="I3006" s="754"/>
      <c r="J3006" s="755"/>
      <c r="K3006" s="755"/>
      <c r="L3006" s="755">
        <v>50000</v>
      </c>
      <c r="M3006" s="756"/>
      <c r="N3006" s="756"/>
      <c r="O3006" s="480"/>
      <c r="P3006" s="587"/>
      <c r="Q3006" s="660"/>
      <c r="R3006" s="494">
        <v>50000</v>
      </c>
      <c r="S3006" s="334"/>
      <c r="T3006" s="484"/>
      <c r="U3006" s="334"/>
      <c r="V3006" s="484"/>
      <c r="W3006" s="334"/>
      <c r="X3006" s="593">
        <f t="shared" si="433"/>
        <v>0</v>
      </c>
      <c r="Y3006" s="593">
        <f t="shared" si="434"/>
        <v>0</v>
      </c>
      <c r="Z3006" s="595"/>
      <c r="AA3006" s="595"/>
      <c r="AB3006" s="595"/>
      <c r="AC3006" s="595"/>
      <c r="AD3006" s="595"/>
      <c r="AE3006" s="595"/>
      <c r="AF3006" s="595"/>
      <c r="AG3006" s="595"/>
      <c r="AH3006" s="595">
        <f t="shared" si="428"/>
        <v>0</v>
      </c>
      <c r="AI3006" s="595">
        <v>1</v>
      </c>
      <c r="AJ3006" s="595"/>
      <c r="AK3006" s="595"/>
      <c r="AL3006" s="595"/>
      <c r="AM3006" s="595"/>
      <c r="AN3006" s="595"/>
      <c r="AO3006" s="595"/>
      <c r="AP3006" s="595"/>
      <c r="AQ3006" s="596">
        <f t="shared" si="432"/>
        <v>1</v>
      </c>
      <c r="AR3006" s="596">
        <f t="shared" si="429"/>
        <v>1</v>
      </c>
    </row>
    <row r="3007" spans="1:44" ht="28.2" thickTop="1" thickBot="1">
      <c r="A3007" s="104" t="s">
        <v>2274</v>
      </c>
      <c r="B3007" s="104" t="s">
        <v>2346</v>
      </c>
      <c r="C3007" s="767" t="s">
        <v>41</v>
      </c>
      <c r="D3007" s="724"/>
      <c r="E3007" s="919">
        <v>2017</v>
      </c>
      <c r="F3007" s="768">
        <v>1000000</v>
      </c>
      <c r="G3007" s="768">
        <v>827000</v>
      </c>
      <c r="H3007" s="769"/>
      <c r="I3007" s="770"/>
      <c r="J3007" s="770">
        <v>827000</v>
      </c>
      <c r="K3007" s="770"/>
      <c r="L3007" s="770"/>
      <c r="M3007" s="770"/>
      <c r="N3007" s="770"/>
      <c r="O3007" s="771"/>
      <c r="P3007" s="587"/>
      <c r="Q3007" s="771">
        <v>599976.14</v>
      </c>
      <c r="R3007" s="771">
        <f>+G3007-Q3007</f>
        <v>227023.86</v>
      </c>
      <c r="S3007" s="771"/>
      <c r="T3007" s="431"/>
      <c r="U3007" s="350"/>
      <c r="V3007" s="431"/>
      <c r="W3007" s="350"/>
      <c r="X3007" s="593">
        <f t="shared" si="433"/>
        <v>0</v>
      </c>
      <c r="Y3007" s="593">
        <f t="shared" si="434"/>
        <v>0</v>
      </c>
      <c r="Z3007" s="412"/>
      <c r="AA3007" s="412"/>
      <c r="AB3007" s="412"/>
      <c r="AC3007" s="412"/>
      <c r="AD3007" s="412"/>
      <c r="AE3007" s="412"/>
      <c r="AF3007" s="412"/>
      <c r="AG3007" s="412"/>
      <c r="AH3007" s="595">
        <f t="shared" si="428"/>
        <v>0</v>
      </c>
      <c r="AI3007" s="14">
        <v>1</v>
      </c>
      <c r="AJ3007" s="14"/>
      <c r="AK3007" s="14"/>
      <c r="AL3007" s="14"/>
      <c r="AM3007" s="14"/>
      <c r="AN3007" s="14"/>
      <c r="AO3007" s="14"/>
      <c r="AP3007" s="14"/>
      <c r="AQ3007" s="596">
        <f t="shared" si="432"/>
        <v>1</v>
      </c>
      <c r="AR3007" s="596">
        <f t="shared" si="429"/>
        <v>1</v>
      </c>
    </row>
    <row r="3008" spans="1:44" ht="28.2" thickTop="1" thickBot="1">
      <c r="A3008" s="206" t="s">
        <v>2274</v>
      </c>
      <c r="B3008" s="206" t="s">
        <v>2346</v>
      </c>
      <c r="C3008" s="772" t="s">
        <v>309</v>
      </c>
      <c r="D3008" s="579"/>
      <c r="E3008" s="920">
        <v>2017</v>
      </c>
      <c r="F3008" s="752">
        <v>300000</v>
      </c>
      <c r="G3008" s="752">
        <v>725000</v>
      </c>
      <c r="H3008" s="753"/>
      <c r="I3008" s="773">
        <v>300000</v>
      </c>
      <c r="J3008" s="773">
        <v>425000</v>
      </c>
      <c r="K3008" s="773"/>
      <c r="L3008" s="773"/>
      <c r="M3008" s="773"/>
      <c r="N3008" s="773"/>
      <c r="O3008" s="774"/>
      <c r="P3008" s="587"/>
      <c r="Q3008" s="774"/>
      <c r="R3008" s="774">
        <v>725000</v>
      </c>
      <c r="S3008" s="774"/>
      <c r="T3008" s="484"/>
      <c r="U3008" s="334"/>
      <c r="V3008" s="484"/>
      <c r="W3008" s="334"/>
      <c r="X3008" s="593">
        <f t="shared" si="433"/>
        <v>0</v>
      </c>
      <c r="Y3008" s="593">
        <f t="shared" si="434"/>
        <v>0</v>
      </c>
      <c r="Z3008" s="595"/>
      <c r="AA3008" s="595"/>
      <c r="AB3008" s="595"/>
      <c r="AC3008" s="595"/>
      <c r="AD3008" s="595"/>
      <c r="AE3008" s="595"/>
      <c r="AF3008" s="595"/>
      <c r="AG3008" s="595"/>
      <c r="AH3008" s="595">
        <f t="shared" si="428"/>
        <v>0</v>
      </c>
      <c r="AI3008" s="623">
        <v>1</v>
      </c>
      <c r="AJ3008" s="623"/>
      <c r="AK3008" s="623"/>
      <c r="AL3008" s="623"/>
      <c r="AM3008" s="623"/>
      <c r="AN3008" s="623"/>
      <c r="AO3008" s="623"/>
      <c r="AP3008" s="623"/>
      <c r="AQ3008" s="596">
        <f t="shared" si="432"/>
        <v>1</v>
      </c>
      <c r="AR3008" s="596">
        <f t="shared" si="429"/>
        <v>1</v>
      </c>
    </row>
    <row r="3009" spans="1:44" ht="28.2" thickTop="1" thickBot="1">
      <c r="A3009" s="206" t="s">
        <v>2274</v>
      </c>
      <c r="B3009" s="206" t="s">
        <v>2346</v>
      </c>
      <c r="C3009" s="772" t="s">
        <v>2348</v>
      </c>
      <c r="D3009" s="579"/>
      <c r="E3009" s="920">
        <v>2017</v>
      </c>
      <c r="F3009" s="752">
        <v>73000</v>
      </c>
      <c r="G3009" s="752">
        <v>127199.85</v>
      </c>
      <c r="H3009" s="753"/>
      <c r="I3009" s="773">
        <v>127199.85</v>
      </c>
      <c r="J3009" s="773"/>
      <c r="K3009" s="773"/>
      <c r="L3009" s="773"/>
      <c r="M3009" s="773"/>
      <c r="N3009" s="773"/>
      <c r="O3009" s="774"/>
      <c r="P3009" s="587"/>
      <c r="Q3009" s="774"/>
      <c r="R3009" s="774">
        <v>127199.85</v>
      </c>
      <c r="S3009" s="774"/>
      <c r="T3009" s="484"/>
      <c r="U3009" s="334"/>
      <c r="V3009" s="484"/>
      <c r="W3009" s="334"/>
      <c r="X3009" s="593">
        <f t="shared" si="433"/>
        <v>0</v>
      </c>
      <c r="Y3009" s="593">
        <f t="shared" si="434"/>
        <v>0</v>
      </c>
      <c r="Z3009" s="595"/>
      <c r="AA3009" s="595"/>
      <c r="AB3009" s="595"/>
      <c r="AC3009" s="595"/>
      <c r="AD3009" s="595"/>
      <c r="AE3009" s="595"/>
      <c r="AF3009" s="595"/>
      <c r="AG3009" s="595"/>
      <c r="AH3009" s="595">
        <f t="shared" si="428"/>
        <v>0</v>
      </c>
      <c r="AI3009" s="623">
        <v>1</v>
      </c>
      <c r="AJ3009" s="623"/>
      <c r="AK3009" s="623"/>
      <c r="AL3009" s="623"/>
      <c r="AM3009" s="623"/>
      <c r="AN3009" s="623"/>
      <c r="AO3009" s="623"/>
      <c r="AP3009" s="623"/>
      <c r="AQ3009" s="596">
        <f t="shared" si="432"/>
        <v>1</v>
      </c>
      <c r="AR3009" s="596">
        <f t="shared" si="429"/>
        <v>1</v>
      </c>
    </row>
    <row r="3010" spans="1:44" ht="28.2" thickTop="1" thickBot="1">
      <c r="A3010" s="104" t="s">
        <v>2274</v>
      </c>
      <c r="B3010" s="104" t="s">
        <v>2346</v>
      </c>
      <c r="C3010" s="187" t="s">
        <v>2349</v>
      </c>
      <c r="D3010" s="724"/>
      <c r="E3010" s="919">
        <v>2017</v>
      </c>
      <c r="F3010" s="768">
        <v>1000000</v>
      </c>
      <c r="G3010" s="768">
        <f>F3010</f>
        <v>1000000</v>
      </c>
      <c r="H3010" s="769"/>
      <c r="I3010" s="770"/>
      <c r="J3010" s="770"/>
      <c r="K3010" s="770"/>
      <c r="L3010" s="770"/>
      <c r="M3010" s="770">
        <v>1000000</v>
      </c>
      <c r="N3010" s="770"/>
      <c r="O3010" s="771"/>
      <c r="P3010" s="587"/>
      <c r="Q3010" s="771"/>
      <c r="R3010" s="771">
        <v>1000000</v>
      </c>
      <c r="S3010" s="771"/>
      <c r="T3010" s="431"/>
      <c r="U3010" s="350"/>
      <c r="V3010" s="431"/>
      <c r="W3010" s="350"/>
      <c r="X3010" s="593">
        <f t="shared" si="433"/>
        <v>0</v>
      </c>
      <c r="Y3010" s="593">
        <f t="shared" si="434"/>
        <v>0</v>
      </c>
      <c r="Z3010" s="412"/>
      <c r="AA3010" s="412"/>
      <c r="AB3010" s="412"/>
      <c r="AC3010" s="412"/>
      <c r="AD3010" s="412"/>
      <c r="AE3010" s="412"/>
      <c r="AF3010" s="412"/>
      <c r="AG3010" s="412"/>
      <c r="AH3010" s="595">
        <f t="shared" si="428"/>
        <v>0</v>
      </c>
      <c r="AI3010" s="14"/>
      <c r="AJ3010" s="14"/>
      <c r="AK3010" s="14"/>
      <c r="AL3010" s="14"/>
      <c r="AM3010" s="14"/>
      <c r="AN3010" s="14"/>
      <c r="AO3010" s="14">
        <v>1</v>
      </c>
      <c r="AP3010" s="14"/>
      <c r="AQ3010" s="596">
        <f t="shared" si="432"/>
        <v>1</v>
      </c>
      <c r="AR3010" s="596">
        <f t="shared" si="429"/>
        <v>1</v>
      </c>
    </row>
    <row r="3011" spans="1:44" ht="28.2" thickTop="1" thickBot="1">
      <c r="A3011" s="206" t="s">
        <v>2274</v>
      </c>
      <c r="B3011" s="206" t="s">
        <v>2346</v>
      </c>
      <c r="C3011" s="772" t="s">
        <v>2350</v>
      </c>
      <c r="D3011" s="579"/>
      <c r="E3011" s="920">
        <v>2016</v>
      </c>
      <c r="F3011" s="752">
        <v>15000</v>
      </c>
      <c r="G3011" s="752">
        <v>15000</v>
      </c>
      <c r="H3011" s="753"/>
      <c r="I3011" s="773">
        <v>15000</v>
      </c>
      <c r="J3011" s="773">
        <v>0</v>
      </c>
      <c r="K3011" s="773">
        <v>0</v>
      </c>
      <c r="L3011" s="773">
        <v>0</v>
      </c>
      <c r="M3011" s="773">
        <v>0</v>
      </c>
      <c r="N3011" s="773">
        <v>0</v>
      </c>
      <c r="O3011" s="775"/>
      <c r="P3011" s="587"/>
      <c r="Q3011" s="774">
        <v>0</v>
      </c>
      <c r="R3011" s="774">
        <v>15000</v>
      </c>
      <c r="S3011" s="774"/>
      <c r="T3011" s="484"/>
      <c r="U3011" s="334"/>
      <c r="V3011" s="484"/>
      <c r="W3011" s="334"/>
      <c r="X3011" s="593">
        <f t="shared" si="433"/>
        <v>0</v>
      </c>
      <c r="Y3011" s="593">
        <f t="shared" si="434"/>
        <v>0</v>
      </c>
      <c r="Z3011" s="595"/>
      <c r="AA3011" s="595"/>
      <c r="AB3011" s="595"/>
      <c r="AC3011" s="595"/>
      <c r="AD3011" s="595"/>
      <c r="AE3011" s="595"/>
      <c r="AF3011" s="595"/>
      <c r="AG3011" s="595"/>
      <c r="AH3011" s="595">
        <f t="shared" si="428"/>
        <v>0</v>
      </c>
      <c r="AI3011" s="595">
        <v>1</v>
      </c>
      <c r="AJ3011" s="623"/>
      <c r="AK3011" s="623"/>
      <c r="AL3011" s="623"/>
      <c r="AM3011" s="623"/>
      <c r="AN3011" s="623"/>
      <c r="AO3011" s="623"/>
      <c r="AP3011" s="623"/>
      <c r="AQ3011" s="596">
        <f t="shared" si="432"/>
        <v>1</v>
      </c>
      <c r="AR3011" s="596">
        <f t="shared" si="429"/>
        <v>1</v>
      </c>
    </row>
    <row r="3012" spans="1:44" ht="28.2" thickTop="1" thickBot="1">
      <c r="A3012" s="206" t="s">
        <v>2274</v>
      </c>
      <c r="B3012" s="206" t="s">
        <v>2346</v>
      </c>
      <c r="C3012" s="772" t="s">
        <v>941</v>
      </c>
      <c r="D3012" s="579"/>
      <c r="E3012" s="920">
        <v>2016</v>
      </c>
      <c r="F3012" s="752">
        <v>2347000</v>
      </c>
      <c r="G3012" s="752">
        <v>2346951.5789999999</v>
      </c>
      <c r="H3012" s="753"/>
      <c r="I3012" s="773">
        <f>+G3012</f>
        <v>2346951.5789999999</v>
      </c>
      <c r="J3012" s="773">
        <v>0</v>
      </c>
      <c r="K3012" s="773">
        <v>0</v>
      </c>
      <c r="L3012" s="773">
        <v>0</v>
      </c>
      <c r="M3012" s="773">
        <v>0</v>
      </c>
      <c r="N3012" s="773">
        <v>0</v>
      </c>
      <c r="O3012" s="774"/>
      <c r="P3012" s="587"/>
      <c r="Q3012" s="774">
        <v>952512.201</v>
      </c>
      <c r="R3012" s="774">
        <f>+G3012-Q3012</f>
        <v>1394439.378</v>
      </c>
      <c r="S3012" s="774">
        <f>G3012-R3012-Q3012</f>
        <v>0</v>
      </c>
      <c r="T3012" s="484"/>
      <c r="U3012" s="334"/>
      <c r="V3012" s="484"/>
      <c r="W3012" s="334"/>
      <c r="X3012" s="593">
        <f t="shared" si="433"/>
        <v>0</v>
      </c>
      <c r="Y3012" s="593">
        <f t="shared" si="434"/>
        <v>0</v>
      </c>
      <c r="Z3012" s="595"/>
      <c r="AA3012" s="595"/>
      <c r="AB3012" s="595"/>
      <c r="AC3012" s="595"/>
      <c r="AD3012" s="595"/>
      <c r="AE3012" s="595"/>
      <c r="AF3012" s="595"/>
      <c r="AG3012" s="595"/>
      <c r="AH3012" s="595">
        <f t="shared" si="428"/>
        <v>0</v>
      </c>
      <c r="AI3012" s="595">
        <v>1</v>
      </c>
      <c r="AJ3012" s="623"/>
      <c r="AK3012" s="623"/>
      <c r="AL3012" s="623"/>
      <c r="AM3012" s="623"/>
      <c r="AN3012" s="623"/>
      <c r="AO3012" s="623"/>
      <c r="AP3012" s="623"/>
      <c r="AQ3012" s="596">
        <f t="shared" si="432"/>
        <v>1</v>
      </c>
      <c r="AR3012" s="596">
        <f t="shared" si="429"/>
        <v>1</v>
      </c>
    </row>
    <row r="3013" spans="1:44" ht="28.2" thickTop="1" thickBot="1">
      <c r="A3013" s="206" t="s">
        <v>2274</v>
      </c>
      <c r="B3013" s="206" t="s">
        <v>2346</v>
      </c>
      <c r="C3013" s="776" t="s">
        <v>2340</v>
      </c>
      <c r="D3013" s="579"/>
      <c r="E3013" s="920">
        <v>2016</v>
      </c>
      <c r="F3013" s="752">
        <v>20000</v>
      </c>
      <c r="G3013" s="752">
        <v>20000</v>
      </c>
      <c r="H3013" s="753"/>
      <c r="I3013" s="773">
        <v>20000</v>
      </c>
      <c r="J3013" s="777">
        <v>0</v>
      </c>
      <c r="K3013" s="777">
        <v>0</v>
      </c>
      <c r="L3013" s="777">
        <v>0</v>
      </c>
      <c r="M3013" s="777">
        <v>0</v>
      </c>
      <c r="N3013" s="777">
        <v>0</v>
      </c>
      <c r="O3013" s="778"/>
      <c r="P3013" s="587"/>
      <c r="Q3013" s="774">
        <v>13200</v>
      </c>
      <c r="R3013" s="774">
        <v>6800</v>
      </c>
      <c r="S3013" s="774"/>
      <c r="T3013" s="484"/>
      <c r="U3013" s="334"/>
      <c r="V3013" s="484"/>
      <c r="W3013" s="334"/>
      <c r="X3013" s="593">
        <f t="shared" si="433"/>
        <v>0</v>
      </c>
      <c r="Y3013" s="593">
        <f t="shared" si="434"/>
        <v>0</v>
      </c>
      <c r="Z3013" s="595"/>
      <c r="AA3013" s="595"/>
      <c r="AB3013" s="595"/>
      <c r="AC3013" s="595"/>
      <c r="AD3013" s="595"/>
      <c r="AE3013" s="595"/>
      <c r="AF3013" s="595"/>
      <c r="AG3013" s="595"/>
      <c r="AH3013" s="595">
        <f t="shared" si="428"/>
        <v>0</v>
      </c>
      <c r="AI3013" s="595">
        <v>1</v>
      </c>
      <c r="AJ3013" s="623"/>
      <c r="AK3013" s="623"/>
      <c r="AL3013" s="623"/>
      <c r="AM3013" s="623"/>
      <c r="AN3013" s="623"/>
      <c r="AO3013" s="623"/>
      <c r="AP3013" s="623"/>
      <c r="AQ3013" s="596">
        <f t="shared" si="432"/>
        <v>1</v>
      </c>
      <c r="AR3013" s="596">
        <f t="shared" si="429"/>
        <v>1</v>
      </c>
    </row>
    <row r="3014" spans="1:44" ht="28.2" thickTop="1" thickBot="1">
      <c r="A3014" s="206" t="s">
        <v>2274</v>
      </c>
      <c r="B3014" s="206" t="s">
        <v>2346</v>
      </c>
      <c r="C3014" s="772" t="s">
        <v>2351</v>
      </c>
      <c r="D3014" s="579"/>
      <c r="E3014" s="920">
        <v>2016</v>
      </c>
      <c r="F3014" s="752">
        <v>49000</v>
      </c>
      <c r="G3014" s="752">
        <v>49265</v>
      </c>
      <c r="H3014" s="753"/>
      <c r="I3014" s="773">
        <v>49265</v>
      </c>
      <c r="J3014" s="773">
        <v>0</v>
      </c>
      <c r="K3014" s="773">
        <v>0</v>
      </c>
      <c r="L3014" s="773">
        <v>0</v>
      </c>
      <c r="M3014" s="773">
        <v>0</v>
      </c>
      <c r="N3014" s="773">
        <v>0</v>
      </c>
      <c r="O3014" s="774"/>
      <c r="P3014" s="587"/>
      <c r="Q3014" s="774">
        <v>19132.52</v>
      </c>
      <c r="R3014" s="774">
        <v>30132.48</v>
      </c>
      <c r="S3014" s="774"/>
      <c r="T3014" s="484"/>
      <c r="U3014" s="334"/>
      <c r="V3014" s="484"/>
      <c r="W3014" s="334"/>
      <c r="X3014" s="593">
        <f t="shared" si="433"/>
        <v>0</v>
      </c>
      <c r="Y3014" s="593">
        <f t="shared" si="434"/>
        <v>0</v>
      </c>
      <c r="Z3014" s="595"/>
      <c r="AA3014" s="595"/>
      <c r="AB3014" s="595"/>
      <c r="AC3014" s="595"/>
      <c r="AD3014" s="595"/>
      <c r="AE3014" s="595"/>
      <c r="AF3014" s="595"/>
      <c r="AG3014" s="595"/>
      <c r="AH3014" s="595">
        <f t="shared" si="428"/>
        <v>0</v>
      </c>
      <c r="AI3014" s="595">
        <v>1</v>
      </c>
      <c r="AJ3014" s="623"/>
      <c r="AK3014" s="623"/>
      <c r="AL3014" s="623"/>
      <c r="AM3014" s="623"/>
      <c r="AN3014" s="623"/>
      <c r="AO3014" s="623"/>
      <c r="AP3014" s="623"/>
      <c r="AQ3014" s="596">
        <f t="shared" si="432"/>
        <v>1</v>
      </c>
      <c r="AR3014" s="596">
        <f t="shared" si="429"/>
        <v>1</v>
      </c>
    </row>
    <row r="3015" spans="1:44" ht="28.2" thickTop="1" thickBot="1">
      <c r="A3015" s="206" t="s">
        <v>2274</v>
      </c>
      <c r="B3015" s="206" t="s">
        <v>2346</v>
      </c>
      <c r="C3015" s="772" t="s">
        <v>2352</v>
      </c>
      <c r="D3015" s="579"/>
      <c r="E3015" s="920">
        <v>2016</v>
      </c>
      <c r="F3015" s="752">
        <v>13000</v>
      </c>
      <c r="G3015" s="752">
        <v>32000</v>
      </c>
      <c r="H3015" s="753"/>
      <c r="I3015" s="773">
        <v>32000</v>
      </c>
      <c r="J3015" s="773">
        <v>0</v>
      </c>
      <c r="K3015" s="773">
        <v>0</v>
      </c>
      <c r="L3015" s="773">
        <v>0</v>
      </c>
      <c r="M3015" s="773">
        <v>0</v>
      </c>
      <c r="N3015" s="773">
        <v>0</v>
      </c>
      <c r="O3015" s="774"/>
      <c r="P3015" s="587"/>
      <c r="Q3015" s="774">
        <v>21972.388999999999</v>
      </c>
      <c r="R3015" s="774">
        <f>+G3015-Q3015</f>
        <v>10027.611000000001</v>
      </c>
      <c r="S3015" s="774"/>
      <c r="T3015" s="484"/>
      <c r="U3015" s="334"/>
      <c r="V3015" s="484"/>
      <c r="W3015" s="334"/>
      <c r="X3015" s="593">
        <f t="shared" si="433"/>
        <v>0</v>
      </c>
      <c r="Y3015" s="593">
        <f t="shared" si="434"/>
        <v>0</v>
      </c>
      <c r="Z3015" s="595"/>
      <c r="AA3015" s="595"/>
      <c r="AB3015" s="595"/>
      <c r="AC3015" s="595"/>
      <c r="AD3015" s="595"/>
      <c r="AE3015" s="595"/>
      <c r="AF3015" s="595"/>
      <c r="AG3015" s="595"/>
      <c r="AH3015" s="595">
        <f t="shared" si="428"/>
        <v>0</v>
      </c>
      <c r="AI3015" s="595">
        <v>1</v>
      </c>
      <c r="AJ3015" s="623"/>
      <c r="AK3015" s="623"/>
      <c r="AL3015" s="623"/>
      <c r="AM3015" s="623"/>
      <c r="AN3015" s="623"/>
      <c r="AO3015" s="623"/>
      <c r="AP3015" s="623"/>
      <c r="AQ3015" s="596">
        <f t="shared" si="432"/>
        <v>1</v>
      </c>
      <c r="AR3015" s="596">
        <f t="shared" si="429"/>
        <v>1</v>
      </c>
    </row>
    <row r="3016" spans="1:44" ht="28.2" thickTop="1" thickBot="1">
      <c r="A3016" s="206" t="s">
        <v>2274</v>
      </c>
      <c r="B3016" s="206" t="s">
        <v>2346</v>
      </c>
      <c r="C3016" s="772" t="s">
        <v>242</v>
      </c>
      <c r="D3016" s="579"/>
      <c r="E3016" s="920">
        <v>2016</v>
      </c>
      <c r="F3016" s="752">
        <v>100000</v>
      </c>
      <c r="G3016" s="752">
        <v>55314.03</v>
      </c>
      <c r="H3016" s="753"/>
      <c r="I3016" s="773">
        <f>+G3016</f>
        <v>55314.03</v>
      </c>
      <c r="J3016" s="773">
        <v>0</v>
      </c>
      <c r="K3016" s="773">
        <v>0</v>
      </c>
      <c r="L3016" s="773">
        <v>0</v>
      </c>
      <c r="M3016" s="773">
        <v>0</v>
      </c>
      <c r="N3016" s="773">
        <v>0</v>
      </c>
      <c r="O3016" s="774"/>
      <c r="P3016" s="587"/>
      <c r="Q3016" s="774">
        <v>35618.688000000002</v>
      </c>
      <c r="R3016" s="774">
        <f>+G3016-Q3016</f>
        <v>19695.341999999997</v>
      </c>
      <c r="S3016" s="774">
        <f>G3016-R3016-Q3016</f>
        <v>0</v>
      </c>
      <c r="T3016" s="484"/>
      <c r="U3016" s="334"/>
      <c r="V3016" s="484"/>
      <c r="W3016" s="334"/>
      <c r="X3016" s="593">
        <f t="shared" si="433"/>
        <v>0</v>
      </c>
      <c r="Y3016" s="593">
        <f t="shared" si="434"/>
        <v>0</v>
      </c>
      <c r="Z3016" s="595"/>
      <c r="AA3016" s="595"/>
      <c r="AB3016" s="595"/>
      <c r="AC3016" s="595"/>
      <c r="AD3016" s="595"/>
      <c r="AE3016" s="595"/>
      <c r="AF3016" s="595"/>
      <c r="AG3016" s="595"/>
      <c r="AH3016" s="595">
        <f t="shared" si="428"/>
        <v>0</v>
      </c>
      <c r="AI3016" s="595">
        <v>1</v>
      </c>
      <c r="AJ3016" s="595"/>
      <c r="AK3016" s="595"/>
      <c r="AL3016" s="595"/>
      <c r="AM3016" s="595"/>
      <c r="AN3016" s="595"/>
      <c r="AO3016" s="595"/>
      <c r="AP3016" s="595"/>
      <c r="AQ3016" s="596">
        <f t="shared" si="432"/>
        <v>1</v>
      </c>
      <c r="AR3016" s="596">
        <f t="shared" si="429"/>
        <v>1</v>
      </c>
    </row>
    <row r="3017" spans="1:44" ht="28.2" thickTop="1" thickBot="1">
      <c r="A3017" s="206" t="s">
        <v>2274</v>
      </c>
      <c r="B3017" s="206" t="s">
        <v>2346</v>
      </c>
      <c r="C3017" s="779" t="s">
        <v>2353</v>
      </c>
      <c r="D3017" s="579"/>
      <c r="E3017" s="920">
        <v>2015</v>
      </c>
      <c r="F3017" s="752">
        <v>2081000</v>
      </c>
      <c r="G3017" s="752">
        <v>2080961.06</v>
      </c>
      <c r="H3017" s="753"/>
      <c r="I3017" s="773">
        <f>+G3017-J3017</f>
        <v>1094961.06</v>
      </c>
      <c r="J3017" s="773">
        <v>986000</v>
      </c>
      <c r="K3017" s="773">
        <v>0</v>
      </c>
      <c r="L3017" s="773">
        <v>0</v>
      </c>
      <c r="M3017" s="773">
        <v>0</v>
      </c>
      <c r="N3017" s="773">
        <v>0</v>
      </c>
      <c r="O3017" s="774"/>
      <c r="P3017" s="587"/>
      <c r="Q3017" s="774">
        <v>962623.397</v>
      </c>
      <c r="R3017" s="774">
        <f>+G3017-Q3017</f>
        <v>1118337.6630000002</v>
      </c>
      <c r="S3017" s="774">
        <f>G3017-R3017-Q3017</f>
        <v>0</v>
      </c>
      <c r="T3017" s="484"/>
      <c r="U3017" s="334"/>
      <c r="V3017" s="484"/>
      <c r="W3017" s="334"/>
      <c r="X3017" s="593">
        <f t="shared" si="433"/>
        <v>0</v>
      </c>
      <c r="Y3017" s="593">
        <f t="shared" si="434"/>
        <v>0</v>
      </c>
      <c r="Z3017" s="595"/>
      <c r="AA3017" s="595"/>
      <c r="AB3017" s="595"/>
      <c r="AC3017" s="595"/>
      <c r="AD3017" s="595"/>
      <c r="AE3017" s="595"/>
      <c r="AF3017" s="595"/>
      <c r="AG3017" s="595"/>
      <c r="AH3017" s="595">
        <f t="shared" si="428"/>
        <v>0</v>
      </c>
      <c r="AI3017" s="595">
        <v>1</v>
      </c>
      <c r="AJ3017" s="595"/>
      <c r="AK3017" s="595"/>
      <c r="AL3017" s="595"/>
      <c r="AM3017" s="595"/>
      <c r="AN3017" s="595"/>
      <c r="AO3017" s="595"/>
      <c r="AP3017" s="595"/>
      <c r="AQ3017" s="596">
        <f t="shared" si="432"/>
        <v>1</v>
      </c>
      <c r="AR3017" s="596">
        <f t="shared" si="429"/>
        <v>1</v>
      </c>
    </row>
    <row r="3018" spans="1:44" ht="28.2" thickTop="1" thickBot="1">
      <c r="A3018" s="206" t="s">
        <v>2274</v>
      </c>
      <c r="B3018" s="206" t="s">
        <v>2346</v>
      </c>
      <c r="C3018" s="779" t="s">
        <v>2354</v>
      </c>
      <c r="D3018" s="579"/>
      <c r="E3018" s="920">
        <v>2015</v>
      </c>
      <c r="F3018" s="752">
        <v>175000</v>
      </c>
      <c r="G3018" s="752">
        <v>182506.31599999999</v>
      </c>
      <c r="H3018" s="753"/>
      <c r="I3018" s="773">
        <f>+G3018</f>
        <v>182506.31599999999</v>
      </c>
      <c r="J3018" s="773">
        <v>0</v>
      </c>
      <c r="K3018" s="773">
        <v>0</v>
      </c>
      <c r="L3018" s="773">
        <v>0</v>
      </c>
      <c r="M3018" s="773">
        <v>0</v>
      </c>
      <c r="N3018" s="773">
        <v>0</v>
      </c>
      <c r="O3018" s="774"/>
      <c r="P3018" s="587"/>
      <c r="Q3018" s="774">
        <v>124569.387</v>
      </c>
      <c r="R3018" s="774">
        <f>+G3018-Q3018</f>
        <v>57936.928999999989</v>
      </c>
      <c r="S3018" s="774"/>
      <c r="T3018" s="484"/>
      <c r="U3018" s="334"/>
      <c r="V3018" s="484"/>
      <c r="W3018" s="334"/>
      <c r="X3018" s="593">
        <f t="shared" si="433"/>
        <v>0</v>
      </c>
      <c r="Y3018" s="593">
        <f t="shared" si="434"/>
        <v>0</v>
      </c>
      <c r="Z3018" s="595"/>
      <c r="AA3018" s="595"/>
      <c r="AB3018" s="595"/>
      <c r="AC3018" s="595"/>
      <c r="AD3018" s="595"/>
      <c r="AE3018" s="595"/>
      <c r="AF3018" s="595"/>
      <c r="AG3018" s="595"/>
      <c r="AH3018" s="595">
        <f t="shared" ref="AH3018:AH3081" si="439">SUM(Z3018:AG3018)</f>
        <v>0</v>
      </c>
      <c r="AI3018" s="595">
        <v>1</v>
      </c>
      <c r="AJ3018" s="595"/>
      <c r="AK3018" s="595"/>
      <c r="AL3018" s="595"/>
      <c r="AM3018" s="595"/>
      <c r="AN3018" s="595"/>
      <c r="AO3018" s="595"/>
      <c r="AP3018" s="595"/>
      <c r="AQ3018" s="596">
        <f t="shared" si="432"/>
        <v>1</v>
      </c>
      <c r="AR3018" s="596">
        <f t="shared" ref="AR3018:AR3081" si="440">AQ3018+AH3018</f>
        <v>1</v>
      </c>
    </row>
    <row r="3019" spans="1:44" ht="28.2" thickTop="1" thickBot="1">
      <c r="A3019" s="206" t="s">
        <v>2274</v>
      </c>
      <c r="B3019" s="206" t="s">
        <v>2346</v>
      </c>
      <c r="C3019" s="779" t="s">
        <v>2355</v>
      </c>
      <c r="D3019" s="579"/>
      <c r="E3019" s="920">
        <v>2015</v>
      </c>
      <c r="F3019" s="752">
        <v>172000</v>
      </c>
      <c r="G3019" s="752">
        <v>179918.85200000001</v>
      </c>
      <c r="H3019" s="753"/>
      <c r="I3019" s="773">
        <f>+G3019</f>
        <v>179918.85200000001</v>
      </c>
      <c r="J3019" s="773">
        <v>0</v>
      </c>
      <c r="K3019" s="773">
        <v>0</v>
      </c>
      <c r="L3019" s="773">
        <v>0</v>
      </c>
      <c r="M3019" s="773">
        <v>0</v>
      </c>
      <c r="N3019" s="773">
        <v>0</v>
      </c>
      <c r="O3019" s="774"/>
      <c r="P3019" s="587"/>
      <c r="Q3019" s="774">
        <v>109982.575</v>
      </c>
      <c r="R3019" s="774">
        <f>+G3019-Q3019</f>
        <v>69936.277000000016</v>
      </c>
      <c r="S3019" s="774">
        <f>G3019-R3019-Q3019</f>
        <v>0</v>
      </c>
      <c r="T3019" s="484"/>
      <c r="U3019" s="334"/>
      <c r="V3019" s="484"/>
      <c r="W3019" s="334"/>
      <c r="X3019" s="593">
        <f t="shared" si="433"/>
        <v>0</v>
      </c>
      <c r="Y3019" s="593">
        <f t="shared" si="434"/>
        <v>0</v>
      </c>
      <c r="Z3019" s="595"/>
      <c r="AA3019" s="595"/>
      <c r="AB3019" s="595"/>
      <c r="AC3019" s="595"/>
      <c r="AD3019" s="595"/>
      <c r="AE3019" s="595"/>
      <c r="AF3019" s="595"/>
      <c r="AG3019" s="595"/>
      <c r="AH3019" s="595">
        <f t="shared" si="439"/>
        <v>0</v>
      </c>
      <c r="AI3019" s="595">
        <v>1</v>
      </c>
      <c r="AJ3019" s="595"/>
      <c r="AK3019" s="595"/>
      <c r="AL3019" s="595"/>
      <c r="AM3019" s="595"/>
      <c r="AN3019" s="595"/>
      <c r="AO3019" s="595"/>
      <c r="AP3019" s="595"/>
      <c r="AQ3019" s="596">
        <f t="shared" si="432"/>
        <v>1</v>
      </c>
      <c r="AR3019" s="596">
        <f t="shared" si="440"/>
        <v>1</v>
      </c>
    </row>
    <row r="3020" spans="1:44" ht="28.2" thickTop="1" thickBot="1">
      <c r="A3020" s="713" t="s">
        <v>2274</v>
      </c>
      <c r="B3020" s="713" t="s">
        <v>2356</v>
      </c>
      <c r="C3020" s="741" t="s">
        <v>2219</v>
      </c>
      <c r="D3020" s="579"/>
      <c r="E3020" s="918" t="s">
        <v>179</v>
      </c>
      <c r="F3020" s="742">
        <v>146000</v>
      </c>
      <c r="G3020" s="742">
        <f t="shared" ref="G3020:G3032" si="441">F3020</f>
        <v>146000</v>
      </c>
      <c r="H3020" s="582"/>
      <c r="I3020" s="743"/>
      <c r="J3020" s="744">
        <v>146000</v>
      </c>
      <c r="K3020" s="744"/>
      <c r="L3020" s="744"/>
      <c r="M3020" s="745"/>
      <c r="N3020" s="745"/>
      <c r="O3020" s="746"/>
      <c r="P3020" s="587"/>
      <c r="Q3020" s="747"/>
      <c r="R3020" s="748">
        <v>146000</v>
      </c>
      <c r="S3020" s="743"/>
      <c r="T3020" s="749"/>
      <c r="U3020" s="750"/>
      <c r="V3020" s="749"/>
      <c r="W3020" s="750"/>
      <c r="X3020" s="593">
        <f t="shared" si="433"/>
        <v>0</v>
      </c>
      <c r="Y3020" s="593">
        <f t="shared" si="434"/>
        <v>0</v>
      </c>
      <c r="Z3020" s="610">
        <v>1</v>
      </c>
      <c r="AA3020" s="610"/>
      <c r="AB3020" s="610"/>
      <c r="AC3020" s="610"/>
      <c r="AD3020" s="610"/>
      <c r="AE3020" s="610"/>
      <c r="AF3020" s="610"/>
      <c r="AG3020" s="610"/>
      <c r="AH3020" s="595">
        <f t="shared" si="439"/>
        <v>1</v>
      </c>
      <c r="AI3020" s="751"/>
      <c r="AJ3020" s="751"/>
      <c r="AK3020" s="751"/>
      <c r="AL3020" s="751"/>
      <c r="AM3020" s="751"/>
      <c r="AN3020" s="751"/>
      <c r="AO3020" s="751"/>
      <c r="AP3020" s="751"/>
      <c r="AQ3020" s="596">
        <f t="shared" si="432"/>
        <v>0</v>
      </c>
      <c r="AR3020" s="596">
        <f t="shared" si="440"/>
        <v>1</v>
      </c>
    </row>
    <row r="3021" spans="1:44" ht="28.2" thickTop="1" thickBot="1">
      <c r="A3021" s="576" t="s">
        <v>2274</v>
      </c>
      <c r="B3021" s="576" t="s">
        <v>2356</v>
      </c>
      <c r="C3021" s="780" t="s">
        <v>60</v>
      </c>
      <c r="D3021" s="579"/>
      <c r="E3021" s="834" t="s">
        <v>179</v>
      </c>
      <c r="F3021" s="757">
        <v>100000</v>
      </c>
      <c r="G3021" s="757">
        <f t="shared" si="441"/>
        <v>100000</v>
      </c>
      <c r="H3021" s="582"/>
      <c r="I3021" s="758"/>
      <c r="J3021" s="759"/>
      <c r="K3021" s="759"/>
      <c r="L3021" s="759">
        <v>100000</v>
      </c>
      <c r="M3021" s="760"/>
      <c r="N3021" s="760"/>
      <c r="O3021" s="666"/>
      <c r="P3021" s="587"/>
      <c r="Q3021" s="667"/>
      <c r="R3021" s="668"/>
      <c r="S3021" s="592">
        <v>100000</v>
      </c>
      <c r="T3021" s="591"/>
      <c r="U3021" s="592"/>
      <c r="V3021" s="591"/>
      <c r="W3021" s="592"/>
      <c r="X3021" s="593">
        <f t="shared" si="433"/>
        <v>0</v>
      </c>
      <c r="Y3021" s="593">
        <f t="shared" si="434"/>
        <v>0</v>
      </c>
      <c r="Z3021" s="594">
        <v>1</v>
      </c>
      <c r="AA3021" s="594"/>
      <c r="AB3021" s="594"/>
      <c r="AC3021" s="594"/>
      <c r="AD3021" s="594"/>
      <c r="AE3021" s="594"/>
      <c r="AF3021" s="594"/>
      <c r="AG3021" s="594"/>
      <c r="AH3021" s="595">
        <f t="shared" si="439"/>
        <v>1</v>
      </c>
      <c r="AI3021" s="594"/>
      <c r="AJ3021" s="594"/>
      <c r="AK3021" s="594"/>
      <c r="AL3021" s="594"/>
      <c r="AM3021" s="594"/>
      <c r="AN3021" s="594"/>
      <c r="AO3021" s="594"/>
      <c r="AP3021" s="594"/>
      <c r="AQ3021" s="596">
        <f t="shared" ref="AQ3021:AQ3084" si="442">SUM(AI3021:AP3021)</f>
        <v>0</v>
      </c>
      <c r="AR3021" s="596">
        <f t="shared" si="440"/>
        <v>1</v>
      </c>
    </row>
    <row r="3022" spans="1:44" ht="28.2" thickTop="1" thickBot="1">
      <c r="A3022" s="576" t="s">
        <v>2274</v>
      </c>
      <c r="B3022" s="576" t="s">
        <v>2356</v>
      </c>
      <c r="C3022" s="781" t="s">
        <v>41</v>
      </c>
      <c r="D3022" s="579"/>
      <c r="E3022" s="834" t="s">
        <v>179</v>
      </c>
      <c r="F3022" s="757">
        <v>345000</v>
      </c>
      <c r="G3022" s="757">
        <f t="shared" si="441"/>
        <v>345000</v>
      </c>
      <c r="H3022" s="582"/>
      <c r="I3022" s="758">
        <v>9000</v>
      </c>
      <c r="J3022" s="759"/>
      <c r="K3022" s="759"/>
      <c r="L3022" s="759">
        <v>336000</v>
      </c>
      <c r="M3022" s="760"/>
      <c r="N3022" s="760"/>
      <c r="O3022" s="666"/>
      <c r="P3022" s="587"/>
      <c r="Q3022" s="667"/>
      <c r="R3022" s="668"/>
      <c r="S3022" s="592">
        <v>345000</v>
      </c>
      <c r="T3022" s="591"/>
      <c r="U3022" s="592"/>
      <c r="V3022" s="591"/>
      <c r="W3022" s="592"/>
      <c r="X3022" s="593">
        <f t="shared" si="433"/>
        <v>0</v>
      </c>
      <c r="Y3022" s="593">
        <f t="shared" si="434"/>
        <v>0</v>
      </c>
      <c r="Z3022" s="594">
        <v>1</v>
      </c>
      <c r="AA3022" s="594"/>
      <c r="AB3022" s="594"/>
      <c r="AC3022" s="594"/>
      <c r="AD3022" s="594"/>
      <c r="AE3022" s="594"/>
      <c r="AF3022" s="594"/>
      <c r="AG3022" s="594"/>
      <c r="AH3022" s="595">
        <f t="shared" si="439"/>
        <v>1</v>
      </c>
      <c r="AI3022" s="594"/>
      <c r="AJ3022" s="594"/>
      <c r="AK3022" s="594"/>
      <c r="AL3022" s="594"/>
      <c r="AM3022" s="594"/>
      <c r="AN3022" s="594"/>
      <c r="AO3022" s="594"/>
      <c r="AP3022" s="594"/>
      <c r="AQ3022" s="596">
        <f t="shared" si="442"/>
        <v>0</v>
      </c>
      <c r="AR3022" s="596">
        <f t="shared" si="440"/>
        <v>1</v>
      </c>
    </row>
    <row r="3023" spans="1:44" ht="28.2" thickTop="1" thickBot="1">
      <c r="A3023" s="576" t="s">
        <v>2274</v>
      </c>
      <c r="B3023" s="576" t="s">
        <v>2356</v>
      </c>
      <c r="C3023" s="780" t="s">
        <v>2357</v>
      </c>
      <c r="D3023" s="579"/>
      <c r="E3023" s="834" t="s">
        <v>179</v>
      </c>
      <c r="F3023" s="757">
        <v>50000</v>
      </c>
      <c r="G3023" s="757">
        <f t="shared" si="441"/>
        <v>50000</v>
      </c>
      <c r="H3023" s="582"/>
      <c r="I3023" s="758"/>
      <c r="J3023" s="759"/>
      <c r="K3023" s="759"/>
      <c r="L3023" s="759">
        <v>50000</v>
      </c>
      <c r="M3023" s="760"/>
      <c r="N3023" s="760"/>
      <c r="O3023" s="666"/>
      <c r="P3023" s="587"/>
      <c r="Q3023" s="667"/>
      <c r="R3023" s="668"/>
      <c r="S3023" s="592">
        <v>50000</v>
      </c>
      <c r="T3023" s="591"/>
      <c r="U3023" s="592"/>
      <c r="V3023" s="591"/>
      <c r="W3023" s="592"/>
      <c r="X3023" s="593">
        <f t="shared" si="433"/>
        <v>0</v>
      </c>
      <c r="Y3023" s="593">
        <f t="shared" si="434"/>
        <v>0</v>
      </c>
      <c r="Z3023" s="594">
        <v>1</v>
      </c>
      <c r="AA3023" s="594"/>
      <c r="AB3023" s="594"/>
      <c r="AC3023" s="594"/>
      <c r="AD3023" s="594"/>
      <c r="AE3023" s="594"/>
      <c r="AF3023" s="594"/>
      <c r="AG3023" s="594"/>
      <c r="AH3023" s="595">
        <f t="shared" si="439"/>
        <v>1</v>
      </c>
      <c r="AI3023" s="594"/>
      <c r="AJ3023" s="594"/>
      <c r="AK3023" s="594"/>
      <c r="AL3023" s="594"/>
      <c r="AM3023" s="594"/>
      <c r="AN3023" s="594"/>
      <c r="AO3023" s="594"/>
      <c r="AP3023" s="594"/>
      <c r="AQ3023" s="596">
        <f t="shared" si="442"/>
        <v>0</v>
      </c>
      <c r="AR3023" s="596">
        <f t="shared" si="440"/>
        <v>1</v>
      </c>
    </row>
    <row r="3024" spans="1:44" ht="28.2" thickTop="1" thickBot="1">
      <c r="A3024" s="576" t="s">
        <v>2274</v>
      </c>
      <c r="B3024" s="576" t="s">
        <v>2356</v>
      </c>
      <c r="C3024" s="780" t="s">
        <v>2358</v>
      </c>
      <c r="D3024" s="579"/>
      <c r="E3024" s="834" t="s">
        <v>179</v>
      </c>
      <c r="F3024" s="757">
        <v>1800000</v>
      </c>
      <c r="G3024" s="757">
        <f t="shared" si="441"/>
        <v>1800000</v>
      </c>
      <c r="H3024" s="582"/>
      <c r="I3024" s="758"/>
      <c r="J3024" s="759"/>
      <c r="K3024" s="759"/>
      <c r="L3024" s="759">
        <v>55000</v>
      </c>
      <c r="M3024" s="760">
        <v>1745000</v>
      </c>
      <c r="N3024" s="760"/>
      <c r="O3024" s="666"/>
      <c r="P3024" s="587"/>
      <c r="Q3024" s="667"/>
      <c r="R3024" s="668"/>
      <c r="S3024" s="592">
        <v>1800000</v>
      </c>
      <c r="T3024" s="591"/>
      <c r="U3024" s="592"/>
      <c r="V3024" s="591"/>
      <c r="W3024" s="592"/>
      <c r="X3024" s="593">
        <f t="shared" si="433"/>
        <v>0</v>
      </c>
      <c r="Y3024" s="593">
        <f t="shared" si="434"/>
        <v>0</v>
      </c>
      <c r="Z3024" s="594"/>
      <c r="AA3024" s="594"/>
      <c r="AB3024" s="594"/>
      <c r="AC3024" s="594"/>
      <c r="AD3024" s="594"/>
      <c r="AE3024" s="594"/>
      <c r="AF3024" s="594">
        <v>1</v>
      </c>
      <c r="AG3024" s="594"/>
      <c r="AH3024" s="595">
        <f t="shared" si="439"/>
        <v>1</v>
      </c>
      <c r="AI3024" s="594"/>
      <c r="AJ3024" s="594"/>
      <c r="AK3024" s="594"/>
      <c r="AL3024" s="594"/>
      <c r="AM3024" s="594"/>
      <c r="AN3024" s="594"/>
      <c r="AO3024" s="594"/>
      <c r="AP3024" s="594"/>
      <c r="AQ3024" s="596">
        <f t="shared" si="442"/>
        <v>0</v>
      </c>
      <c r="AR3024" s="596">
        <f t="shared" si="440"/>
        <v>1</v>
      </c>
    </row>
    <row r="3025" spans="1:44" ht="28.2" thickTop="1" thickBot="1">
      <c r="A3025" s="206" t="s">
        <v>2274</v>
      </c>
      <c r="B3025" s="206" t="s">
        <v>2356</v>
      </c>
      <c r="C3025" s="227" t="s">
        <v>172</v>
      </c>
      <c r="D3025" s="579"/>
      <c r="E3025" s="827" t="s">
        <v>145</v>
      </c>
      <c r="F3025" s="752">
        <v>80000</v>
      </c>
      <c r="G3025" s="752">
        <f t="shared" si="441"/>
        <v>80000</v>
      </c>
      <c r="H3025" s="753"/>
      <c r="I3025" s="754"/>
      <c r="J3025" s="755"/>
      <c r="K3025" s="755"/>
      <c r="L3025" s="755">
        <v>80000</v>
      </c>
      <c r="M3025" s="756"/>
      <c r="N3025" s="756"/>
      <c r="O3025" s="480"/>
      <c r="P3025" s="587"/>
      <c r="Q3025" s="660"/>
      <c r="R3025" s="494">
        <v>80000</v>
      </c>
      <c r="S3025" s="334">
        <f>G3025-R3025-Q3025</f>
        <v>0</v>
      </c>
      <c r="T3025" s="484"/>
      <c r="U3025" s="334"/>
      <c r="V3025" s="484"/>
      <c r="W3025" s="334"/>
      <c r="X3025" s="593">
        <f t="shared" si="433"/>
        <v>0</v>
      </c>
      <c r="Y3025" s="593">
        <f t="shared" si="434"/>
        <v>0</v>
      </c>
      <c r="Z3025" s="595"/>
      <c r="AA3025" s="595"/>
      <c r="AB3025" s="595"/>
      <c r="AC3025" s="595"/>
      <c r="AD3025" s="595"/>
      <c r="AE3025" s="595"/>
      <c r="AF3025" s="595"/>
      <c r="AG3025" s="595"/>
      <c r="AH3025" s="595">
        <f t="shared" si="439"/>
        <v>0</v>
      </c>
      <c r="AI3025" s="595">
        <v>1</v>
      </c>
      <c r="AJ3025" s="595"/>
      <c r="AK3025" s="595"/>
      <c r="AL3025" s="595"/>
      <c r="AM3025" s="595"/>
      <c r="AN3025" s="595"/>
      <c r="AO3025" s="595"/>
      <c r="AP3025" s="595"/>
      <c r="AQ3025" s="596">
        <f t="shared" si="442"/>
        <v>1</v>
      </c>
      <c r="AR3025" s="596">
        <f t="shared" si="440"/>
        <v>1</v>
      </c>
    </row>
    <row r="3026" spans="1:44" ht="28.2" thickTop="1" thickBot="1">
      <c r="A3026" s="206" t="s">
        <v>2274</v>
      </c>
      <c r="B3026" s="206" t="s">
        <v>2356</v>
      </c>
      <c r="C3026" s="227" t="s">
        <v>2359</v>
      </c>
      <c r="D3026" s="579"/>
      <c r="E3026" s="827" t="s">
        <v>145</v>
      </c>
      <c r="F3026" s="752">
        <v>30000</v>
      </c>
      <c r="G3026" s="752">
        <f t="shared" si="441"/>
        <v>30000</v>
      </c>
      <c r="H3026" s="753"/>
      <c r="I3026" s="754"/>
      <c r="J3026" s="755"/>
      <c r="K3026" s="755"/>
      <c r="L3026" s="755">
        <v>30000</v>
      </c>
      <c r="M3026" s="756"/>
      <c r="N3026" s="756"/>
      <c r="O3026" s="480"/>
      <c r="P3026" s="587"/>
      <c r="Q3026" s="660"/>
      <c r="R3026" s="494">
        <v>30000</v>
      </c>
      <c r="S3026" s="334">
        <f>G3026-R3026-Q3026</f>
        <v>0</v>
      </c>
      <c r="T3026" s="484"/>
      <c r="U3026" s="334"/>
      <c r="V3026" s="484"/>
      <c r="W3026" s="334"/>
      <c r="X3026" s="593">
        <f t="shared" si="433"/>
        <v>0</v>
      </c>
      <c r="Y3026" s="593">
        <f t="shared" si="434"/>
        <v>0</v>
      </c>
      <c r="Z3026" s="595"/>
      <c r="AA3026" s="595"/>
      <c r="AB3026" s="595"/>
      <c r="AC3026" s="595"/>
      <c r="AD3026" s="595"/>
      <c r="AE3026" s="595"/>
      <c r="AF3026" s="595"/>
      <c r="AG3026" s="595"/>
      <c r="AH3026" s="595">
        <f t="shared" si="439"/>
        <v>0</v>
      </c>
      <c r="AI3026" s="595">
        <v>1</v>
      </c>
      <c r="AJ3026" s="595"/>
      <c r="AK3026" s="595"/>
      <c r="AL3026" s="595"/>
      <c r="AM3026" s="595"/>
      <c r="AN3026" s="595"/>
      <c r="AO3026" s="595"/>
      <c r="AP3026" s="595"/>
      <c r="AQ3026" s="596">
        <f t="shared" si="442"/>
        <v>1</v>
      </c>
      <c r="AR3026" s="596">
        <f t="shared" si="440"/>
        <v>1</v>
      </c>
    </row>
    <row r="3027" spans="1:44" ht="28.2" thickTop="1" thickBot="1">
      <c r="A3027" s="206" t="s">
        <v>2274</v>
      </c>
      <c r="B3027" s="206" t="s">
        <v>2356</v>
      </c>
      <c r="C3027" s="227" t="s">
        <v>2360</v>
      </c>
      <c r="D3027" s="579"/>
      <c r="E3027" s="827" t="s">
        <v>145</v>
      </c>
      <c r="F3027" s="752">
        <v>20000</v>
      </c>
      <c r="G3027" s="752">
        <f t="shared" si="441"/>
        <v>20000</v>
      </c>
      <c r="H3027" s="753"/>
      <c r="I3027" s="754"/>
      <c r="J3027" s="755"/>
      <c r="K3027" s="755"/>
      <c r="L3027" s="755">
        <v>20000</v>
      </c>
      <c r="M3027" s="756"/>
      <c r="N3027" s="756"/>
      <c r="O3027" s="480"/>
      <c r="P3027" s="587"/>
      <c r="Q3027" s="660"/>
      <c r="R3027" s="494">
        <v>20000</v>
      </c>
      <c r="S3027" s="334">
        <f>G3027-R3027-Q3027</f>
        <v>0</v>
      </c>
      <c r="T3027" s="484"/>
      <c r="U3027" s="334"/>
      <c r="V3027" s="484"/>
      <c r="W3027" s="334"/>
      <c r="X3027" s="593">
        <f t="shared" si="433"/>
        <v>0</v>
      </c>
      <c r="Y3027" s="593">
        <f t="shared" si="434"/>
        <v>0</v>
      </c>
      <c r="Z3027" s="595"/>
      <c r="AA3027" s="595"/>
      <c r="AB3027" s="595"/>
      <c r="AC3027" s="595"/>
      <c r="AD3027" s="595"/>
      <c r="AE3027" s="595"/>
      <c r="AF3027" s="595"/>
      <c r="AG3027" s="595"/>
      <c r="AH3027" s="595">
        <f t="shared" si="439"/>
        <v>0</v>
      </c>
      <c r="AI3027" s="595">
        <v>1</v>
      </c>
      <c r="AJ3027" s="595"/>
      <c r="AK3027" s="595"/>
      <c r="AL3027" s="595"/>
      <c r="AM3027" s="595"/>
      <c r="AN3027" s="595"/>
      <c r="AO3027" s="595"/>
      <c r="AP3027" s="595"/>
      <c r="AQ3027" s="596">
        <f t="shared" si="442"/>
        <v>1</v>
      </c>
      <c r="AR3027" s="596">
        <f t="shared" si="440"/>
        <v>1</v>
      </c>
    </row>
    <row r="3028" spans="1:44" ht="28.2" thickTop="1" thickBot="1">
      <c r="A3028" s="576" t="s">
        <v>2274</v>
      </c>
      <c r="B3028" s="576" t="s">
        <v>2361</v>
      </c>
      <c r="C3028" s="662" t="s">
        <v>37</v>
      </c>
      <c r="D3028" s="579"/>
      <c r="E3028" s="834" t="s">
        <v>179</v>
      </c>
      <c r="F3028" s="757">
        <v>396450</v>
      </c>
      <c r="G3028" s="757">
        <f t="shared" si="441"/>
        <v>396450</v>
      </c>
      <c r="H3028" s="582"/>
      <c r="I3028" s="758">
        <v>234450</v>
      </c>
      <c r="J3028" s="759"/>
      <c r="K3028" s="759"/>
      <c r="L3028" s="759">
        <v>162000</v>
      </c>
      <c r="M3028" s="760"/>
      <c r="N3028" s="760"/>
      <c r="O3028" s="666"/>
      <c r="P3028" s="587"/>
      <c r="Q3028" s="667"/>
      <c r="R3028" s="668">
        <v>40000</v>
      </c>
      <c r="S3028" s="592">
        <v>356450</v>
      </c>
      <c r="T3028" s="591"/>
      <c r="U3028" s="592"/>
      <c r="V3028" s="591"/>
      <c r="W3028" s="592"/>
      <c r="X3028" s="593">
        <f t="shared" si="433"/>
        <v>0</v>
      </c>
      <c r="Y3028" s="593">
        <f t="shared" si="434"/>
        <v>0</v>
      </c>
      <c r="Z3028" s="594">
        <v>1</v>
      </c>
      <c r="AA3028" s="594"/>
      <c r="AB3028" s="594"/>
      <c r="AC3028" s="594"/>
      <c r="AD3028" s="594"/>
      <c r="AE3028" s="594"/>
      <c r="AF3028" s="594"/>
      <c r="AG3028" s="594"/>
      <c r="AH3028" s="595">
        <f t="shared" si="439"/>
        <v>1</v>
      </c>
      <c r="AI3028" s="594"/>
      <c r="AJ3028" s="594"/>
      <c r="AK3028" s="594"/>
      <c r="AL3028" s="594"/>
      <c r="AM3028" s="594"/>
      <c r="AN3028" s="594"/>
      <c r="AO3028" s="594"/>
      <c r="AP3028" s="594"/>
      <c r="AQ3028" s="596">
        <f t="shared" si="442"/>
        <v>0</v>
      </c>
      <c r="AR3028" s="596">
        <f t="shared" si="440"/>
        <v>1</v>
      </c>
    </row>
    <row r="3029" spans="1:44" ht="28.2" thickTop="1" thickBot="1">
      <c r="A3029" s="576" t="s">
        <v>2274</v>
      </c>
      <c r="B3029" s="576" t="s">
        <v>2361</v>
      </c>
      <c r="C3029" s="662" t="s">
        <v>1599</v>
      </c>
      <c r="D3029" s="579"/>
      <c r="E3029" s="834" t="s">
        <v>179</v>
      </c>
      <c r="F3029" s="757">
        <v>10000</v>
      </c>
      <c r="G3029" s="757">
        <f t="shared" si="441"/>
        <v>10000</v>
      </c>
      <c r="H3029" s="582"/>
      <c r="I3029" s="758">
        <v>10000</v>
      </c>
      <c r="J3029" s="759"/>
      <c r="K3029" s="759"/>
      <c r="L3029" s="759"/>
      <c r="M3029" s="760"/>
      <c r="N3029" s="760"/>
      <c r="O3029" s="666"/>
      <c r="P3029" s="587"/>
      <c r="Q3029" s="667"/>
      <c r="R3029" s="668">
        <v>10000</v>
      </c>
      <c r="S3029" s="592"/>
      <c r="T3029" s="591"/>
      <c r="U3029" s="592"/>
      <c r="V3029" s="591"/>
      <c r="W3029" s="592"/>
      <c r="X3029" s="593">
        <f t="shared" si="433"/>
        <v>0</v>
      </c>
      <c r="Y3029" s="593">
        <f t="shared" si="434"/>
        <v>0</v>
      </c>
      <c r="Z3029" s="594">
        <v>1</v>
      </c>
      <c r="AA3029" s="594"/>
      <c r="AB3029" s="594"/>
      <c r="AC3029" s="594"/>
      <c r="AD3029" s="594"/>
      <c r="AE3029" s="594"/>
      <c r="AF3029" s="594"/>
      <c r="AG3029" s="594"/>
      <c r="AH3029" s="595">
        <f t="shared" si="439"/>
        <v>1</v>
      </c>
      <c r="AI3029" s="594"/>
      <c r="AJ3029" s="594"/>
      <c r="AK3029" s="594"/>
      <c r="AL3029" s="594"/>
      <c r="AM3029" s="594"/>
      <c r="AN3029" s="594"/>
      <c r="AO3029" s="594"/>
      <c r="AP3029" s="594"/>
      <c r="AQ3029" s="596">
        <f t="shared" si="442"/>
        <v>0</v>
      </c>
      <c r="AR3029" s="596">
        <f t="shared" si="440"/>
        <v>1</v>
      </c>
    </row>
    <row r="3030" spans="1:44" ht="28.2" thickTop="1" thickBot="1">
      <c r="A3030" s="576" t="s">
        <v>2274</v>
      </c>
      <c r="B3030" s="576" t="s">
        <v>2361</v>
      </c>
      <c r="C3030" s="662" t="s">
        <v>581</v>
      </c>
      <c r="D3030" s="579"/>
      <c r="E3030" s="834" t="s">
        <v>179</v>
      </c>
      <c r="F3030" s="757">
        <v>50000</v>
      </c>
      <c r="G3030" s="757">
        <f t="shared" si="441"/>
        <v>50000</v>
      </c>
      <c r="H3030" s="582"/>
      <c r="I3030" s="758">
        <v>50000</v>
      </c>
      <c r="J3030" s="759"/>
      <c r="K3030" s="759"/>
      <c r="L3030" s="759"/>
      <c r="M3030" s="760"/>
      <c r="N3030" s="760"/>
      <c r="O3030" s="666"/>
      <c r="P3030" s="587"/>
      <c r="Q3030" s="667"/>
      <c r="R3030" s="668">
        <v>50000</v>
      </c>
      <c r="S3030" s="592"/>
      <c r="T3030" s="591"/>
      <c r="U3030" s="592"/>
      <c r="V3030" s="591"/>
      <c r="W3030" s="592"/>
      <c r="X3030" s="593">
        <f t="shared" si="433"/>
        <v>0</v>
      </c>
      <c r="Y3030" s="593">
        <f t="shared" si="434"/>
        <v>0</v>
      </c>
      <c r="Z3030" s="594">
        <v>1</v>
      </c>
      <c r="AA3030" s="594"/>
      <c r="AB3030" s="594"/>
      <c r="AC3030" s="594"/>
      <c r="AD3030" s="594"/>
      <c r="AE3030" s="594"/>
      <c r="AF3030" s="594"/>
      <c r="AG3030" s="594"/>
      <c r="AH3030" s="595">
        <f t="shared" si="439"/>
        <v>1</v>
      </c>
      <c r="AI3030" s="594"/>
      <c r="AJ3030" s="594"/>
      <c r="AK3030" s="594"/>
      <c r="AL3030" s="594"/>
      <c r="AM3030" s="594"/>
      <c r="AN3030" s="594"/>
      <c r="AO3030" s="594"/>
      <c r="AP3030" s="594"/>
      <c r="AQ3030" s="596">
        <f t="shared" si="442"/>
        <v>0</v>
      </c>
      <c r="AR3030" s="596">
        <f t="shared" si="440"/>
        <v>1</v>
      </c>
    </row>
    <row r="3031" spans="1:44" ht="28.2" thickTop="1" thickBot="1">
      <c r="A3031" s="713" t="s">
        <v>2274</v>
      </c>
      <c r="B3031" s="713" t="s">
        <v>2361</v>
      </c>
      <c r="C3031" s="741" t="s">
        <v>2362</v>
      </c>
      <c r="D3031" s="579"/>
      <c r="E3031" s="918" t="s">
        <v>179</v>
      </c>
      <c r="F3031" s="742">
        <v>330000</v>
      </c>
      <c r="G3031" s="742">
        <f t="shared" si="441"/>
        <v>330000</v>
      </c>
      <c r="H3031" s="582"/>
      <c r="I3031" s="743"/>
      <c r="J3031" s="744">
        <v>330000</v>
      </c>
      <c r="K3031" s="744"/>
      <c r="L3031" s="744"/>
      <c r="M3031" s="745"/>
      <c r="N3031" s="745"/>
      <c r="O3031" s="746"/>
      <c r="P3031" s="587"/>
      <c r="Q3031" s="747"/>
      <c r="R3031" s="748">
        <v>330000</v>
      </c>
      <c r="S3031" s="743"/>
      <c r="T3031" s="749"/>
      <c r="U3031" s="750"/>
      <c r="V3031" s="749"/>
      <c r="W3031" s="750"/>
      <c r="X3031" s="593">
        <f t="shared" si="433"/>
        <v>0</v>
      </c>
      <c r="Y3031" s="593">
        <f t="shared" si="434"/>
        <v>0</v>
      </c>
      <c r="Z3031" s="751">
        <v>1</v>
      </c>
      <c r="AA3031" s="751"/>
      <c r="AB3031" s="751"/>
      <c r="AC3031" s="751"/>
      <c r="AD3031" s="751"/>
      <c r="AE3031" s="751"/>
      <c r="AF3031" s="751"/>
      <c r="AG3031" s="751"/>
      <c r="AH3031" s="595">
        <f t="shared" si="439"/>
        <v>1</v>
      </c>
      <c r="AI3031" s="751"/>
      <c r="AJ3031" s="751"/>
      <c r="AK3031" s="751"/>
      <c r="AL3031" s="751"/>
      <c r="AM3031" s="751"/>
      <c r="AN3031" s="751"/>
      <c r="AO3031" s="751"/>
      <c r="AP3031" s="751"/>
      <c r="AQ3031" s="596">
        <f t="shared" si="442"/>
        <v>0</v>
      </c>
      <c r="AR3031" s="596">
        <f t="shared" si="440"/>
        <v>1</v>
      </c>
    </row>
    <row r="3032" spans="1:44" ht="28.2" thickTop="1" thickBot="1">
      <c r="A3032" s="206" t="s">
        <v>2274</v>
      </c>
      <c r="B3032" s="206" t="s">
        <v>2361</v>
      </c>
      <c r="C3032" s="227" t="s">
        <v>540</v>
      </c>
      <c r="D3032" s="579"/>
      <c r="E3032" s="827" t="s">
        <v>145</v>
      </c>
      <c r="F3032" s="752">
        <v>50550</v>
      </c>
      <c r="G3032" s="752">
        <f t="shared" si="441"/>
        <v>50550</v>
      </c>
      <c r="H3032" s="753"/>
      <c r="I3032" s="754"/>
      <c r="J3032" s="755"/>
      <c r="K3032" s="755"/>
      <c r="L3032" s="755">
        <v>50550</v>
      </c>
      <c r="M3032" s="756"/>
      <c r="N3032" s="756"/>
      <c r="O3032" s="480"/>
      <c r="P3032" s="587"/>
      <c r="Q3032" s="660"/>
      <c r="R3032" s="494">
        <v>50550</v>
      </c>
      <c r="S3032" s="334">
        <f>G3032-R3032-Q3032</f>
        <v>0</v>
      </c>
      <c r="T3032" s="484"/>
      <c r="U3032" s="334"/>
      <c r="V3032" s="484"/>
      <c r="W3032" s="334"/>
      <c r="X3032" s="593">
        <f t="shared" si="433"/>
        <v>0</v>
      </c>
      <c r="Y3032" s="593">
        <f t="shared" si="434"/>
        <v>0</v>
      </c>
      <c r="Z3032" s="595"/>
      <c r="AA3032" s="595"/>
      <c r="AB3032" s="595"/>
      <c r="AC3032" s="595"/>
      <c r="AD3032" s="595"/>
      <c r="AE3032" s="595"/>
      <c r="AF3032" s="595"/>
      <c r="AG3032" s="595"/>
      <c r="AH3032" s="595">
        <f t="shared" si="439"/>
        <v>0</v>
      </c>
      <c r="AI3032" s="595">
        <v>1</v>
      </c>
      <c r="AJ3032" s="595"/>
      <c r="AK3032" s="595"/>
      <c r="AL3032" s="595"/>
      <c r="AM3032" s="595"/>
      <c r="AN3032" s="595"/>
      <c r="AO3032" s="595"/>
      <c r="AP3032" s="595"/>
      <c r="AQ3032" s="596">
        <f t="shared" si="442"/>
        <v>1</v>
      </c>
      <c r="AR3032" s="596">
        <f t="shared" si="440"/>
        <v>1</v>
      </c>
    </row>
    <row r="3033" spans="1:44" ht="28.2" thickTop="1" thickBot="1">
      <c r="A3033" s="206" t="s">
        <v>2274</v>
      </c>
      <c r="B3033" s="206" t="s">
        <v>2361</v>
      </c>
      <c r="C3033" s="227" t="s">
        <v>2231</v>
      </c>
      <c r="D3033" s="579"/>
      <c r="E3033" s="827" t="s">
        <v>10</v>
      </c>
      <c r="F3033" s="752">
        <v>1000000</v>
      </c>
      <c r="G3033" s="752">
        <v>1000000</v>
      </c>
      <c r="H3033" s="753"/>
      <c r="I3033" s="754"/>
      <c r="J3033" s="755"/>
      <c r="K3033" s="755"/>
      <c r="L3033" s="755"/>
      <c r="M3033" s="756">
        <v>1000000</v>
      </c>
      <c r="N3033" s="756"/>
      <c r="O3033" s="480"/>
      <c r="P3033" s="587"/>
      <c r="Q3033" s="660">
        <v>157070.18299999999</v>
      </c>
      <c r="R3033" s="494">
        <f>M3033-Q3033</f>
        <v>842929.81700000004</v>
      </c>
      <c r="S3033" s="334"/>
      <c r="T3033" s="484"/>
      <c r="U3033" s="334"/>
      <c r="V3033" s="484"/>
      <c r="W3033" s="334"/>
      <c r="X3033" s="593">
        <f t="shared" si="433"/>
        <v>0</v>
      </c>
      <c r="Y3033" s="593">
        <f t="shared" si="434"/>
        <v>0</v>
      </c>
      <c r="Z3033" s="595"/>
      <c r="AA3033" s="595"/>
      <c r="AB3033" s="595"/>
      <c r="AC3033" s="595"/>
      <c r="AD3033" s="595"/>
      <c r="AE3033" s="595"/>
      <c r="AF3033" s="595"/>
      <c r="AG3033" s="595"/>
      <c r="AH3033" s="595">
        <f t="shared" si="439"/>
        <v>0</v>
      </c>
      <c r="AI3033" s="595"/>
      <c r="AJ3033" s="595"/>
      <c r="AK3033" s="595"/>
      <c r="AL3033" s="595"/>
      <c r="AM3033" s="595"/>
      <c r="AN3033" s="595"/>
      <c r="AO3033" s="595">
        <v>1</v>
      </c>
      <c r="AP3033" s="595"/>
      <c r="AQ3033" s="596">
        <f t="shared" si="442"/>
        <v>1</v>
      </c>
      <c r="AR3033" s="596">
        <f t="shared" si="440"/>
        <v>1</v>
      </c>
    </row>
    <row r="3034" spans="1:44" ht="28.2" thickTop="1" thickBot="1">
      <c r="A3034" s="576" t="s">
        <v>2274</v>
      </c>
      <c r="B3034" s="576" t="s">
        <v>2363</v>
      </c>
      <c r="C3034" s="662" t="s">
        <v>41</v>
      </c>
      <c r="D3034" s="579"/>
      <c r="E3034" s="834" t="s">
        <v>179</v>
      </c>
      <c r="F3034" s="757">
        <v>250000</v>
      </c>
      <c r="G3034" s="757">
        <v>250000</v>
      </c>
      <c r="H3034" s="582"/>
      <c r="I3034" s="758"/>
      <c r="J3034" s="759"/>
      <c r="K3034" s="759"/>
      <c r="L3034" s="759">
        <v>250000</v>
      </c>
      <c r="M3034" s="760"/>
      <c r="N3034" s="760"/>
      <c r="O3034" s="666"/>
      <c r="P3034" s="587"/>
      <c r="Q3034" s="667"/>
      <c r="R3034" s="668"/>
      <c r="S3034" s="592">
        <v>250000</v>
      </c>
      <c r="T3034" s="591"/>
      <c r="U3034" s="592"/>
      <c r="V3034" s="591"/>
      <c r="W3034" s="592"/>
      <c r="X3034" s="593">
        <f t="shared" ref="X3034:X3097" si="443">G3034-I3034-J3034-K3034-L3034-M3034-N3034</f>
        <v>0</v>
      </c>
      <c r="Y3034" s="593">
        <f t="shared" ref="Y3034:Y3097" si="444">G3034-Q3034-R3034-S3034</f>
        <v>0</v>
      </c>
      <c r="Z3034" s="594">
        <v>1</v>
      </c>
      <c r="AA3034" s="594"/>
      <c r="AB3034" s="594"/>
      <c r="AC3034" s="594"/>
      <c r="AD3034" s="594"/>
      <c r="AE3034" s="594"/>
      <c r="AF3034" s="594"/>
      <c r="AG3034" s="594"/>
      <c r="AH3034" s="595">
        <f t="shared" si="439"/>
        <v>1</v>
      </c>
      <c r="AI3034" s="594"/>
      <c r="AJ3034" s="594"/>
      <c r="AK3034" s="594"/>
      <c r="AL3034" s="594"/>
      <c r="AM3034" s="594"/>
      <c r="AN3034" s="594"/>
      <c r="AO3034" s="594"/>
      <c r="AP3034" s="594"/>
      <c r="AQ3034" s="596">
        <f t="shared" si="442"/>
        <v>0</v>
      </c>
      <c r="AR3034" s="596">
        <f t="shared" si="440"/>
        <v>1</v>
      </c>
    </row>
    <row r="3035" spans="1:44" ht="28.2" thickTop="1" thickBot="1">
      <c r="A3035" s="576" t="s">
        <v>2274</v>
      </c>
      <c r="B3035" s="576" t="s">
        <v>2363</v>
      </c>
      <c r="C3035" s="662" t="s">
        <v>922</v>
      </c>
      <c r="D3035" s="579"/>
      <c r="E3035" s="834" t="s">
        <v>179</v>
      </c>
      <c r="F3035" s="757">
        <v>150000</v>
      </c>
      <c r="G3035" s="757">
        <v>150000</v>
      </c>
      <c r="H3035" s="582"/>
      <c r="I3035" s="758">
        <v>95000</v>
      </c>
      <c r="J3035" s="759"/>
      <c r="K3035" s="759"/>
      <c r="L3035" s="759">
        <v>55000</v>
      </c>
      <c r="M3035" s="760"/>
      <c r="N3035" s="760"/>
      <c r="O3035" s="666"/>
      <c r="P3035" s="587"/>
      <c r="Q3035" s="667"/>
      <c r="R3035" s="668"/>
      <c r="S3035" s="592">
        <v>150000</v>
      </c>
      <c r="T3035" s="591"/>
      <c r="U3035" s="592"/>
      <c r="V3035" s="591"/>
      <c r="W3035" s="592"/>
      <c r="X3035" s="593">
        <f t="shared" si="443"/>
        <v>0</v>
      </c>
      <c r="Y3035" s="593">
        <f t="shared" si="444"/>
        <v>0</v>
      </c>
      <c r="Z3035" s="594">
        <v>1</v>
      </c>
      <c r="AA3035" s="594"/>
      <c r="AB3035" s="594"/>
      <c r="AC3035" s="594"/>
      <c r="AD3035" s="594"/>
      <c r="AE3035" s="594"/>
      <c r="AF3035" s="594"/>
      <c r="AG3035" s="594"/>
      <c r="AH3035" s="595">
        <f t="shared" si="439"/>
        <v>1</v>
      </c>
      <c r="AI3035" s="594"/>
      <c r="AJ3035" s="594"/>
      <c r="AK3035" s="594"/>
      <c r="AL3035" s="594"/>
      <c r="AM3035" s="594"/>
      <c r="AN3035" s="594"/>
      <c r="AO3035" s="594"/>
      <c r="AP3035" s="594"/>
      <c r="AQ3035" s="596">
        <f t="shared" si="442"/>
        <v>0</v>
      </c>
      <c r="AR3035" s="596">
        <f t="shared" si="440"/>
        <v>1</v>
      </c>
    </row>
    <row r="3036" spans="1:44" ht="28.2" thickTop="1" thickBot="1">
      <c r="A3036" s="206" t="s">
        <v>2274</v>
      </c>
      <c r="B3036" s="206" t="s">
        <v>2363</v>
      </c>
      <c r="C3036" s="227" t="s">
        <v>41</v>
      </c>
      <c r="D3036" s="579"/>
      <c r="E3036" s="827" t="s">
        <v>145</v>
      </c>
      <c r="F3036" s="752">
        <v>294000</v>
      </c>
      <c r="G3036" s="752">
        <v>288890</v>
      </c>
      <c r="H3036" s="753"/>
      <c r="I3036" s="754">
        <v>36890</v>
      </c>
      <c r="J3036" s="755">
        <v>100000</v>
      </c>
      <c r="K3036" s="755"/>
      <c r="L3036" s="755">
        <v>152000</v>
      </c>
      <c r="M3036" s="756"/>
      <c r="N3036" s="756"/>
      <c r="O3036" s="480"/>
      <c r="P3036" s="587"/>
      <c r="Q3036" s="660"/>
      <c r="R3036" s="494">
        <v>288890</v>
      </c>
      <c r="S3036" s="334"/>
      <c r="T3036" s="484"/>
      <c r="U3036" s="334"/>
      <c r="V3036" s="484"/>
      <c r="W3036" s="334"/>
      <c r="X3036" s="593">
        <f t="shared" si="443"/>
        <v>0</v>
      </c>
      <c r="Y3036" s="593">
        <f t="shared" si="444"/>
        <v>0</v>
      </c>
      <c r="Z3036" s="595"/>
      <c r="AA3036" s="595"/>
      <c r="AB3036" s="595"/>
      <c r="AC3036" s="595"/>
      <c r="AD3036" s="595"/>
      <c r="AE3036" s="595"/>
      <c r="AF3036" s="595"/>
      <c r="AG3036" s="595"/>
      <c r="AH3036" s="595">
        <f t="shared" si="439"/>
        <v>0</v>
      </c>
      <c r="AI3036" s="595">
        <v>1</v>
      </c>
      <c r="AJ3036" s="595"/>
      <c r="AK3036" s="595"/>
      <c r="AL3036" s="595"/>
      <c r="AM3036" s="595"/>
      <c r="AN3036" s="595"/>
      <c r="AO3036" s="595"/>
      <c r="AP3036" s="595"/>
      <c r="AQ3036" s="596">
        <f t="shared" si="442"/>
        <v>1</v>
      </c>
      <c r="AR3036" s="596">
        <f t="shared" si="440"/>
        <v>1</v>
      </c>
    </row>
    <row r="3037" spans="1:44" ht="28.2" thickTop="1" thickBot="1">
      <c r="A3037" s="206" t="s">
        <v>2274</v>
      </c>
      <c r="B3037" s="206" t="s">
        <v>2363</v>
      </c>
      <c r="C3037" s="227" t="s">
        <v>229</v>
      </c>
      <c r="D3037" s="579"/>
      <c r="E3037" s="827" t="s">
        <v>145</v>
      </c>
      <c r="F3037" s="752">
        <v>80000</v>
      </c>
      <c r="G3037" s="752">
        <v>65960</v>
      </c>
      <c r="H3037" s="753"/>
      <c r="I3037" s="754">
        <v>25960</v>
      </c>
      <c r="J3037" s="755"/>
      <c r="K3037" s="755"/>
      <c r="L3037" s="755">
        <v>40000</v>
      </c>
      <c r="M3037" s="756"/>
      <c r="N3037" s="756"/>
      <c r="O3037" s="480"/>
      <c r="P3037" s="587"/>
      <c r="Q3037" s="660"/>
      <c r="R3037" s="494">
        <v>65960</v>
      </c>
      <c r="S3037" s="334"/>
      <c r="T3037" s="484"/>
      <c r="U3037" s="334"/>
      <c r="V3037" s="484"/>
      <c r="W3037" s="334"/>
      <c r="X3037" s="593">
        <f t="shared" si="443"/>
        <v>0</v>
      </c>
      <c r="Y3037" s="593">
        <f t="shared" si="444"/>
        <v>0</v>
      </c>
      <c r="Z3037" s="595"/>
      <c r="AA3037" s="595"/>
      <c r="AB3037" s="595"/>
      <c r="AC3037" s="595"/>
      <c r="AD3037" s="595"/>
      <c r="AE3037" s="595"/>
      <c r="AF3037" s="595"/>
      <c r="AG3037" s="595"/>
      <c r="AH3037" s="595">
        <f t="shared" si="439"/>
        <v>0</v>
      </c>
      <c r="AI3037" s="595">
        <v>1</v>
      </c>
      <c r="AJ3037" s="595"/>
      <c r="AK3037" s="595"/>
      <c r="AL3037" s="595"/>
      <c r="AM3037" s="595"/>
      <c r="AN3037" s="595"/>
      <c r="AO3037" s="595"/>
      <c r="AP3037" s="595"/>
      <c r="AQ3037" s="596">
        <f t="shared" si="442"/>
        <v>1</v>
      </c>
      <c r="AR3037" s="596">
        <f t="shared" si="440"/>
        <v>1</v>
      </c>
    </row>
    <row r="3038" spans="1:44" ht="28.2" thickTop="1" thickBot="1">
      <c r="A3038" s="206" t="s">
        <v>2274</v>
      </c>
      <c r="B3038" s="206" t="s">
        <v>2363</v>
      </c>
      <c r="C3038" s="227" t="s">
        <v>2364</v>
      </c>
      <c r="D3038" s="579"/>
      <c r="E3038" s="827" t="s">
        <v>2365</v>
      </c>
      <c r="F3038" s="752">
        <v>342000</v>
      </c>
      <c r="G3038" s="752">
        <v>395000</v>
      </c>
      <c r="H3038" s="753"/>
      <c r="I3038" s="754">
        <v>102175</v>
      </c>
      <c r="J3038" s="755">
        <v>115000</v>
      </c>
      <c r="K3038" s="755">
        <v>177825</v>
      </c>
      <c r="L3038" s="755"/>
      <c r="M3038" s="756"/>
      <c r="N3038" s="756"/>
      <c r="O3038" s="480"/>
      <c r="P3038" s="587"/>
      <c r="Q3038" s="660">
        <v>342785</v>
      </c>
      <c r="R3038" s="494"/>
      <c r="S3038" s="334">
        <v>52215</v>
      </c>
      <c r="T3038" s="484"/>
      <c r="U3038" s="334"/>
      <c r="V3038" s="484"/>
      <c r="W3038" s="334"/>
      <c r="X3038" s="593">
        <f t="shared" si="443"/>
        <v>0</v>
      </c>
      <c r="Y3038" s="593">
        <f t="shared" si="444"/>
        <v>0</v>
      </c>
      <c r="Z3038" s="595"/>
      <c r="AA3038" s="595"/>
      <c r="AB3038" s="595"/>
      <c r="AC3038" s="595"/>
      <c r="AD3038" s="595"/>
      <c r="AE3038" s="595"/>
      <c r="AF3038" s="595"/>
      <c r="AG3038" s="595"/>
      <c r="AH3038" s="595">
        <f t="shared" si="439"/>
        <v>0</v>
      </c>
      <c r="AI3038" s="595">
        <v>1</v>
      </c>
      <c r="AJ3038" s="595"/>
      <c r="AK3038" s="595"/>
      <c r="AL3038" s="595"/>
      <c r="AM3038" s="595"/>
      <c r="AN3038" s="595"/>
      <c r="AO3038" s="595"/>
      <c r="AP3038" s="595"/>
      <c r="AQ3038" s="596">
        <f t="shared" si="442"/>
        <v>1</v>
      </c>
      <c r="AR3038" s="596">
        <f t="shared" si="440"/>
        <v>1</v>
      </c>
    </row>
    <row r="3039" spans="1:44" ht="28.2" thickTop="1" thickBot="1">
      <c r="A3039" s="576" t="s">
        <v>2274</v>
      </c>
      <c r="B3039" s="576" t="s">
        <v>2366</v>
      </c>
      <c r="C3039" s="662" t="s">
        <v>1095</v>
      </c>
      <c r="D3039" s="579"/>
      <c r="E3039" s="834" t="s">
        <v>179</v>
      </c>
      <c r="F3039" s="757">
        <v>352000</v>
      </c>
      <c r="G3039" s="757">
        <f>F3039</f>
        <v>352000</v>
      </c>
      <c r="H3039" s="582"/>
      <c r="I3039" s="758">
        <v>122000</v>
      </c>
      <c r="J3039" s="759"/>
      <c r="K3039" s="759"/>
      <c r="L3039" s="759">
        <v>230000</v>
      </c>
      <c r="M3039" s="760"/>
      <c r="N3039" s="760"/>
      <c r="O3039" s="666"/>
      <c r="P3039" s="587"/>
      <c r="Q3039" s="667"/>
      <c r="R3039" s="668">
        <v>50000</v>
      </c>
      <c r="S3039" s="592">
        <v>302000</v>
      </c>
      <c r="T3039" s="591"/>
      <c r="U3039" s="592"/>
      <c r="V3039" s="591"/>
      <c r="W3039" s="592"/>
      <c r="X3039" s="593">
        <f t="shared" si="443"/>
        <v>0</v>
      </c>
      <c r="Y3039" s="593">
        <f t="shared" si="444"/>
        <v>0</v>
      </c>
      <c r="Z3039" s="594">
        <v>1</v>
      </c>
      <c r="AA3039" s="594"/>
      <c r="AB3039" s="594"/>
      <c r="AC3039" s="594"/>
      <c r="AD3039" s="594"/>
      <c r="AE3039" s="594"/>
      <c r="AF3039" s="594"/>
      <c r="AG3039" s="594"/>
      <c r="AH3039" s="595">
        <f t="shared" si="439"/>
        <v>1</v>
      </c>
      <c r="AI3039" s="594"/>
      <c r="AJ3039" s="594"/>
      <c r="AK3039" s="594"/>
      <c r="AL3039" s="594"/>
      <c r="AM3039" s="594"/>
      <c r="AN3039" s="594"/>
      <c r="AO3039" s="594"/>
      <c r="AP3039" s="594"/>
      <c r="AQ3039" s="596">
        <f t="shared" si="442"/>
        <v>0</v>
      </c>
      <c r="AR3039" s="596">
        <f t="shared" si="440"/>
        <v>1</v>
      </c>
    </row>
    <row r="3040" spans="1:44" ht="28.2" thickTop="1" thickBot="1">
      <c r="A3040" s="576" t="s">
        <v>2274</v>
      </c>
      <c r="B3040" s="576" t="s">
        <v>2366</v>
      </c>
      <c r="C3040" s="662" t="s">
        <v>141</v>
      </c>
      <c r="D3040" s="579"/>
      <c r="E3040" s="834" t="s">
        <v>179</v>
      </c>
      <c r="F3040" s="757">
        <v>144000</v>
      </c>
      <c r="G3040" s="757">
        <f>F3040</f>
        <v>144000</v>
      </c>
      <c r="H3040" s="582"/>
      <c r="I3040" s="782">
        <v>144000</v>
      </c>
      <c r="J3040" s="783"/>
      <c r="K3040" s="783"/>
      <c r="L3040" s="783"/>
      <c r="M3040" s="760"/>
      <c r="N3040" s="760"/>
      <c r="O3040" s="666"/>
      <c r="P3040" s="587"/>
      <c r="Q3040" s="667"/>
      <c r="R3040" s="668">
        <v>0</v>
      </c>
      <c r="S3040" s="592">
        <v>144000</v>
      </c>
      <c r="T3040" s="591"/>
      <c r="U3040" s="592"/>
      <c r="V3040" s="591"/>
      <c r="W3040" s="592"/>
      <c r="X3040" s="593">
        <f t="shared" si="443"/>
        <v>0</v>
      </c>
      <c r="Y3040" s="593">
        <f t="shared" si="444"/>
        <v>0</v>
      </c>
      <c r="Z3040" s="594">
        <v>1</v>
      </c>
      <c r="AA3040" s="594"/>
      <c r="AB3040" s="594"/>
      <c r="AC3040" s="594"/>
      <c r="AD3040" s="594"/>
      <c r="AE3040" s="594"/>
      <c r="AF3040" s="594"/>
      <c r="AG3040" s="594"/>
      <c r="AH3040" s="595">
        <f t="shared" si="439"/>
        <v>1</v>
      </c>
      <c r="AI3040" s="594"/>
      <c r="AJ3040" s="594"/>
      <c r="AK3040" s="594"/>
      <c r="AL3040" s="594"/>
      <c r="AM3040" s="594"/>
      <c r="AN3040" s="594"/>
      <c r="AO3040" s="594"/>
      <c r="AP3040" s="594"/>
      <c r="AQ3040" s="596">
        <f t="shared" si="442"/>
        <v>0</v>
      </c>
      <c r="AR3040" s="596">
        <f t="shared" si="440"/>
        <v>1</v>
      </c>
    </row>
    <row r="3041" spans="1:44" ht="28.2" thickTop="1" thickBot="1">
      <c r="A3041" s="713" t="s">
        <v>2274</v>
      </c>
      <c r="B3041" s="713" t="s">
        <v>2366</v>
      </c>
      <c r="C3041" s="741" t="s">
        <v>2210</v>
      </c>
      <c r="D3041" s="579"/>
      <c r="E3041" s="918" t="s">
        <v>179</v>
      </c>
      <c r="F3041" s="742">
        <v>330000</v>
      </c>
      <c r="G3041" s="742">
        <f>F3041</f>
        <v>330000</v>
      </c>
      <c r="H3041" s="582"/>
      <c r="I3041" s="743"/>
      <c r="J3041" s="744">
        <v>330000</v>
      </c>
      <c r="K3041" s="744"/>
      <c r="L3041" s="744"/>
      <c r="M3041" s="745"/>
      <c r="N3041" s="745"/>
      <c r="O3041" s="746"/>
      <c r="P3041" s="587"/>
      <c r="Q3041" s="747"/>
      <c r="R3041" s="748">
        <v>330000</v>
      </c>
      <c r="S3041" s="743"/>
      <c r="T3041" s="749"/>
      <c r="U3041" s="750"/>
      <c r="V3041" s="749"/>
      <c r="W3041" s="750"/>
      <c r="X3041" s="593">
        <f t="shared" si="443"/>
        <v>0</v>
      </c>
      <c r="Y3041" s="593">
        <f t="shared" si="444"/>
        <v>0</v>
      </c>
      <c r="Z3041" s="610">
        <v>1</v>
      </c>
      <c r="AA3041" s="610"/>
      <c r="AB3041" s="610"/>
      <c r="AC3041" s="610"/>
      <c r="AD3041" s="610"/>
      <c r="AE3041" s="610"/>
      <c r="AF3041" s="610"/>
      <c r="AG3041" s="610"/>
      <c r="AH3041" s="595">
        <f t="shared" si="439"/>
        <v>1</v>
      </c>
      <c r="AI3041" s="751"/>
      <c r="AJ3041" s="751"/>
      <c r="AK3041" s="751"/>
      <c r="AL3041" s="751"/>
      <c r="AM3041" s="751"/>
      <c r="AN3041" s="751"/>
      <c r="AO3041" s="751"/>
      <c r="AP3041" s="751"/>
      <c r="AQ3041" s="596">
        <f t="shared" si="442"/>
        <v>0</v>
      </c>
      <c r="AR3041" s="596">
        <f t="shared" si="440"/>
        <v>1</v>
      </c>
    </row>
    <row r="3042" spans="1:44" ht="28.2" thickTop="1" thickBot="1">
      <c r="A3042" s="576" t="s">
        <v>2274</v>
      </c>
      <c r="B3042" s="576" t="s">
        <v>2366</v>
      </c>
      <c r="C3042" s="662" t="s">
        <v>229</v>
      </c>
      <c r="D3042" s="579"/>
      <c r="E3042" s="834" t="s">
        <v>179</v>
      </c>
      <c r="F3042" s="757">
        <v>60000</v>
      </c>
      <c r="G3042" s="757">
        <f>F3042</f>
        <v>60000</v>
      </c>
      <c r="H3042" s="582"/>
      <c r="I3042" s="758">
        <v>60000</v>
      </c>
      <c r="J3042" s="759"/>
      <c r="K3042" s="759"/>
      <c r="L3042" s="759"/>
      <c r="M3042" s="760"/>
      <c r="N3042" s="760"/>
      <c r="O3042" s="666"/>
      <c r="P3042" s="587"/>
      <c r="Q3042" s="667"/>
      <c r="R3042" s="668">
        <v>60000</v>
      </c>
      <c r="S3042" s="592"/>
      <c r="T3042" s="591"/>
      <c r="U3042" s="592"/>
      <c r="V3042" s="591"/>
      <c r="W3042" s="592"/>
      <c r="X3042" s="593">
        <f t="shared" si="443"/>
        <v>0</v>
      </c>
      <c r="Y3042" s="593">
        <f t="shared" si="444"/>
        <v>0</v>
      </c>
      <c r="Z3042" s="594">
        <v>1</v>
      </c>
      <c r="AA3042" s="594"/>
      <c r="AB3042" s="594"/>
      <c r="AC3042" s="594"/>
      <c r="AD3042" s="594"/>
      <c r="AE3042" s="594"/>
      <c r="AF3042" s="594"/>
      <c r="AG3042" s="594"/>
      <c r="AH3042" s="595">
        <f t="shared" si="439"/>
        <v>1</v>
      </c>
      <c r="AI3042" s="594"/>
      <c r="AJ3042" s="594"/>
      <c r="AK3042" s="594"/>
      <c r="AL3042" s="594"/>
      <c r="AM3042" s="594"/>
      <c r="AN3042" s="594"/>
      <c r="AO3042" s="594"/>
      <c r="AP3042" s="594"/>
      <c r="AQ3042" s="596">
        <f t="shared" si="442"/>
        <v>0</v>
      </c>
      <c r="AR3042" s="596">
        <f t="shared" si="440"/>
        <v>1</v>
      </c>
    </row>
    <row r="3043" spans="1:44" ht="28.2" thickTop="1" thickBot="1">
      <c r="A3043" s="206" t="s">
        <v>2274</v>
      </c>
      <c r="B3043" s="206" t="s">
        <v>2366</v>
      </c>
      <c r="C3043" s="227" t="s">
        <v>41</v>
      </c>
      <c r="D3043" s="579"/>
      <c r="E3043" s="827" t="s">
        <v>145</v>
      </c>
      <c r="F3043" s="752">
        <v>120000</v>
      </c>
      <c r="G3043" s="752">
        <v>283000</v>
      </c>
      <c r="H3043" s="753"/>
      <c r="I3043" s="754">
        <v>283000</v>
      </c>
      <c r="J3043" s="755"/>
      <c r="K3043" s="755"/>
      <c r="L3043" s="755"/>
      <c r="M3043" s="756"/>
      <c r="N3043" s="756"/>
      <c r="O3043" s="480"/>
      <c r="P3043" s="587"/>
      <c r="Q3043" s="660"/>
      <c r="R3043" s="494">
        <v>150000</v>
      </c>
      <c r="S3043" s="334">
        <v>133000</v>
      </c>
      <c r="T3043" s="484"/>
      <c r="U3043" s="334"/>
      <c r="V3043" s="484"/>
      <c r="W3043" s="334"/>
      <c r="X3043" s="593">
        <f t="shared" si="443"/>
        <v>0</v>
      </c>
      <c r="Y3043" s="593">
        <f t="shared" si="444"/>
        <v>0</v>
      </c>
      <c r="Z3043" s="595"/>
      <c r="AA3043" s="595"/>
      <c r="AB3043" s="595"/>
      <c r="AC3043" s="595"/>
      <c r="AD3043" s="595"/>
      <c r="AE3043" s="595"/>
      <c r="AF3043" s="595"/>
      <c r="AG3043" s="595"/>
      <c r="AH3043" s="595">
        <f t="shared" si="439"/>
        <v>0</v>
      </c>
      <c r="AI3043" s="595">
        <v>1</v>
      </c>
      <c r="AJ3043" s="595"/>
      <c r="AK3043" s="595"/>
      <c r="AL3043" s="595"/>
      <c r="AM3043" s="595"/>
      <c r="AN3043" s="595"/>
      <c r="AO3043" s="595"/>
      <c r="AP3043" s="595"/>
      <c r="AQ3043" s="596">
        <f t="shared" si="442"/>
        <v>1</v>
      </c>
      <c r="AR3043" s="596">
        <f t="shared" si="440"/>
        <v>1</v>
      </c>
    </row>
    <row r="3044" spans="1:44" ht="28.2" thickTop="1" thickBot="1">
      <c r="A3044" s="104" t="s">
        <v>2274</v>
      </c>
      <c r="B3044" s="104" t="s">
        <v>2366</v>
      </c>
      <c r="C3044" s="187" t="s">
        <v>2367</v>
      </c>
      <c r="D3044" s="724"/>
      <c r="E3044" s="225" t="s">
        <v>145</v>
      </c>
      <c r="F3044" s="768">
        <v>164000</v>
      </c>
      <c r="G3044" s="768">
        <v>112000</v>
      </c>
      <c r="H3044" s="769"/>
      <c r="I3044" s="49"/>
      <c r="J3044" s="176"/>
      <c r="K3044" s="176"/>
      <c r="L3044" s="176">
        <v>112000</v>
      </c>
      <c r="M3044" s="191"/>
      <c r="N3044" s="191"/>
      <c r="O3044" s="429"/>
      <c r="P3044" s="587"/>
      <c r="Q3044" s="727"/>
      <c r="R3044" s="449">
        <v>100000</v>
      </c>
      <c r="S3044" s="350">
        <v>12000</v>
      </c>
      <c r="T3044" s="431"/>
      <c r="U3044" s="350"/>
      <c r="V3044" s="431"/>
      <c r="W3044" s="350"/>
      <c r="X3044" s="593">
        <f t="shared" si="443"/>
        <v>0</v>
      </c>
      <c r="Y3044" s="593">
        <f t="shared" si="444"/>
        <v>0</v>
      </c>
      <c r="Z3044" s="412"/>
      <c r="AA3044" s="412"/>
      <c r="AB3044" s="412"/>
      <c r="AC3044" s="412"/>
      <c r="AD3044" s="412"/>
      <c r="AE3044" s="412"/>
      <c r="AF3044" s="412"/>
      <c r="AG3044" s="412"/>
      <c r="AH3044" s="595">
        <f t="shared" si="439"/>
        <v>0</v>
      </c>
      <c r="AI3044" s="412">
        <v>1</v>
      </c>
      <c r="AJ3044" s="412"/>
      <c r="AK3044" s="412"/>
      <c r="AL3044" s="412"/>
      <c r="AM3044" s="412"/>
      <c r="AN3044" s="412"/>
      <c r="AO3044" s="412"/>
      <c r="AP3044" s="412"/>
      <c r="AQ3044" s="596">
        <f t="shared" si="442"/>
        <v>1</v>
      </c>
      <c r="AR3044" s="596">
        <f t="shared" si="440"/>
        <v>1</v>
      </c>
    </row>
    <row r="3045" spans="1:44" ht="28.2" thickTop="1" thickBot="1">
      <c r="A3045" s="206" t="s">
        <v>2274</v>
      </c>
      <c r="B3045" s="206" t="s">
        <v>2366</v>
      </c>
      <c r="C3045" s="227" t="s">
        <v>41</v>
      </c>
      <c r="D3045" s="579"/>
      <c r="E3045" s="827" t="s">
        <v>53</v>
      </c>
      <c r="F3045" s="752">
        <v>478000</v>
      </c>
      <c r="G3045" s="752">
        <v>418000</v>
      </c>
      <c r="H3045" s="753"/>
      <c r="I3045" s="754"/>
      <c r="J3045" s="755">
        <v>130000</v>
      </c>
      <c r="K3045" s="755"/>
      <c r="L3045" s="755">
        <v>288000</v>
      </c>
      <c r="M3045" s="756"/>
      <c r="N3045" s="756"/>
      <c r="O3045" s="480"/>
      <c r="P3045" s="587"/>
      <c r="Q3045" s="660">
        <v>376000</v>
      </c>
      <c r="R3045" s="494">
        <v>42000</v>
      </c>
      <c r="S3045" s="334"/>
      <c r="T3045" s="484"/>
      <c r="U3045" s="334"/>
      <c r="V3045" s="484"/>
      <c r="W3045" s="334"/>
      <c r="X3045" s="593">
        <f t="shared" si="443"/>
        <v>0</v>
      </c>
      <c r="Y3045" s="593">
        <f t="shared" si="444"/>
        <v>0</v>
      </c>
      <c r="Z3045" s="595"/>
      <c r="AA3045" s="595"/>
      <c r="AB3045" s="595"/>
      <c r="AC3045" s="595"/>
      <c r="AD3045" s="595"/>
      <c r="AE3045" s="595"/>
      <c r="AF3045" s="595"/>
      <c r="AG3045" s="595"/>
      <c r="AH3045" s="595">
        <f t="shared" si="439"/>
        <v>0</v>
      </c>
      <c r="AI3045" s="595">
        <v>1</v>
      </c>
      <c r="AJ3045" s="595"/>
      <c r="AK3045" s="595"/>
      <c r="AL3045" s="595"/>
      <c r="AM3045" s="595"/>
      <c r="AN3045" s="595"/>
      <c r="AO3045" s="595"/>
      <c r="AP3045" s="595"/>
      <c r="AQ3045" s="596">
        <f t="shared" si="442"/>
        <v>1</v>
      </c>
      <c r="AR3045" s="596">
        <f t="shared" si="440"/>
        <v>1</v>
      </c>
    </row>
    <row r="3046" spans="1:44" ht="28.2" thickTop="1" thickBot="1">
      <c r="A3046" s="206" t="s">
        <v>2274</v>
      </c>
      <c r="B3046" s="206" t="s">
        <v>2366</v>
      </c>
      <c r="C3046" s="227" t="s">
        <v>41</v>
      </c>
      <c r="D3046" s="579"/>
      <c r="E3046" s="827" t="s">
        <v>10</v>
      </c>
      <c r="F3046" s="752">
        <v>294000</v>
      </c>
      <c r="G3046" s="752">
        <v>294000</v>
      </c>
      <c r="H3046" s="753"/>
      <c r="I3046" s="754">
        <v>150000</v>
      </c>
      <c r="J3046" s="755">
        <v>144000</v>
      </c>
      <c r="K3046" s="755"/>
      <c r="L3046" s="755"/>
      <c r="M3046" s="756"/>
      <c r="N3046" s="756"/>
      <c r="O3046" s="480"/>
      <c r="P3046" s="587"/>
      <c r="Q3046" s="784">
        <v>265000</v>
      </c>
      <c r="R3046" s="763">
        <v>29000</v>
      </c>
      <c r="S3046" s="754"/>
      <c r="T3046" s="785"/>
      <c r="U3046" s="754"/>
      <c r="V3046" s="785"/>
      <c r="W3046" s="754"/>
      <c r="X3046" s="596">
        <f t="shared" si="443"/>
        <v>0</v>
      </c>
      <c r="Y3046" s="596">
        <f t="shared" si="444"/>
        <v>0</v>
      </c>
      <c r="Z3046" s="595"/>
      <c r="AA3046" s="595"/>
      <c r="AB3046" s="595"/>
      <c r="AC3046" s="595"/>
      <c r="AD3046" s="595"/>
      <c r="AE3046" s="595"/>
      <c r="AF3046" s="595"/>
      <c r="AG3046" s="595"/>
      <c r="AH3046" s="595">
        <f t="shared" si="439"/>
        <v>0</v>
      </c>
      <c r="AI3046" s="595">
        <v>1</v>
      </c>
      <c r="AJ3046" s="595"/>
      <c r="AK3046" s="595"/>
      <c r="AL3046" s="595"/>
      <c r="AM3046" s="595"/>
      <c r="AN3046" s="595"/>
      <c r="AO3046" s="595"/>
      <c r="AP3046" s="595"/>
      <c r="AQ3046" s="596">
        <f t="shared" si="442"/>
        <v>1</v>
      </c>
      <c r="AR3046" s="596">
        <f t="shared" si="440"/>
        <v>1</v>
      </c>
    </row>
    <row r="3047" spans="1:44" ht="28.2" thickTop="1" thickBot="1">
      <c r="A3047" s="576" t="s">
        <v>2274</v>
      </c>
      <c r="B3047" s="576" t="s">
        <v>2368</v>
      </c>
      <c r="C3047" s="662" t="s">
        <v>60</v>
      </c>
      <c r="D3047" s="579"/>
      <c r="E3047" s="834" t="s">
        <v>179</v>
      </c>
      <c r="F3047" s="757">
        <v>406000</v>
      </c>
      <c r="G3047" s="757">
        <f>F3047</f>
        <v>406000</v>
      </c>
      <c r="H3047" s="582"/>
      <c r="I3047" s="758"/>
      <c r="J3047" s="759"/>
      <c r="K3047" s="759"/>
      <c r="L3047" s="759">
        <v>406000</v>
      </c>
      <c r="M3047" s="760"/>
      <c r="N3047" s="760"/>
      <c r="O3047" s="666"/>
      <c r="P3047" s="587"/>
      <c r="Q3047" s="667"/>
      <c r="R3047" s="668">
        <v>406000</v>
      </c>
      <c r="S3047" s="592"/>
      <c r="T3047" s="591"/>
      <c r="U3047" s="592"/>
      <c r="V3047" s="591"/>
      <c r="W3047" s="592"/>
      <c r="X3047" s="593">
        <f t="shared" si="443"/>
        <v>0</v>
      </c>
      <c r="Y3047" s="593">
        <f t="shared" si="444"/>
        <v>0</v>
      </c>
      <c r="Z3047" s="594">
        <v>1</v>
      </c>
      <c r="AA3047" s="594"/>
      <c r="AB3047" s="594"/>
      <c r="AC3047" s="594"/>
      <c r="AD3047" s="594"/>
      <c r="AE3047" s="594"/>
      <c r="AF3047" s="594"/>
      <c r="AG3047" s="594"/>
      <c r="AH3047" s="595">
        <f t="shared" si="439"/>
        <v>1</v>
      </c>
      <c r="AI3047" s="594"/>
      <c r="AJ3047" s="594"/>
      <c r="AK3047" s="594"/>
      <c r="AL3047" s="594"/>
      <c r="AM3047" s="594"/>
      <c r="AN3047" s="594"/>
      <c r="AO3047" s="594"/>
      <c r="AP3047" s="594"/>
      <c r="AQ3047" s="596">
        <f t="shared" si="442"/>
        <v>0</v>
      </c>
      <c r="AR3047" s="596">
        <f t="shared" si="440"/>
        <v>1</v>
      </c>
    </row>
    <row r="3048" spans="1:44" ht="28.2" thickTop="1" thickBot="1">
      <c r="A3048" s="576" t="s">
        <v>2274</v>
      </c>
      <c r="B3048" s="576" t="s">
        <v>2368</v>
      </c>
      <c r="C3048" s="662" t="s">
        <v>2226</v>
      </c>
      <c r="D3048" s="579"/>
      <c r="E3048" s="834" t="s">
        <v>179</v>
      </c>
      <c r="F3048" s="757">
        <v>60000</v>
      </c>
      <c r="G3048" s="757">
        <f>F3048</f>
        <v>60000</v>
      </c>
      <c r="H3048" s="582"/>
      <c r="I3048" s="758"/>
      <c r="J3048" s="759"/>
      <c r="K3048" s="759"/>
      <c r="L3048" s="759">
        <v>60000</v>
      </c>
      <c r="M3048" s="760"/>
      <c r="N3048" s="760"/>
      <c r="O3048" s="666"/>
      <c r="P3048" s="587"/>
      <c r="Q3048" s="667"/>
      <c r="R3048" s="668">
        <v>60000</v>
      </c>
      <c r="S3048" s="592"/>
      <c r="T3048" s="591"/>
      <c r="U3048" s="592"/>
      <c r="V3048" s="591"/>
      <c r="W3048" s="592"/>
      <c r="X3048" s="593">
        <f t="shared" si="443"/>
        <v>0</v>
      </c>
      <c r="Y3048" s="593">
        <f t="shared" si="444"/>
        <v>0</v>
      </c>
      <c r="Z3048" s="594">
        <v>1</v>
      </c>
      <c r="AA3048" s="594"/>
      <c r="AB3048" s="594"/>
      <c r="AC3048" s="594"/>
      <c r="AD3048" s="594"/>
      <c r="AE3048" s="594"/>
      <c r="AF3048" s="594"/>
      <c r="AG3048" s="594"/>
      <c r="AH3048" s="595">
        <f t="shared" si="439"/>
        <v>1</v>
      </c>
      <c r="AI3048" s="594"/>
      <c r="AJ3048" s="594"/>
      <c r="AK3048" s="594"/>
      <c r="AL3048" s="594"/>
      <c r="AM3048" s="594"/>
      <c r="AN3048" s="594"/>
      <c r="AO3048" s="594"/>
      <c r="AP3048" s="594"/>
      <c r="AQ3048" s="596">
        <f t="shared" si="442"/>
        <v>0</v>
      </c>
      <c r="AR3048" s="596">
        <f t="shared" si="440"/>
        <v>1</v>
      </c>
    </row>
    <row r="3049" spans="1:44" ht="28.2" thickTop="1" thickBot="1">
      <c r="A3049" s="206" t="s">
        <v>2274</v>
      </c>
      <c r="B3049" s="206" t="s">
        <v>2368</v>
      </c>
      <c r="C3049" s="227" t="s">
        <v>41</v>
      </c>
      <c r="D3049" s="579"/>
      <c r="E3049" s="827" t="s">
        <v>145</v>
      </c>
      <c r="F3049" s="752">
        <v>437000</v>
      </c>
      <c r="G3049" s="752">
        <v>437000</v>
      </c>
      <c r="H3049" s="753"/>
      <c r="I3049" s="754">
        <v>26000</v>
      </c>
      <c r="J3049" s="755">
        <v>300000</v>
      </c>
      <c r="K3049" s="755"/>
      <c r="L3049" s="755">
        <v>111000</v>
      </c>
      <c r="M3049" s="756"/>
      <c r="N3049" s="756"/>
      <c r="O3049" s="480"/>
      <c r="P3049" s="587"/>
      <c r="Q3049" s="660"/>
      <c r="R3049" s="494">
        <v>437000</v>
      </c>
      <c r="S3049" s="334"/>
      <c r="T3049" s="484"/>
      <c r="U3049" s="334"/>
      <c r="V3049" s="484"/>
      <c r="W3049" s="334"/>
      <c r="X3049" s="593">
        <f t="shared" si="443"/>
        <v>0</v>
      </c>
      <c r="Y3049" s="593">
        <f t="shared" si="444"/>
        <v>0</v>
      </c>
      <c r="Z3049" s="595"/>
      <c r="AA3049" s="595"/>
      <c r="AB3049" s="595"/>
      <c r="AC3049" s="595"/>
      <c r="AD3049" s="595"/>
      <c r="AE3049" s="595"/>
      <c r="AF3049" s="595"/>
      <c r="AG3049" s="595"/>
      <c r="AH3049" s="595">
        <f t="shared" si="439"/>
        <v>0</v>
      </c>
      <c r="AI3049" s="595">
        <v>1</v>
      </c>
      <c r="AJ3049" s="595"/>
      <c r="AK3049" s="595"/>
      <c r="AL3049" s="595"/>
      <c r="AM3049" s="595"/>
      <c r="AN3049" s="595"/>
      <c r="AO3049" s="595"/>
      <c r="AP3049" s="595"/>
      <c r="AQ3049" s="596">
        <f t="shared" si="442"/>
        <v>1</v>
      </c>
      <c r="AR3049" s="596">
        <f t="shared" si="440"/>
        <v>1</v>
      </c>
    </row>
    <row r="3050" spans="1:44" ht="28.2" thickTop="1" thickBot="1">
      <c r="A3050" s="206" t="s">
        <v>2274</v>
      </c>
      <c r="B3050" s="206" t="s">
        <v>2368</v>
      </c>
      <c r="C3050" s="227" t="s">
        <v>229</v>
      </c>
      <c r="D3050" s="579"/>
      <c r="E3050" s="827" t="s">
        <v>145</v>
      </c>
      <c r="F3050" s="752">
        <v>13000</v>
      </c>
      <c r="G3050" s="752">
        <f>F3050</f>
        <v>13000</v>
      </c>
      <c r="H3050" s="753"/>
      <c r="I3050" s="754">
        <v>13000</v>
      </c>
      <c r="J3050" s="755"/>
      <c r="K3050" s="755"/>
      <c r="L3050" s="755"/>
      <c r="M3050" s="756"/>
      <c r="N3050" s="756"/>
      <c r="O3050" s="480"/>
      <c r="P3050" s="587"/>
      <c r="Q3050" s="660"/>
      <c r="R3050" s="494">
        <v>13000</v>
      </c>
      <c r="S3050" s="334">
        <f>G3050-R3050</f>
        <v>0</v>
      </c>
      <c r="T3050" s="484"/>
      <c r="U3050" s="334"/>
      <c r="V3050" s="484"/>
      <c r="W3050" s="334"/>
      <c r="X3050" s="593">
        <f t="shared" si="443"/>
        <v>0</v>
      </c>
      <c r="Y3050" s="593">
        <f t="shared" si="444"/>
        <v>0</v>
      </c>
      <c r="Z3050" s="595"/>
      <c r="AA3050" s="595"/>
      <c r="AB3050" s="595"/>
      <c r="AC3050" s="595"/>
      <c r="AD3050" s="595"/>
      <c r="AE3050" s="595"/>
      <c r="AF3050" s="595"/>
      <c r="AG3050" s="595"/>
      <c r="AH3050" s="595">
        <f t="shared" si="439"/>
        <v>0</v>
      </c>
      <c r="AI3050" s="595">
        <v>1</v>
      </c>
      <c r="AJ3050" s="595"/>
      <c r="AK3050" s="595"/>
      <c r="AL3050" s="595"/>
      <c r="AM3050" s="595"/>
      <c r="AN3050" s="595"/>
      <c r="AO3050" s="595"/>
      <c r="AP3050" s="595"/>
      <c r="AQ3050" s="596">
        <f t="shared" si="442"/>
        <v>1</v>
      </c>
      <c r="AR3050" s="596">
        <f t="shared" si="440"/>
        <v>1</v>
      </c>
    </row>
    <row r="3051" spans="1:44" ht="28.2" thickTop="1" thickBot="1">
      <c r="A3051" s="206" t="s">
        <v>2274</v>
      </c>
      <c r="B3051" s="206" t="s">
        <v>2368</v>
      </c>
      <c r="C3051" s="227" t="s">
        <v>41</v>
      </c>
      <c r="D3051" s="579"/>
      <c r="E3051" s="827" t="s">
        <v>53</v>
      </c>
      <c r="F3051" s="752">
        <v>423000</v>
      </c>
      <c r="G3051" s="752">
        <f>F3051</f>
        <v>423000</v>
      </c>
      <c r="H3051" s="753"/>
      <c r="I3051" s="754">
        <v>112000</v>
      </c>
      <c r="J3051" s="755">
        <v>200000</v>
      </c>
      <c r="K3051" s="755"/>
      <c r="L3051" s="755">
        <v>111000</v>
      </c>
      <c r="M3051" s="756"/>
      <c r="N3051" s="756"/>
      <c r="O3051" s="480"/>
      <c r="P3051" s="587"/>
      <c r="Q3051" s="660"/>
      <c r="R3051" s="494">
        <v>423000</v>
      </c>
      <c r="S3051" s="334"/>
      <c r="T3051" s="484"/>
      <c r="U3051" s="334"/>
      <c r="V3051" s="484"/>
      <c r="W3051" s="334"/>
      <c r="X3051" s="593">
        <f t="shared" si="443"/>
        <v>0</v>
      </c>
      <c r="Y3051" s="593">
        <f t="shared" si="444"/>
        <v>0</v>
      </c>
      <c r="Z3051" s="595"/>
      <c r="AA3051" s="595"/>
      <c r="AB3051" s="595"/>
      <c r="AC3051" s="595"/>
      <c r="AD3051" s="595"/>
      <c r="AE3051" s="595"/>
      <c r="AF3051" s="595"/>
      <c r="AG3051" s="595"/>
      <c r="AH3051" s="595">
        <f t="shared" si="439"/>
        <v>0</v>
      </c>
      <c r="AI3051" s="595">
        <v>1</v>
      </c>
      <c r="AJ3051" s="595"/>
      <c r="AK3051" s="595"/>
      <c r="AL3051" s="595"/>
      <c r="AM3051" s="595"/>
      <c r="AN3051" s="595"/>
      <c r="AO3051" s="595"/>
      <c r="AP3051" s="595"/>
      <c r="AQ3051" s="596">
        <f t="shared" si="442"/>
        <v>1</v>
      </c>
      <c r="AR3051" s="596">
        <f t="shared" si="440"/>
        <v>1</v>
      </c>
    </row>
    <row r="3052" spans="1:44" ht="28.2" thickTop="1" thickBot="1">
      <c r="A3052" s="206" t="s">
        <v>2274</v>
      </c>
      <c r="B3052" s="206" t="s">
        <v>2368</v>
      </c>
      <c r="C3052" s="227" t="s">
        <v>229</v>
      </c>
      <c r="D3052" s="579"/>
      <c r="E3052" s="827" t="s">
        <v>53</v>
      </c>
      <c r="F3052" s="752">
        <v>27000</v>
      </c>
      <c r="G3052" s="752">
        <f>F3052</f>
        <v>27000</v>
      </c>
      <c r="H3052" s="753"/>
      <c r="I3052" s="754">
        <v>27000</v>
      </c>
      <c r="J3052" s="755"/>
      <c r="K3052" s="755"/>
      <c r="L3052" s="755"/>
      <c r="M3052" s="756"/>
      <c r="N3052" s="756"/>
      <c r="O3052" s="480"/>
      <c r="P3052" s="587"/>
      <c r="Q3052" s="660"/>
      <c r="R3052" s="494">
        <v>27000</v>
      </c>
      <c r="S3052" s="334"/>
      <c r="T3052" s="484"/>
      <c r="U3052" s="334"/>
      <c r="V3052" s="484"/>
      <c r="W3052" s="334"/>
      <c r="X3052" s="593">
        <f t="shared" si="443"/>
        <v>0</v>
      </c>
      <c r="Y3052" s="593">
        <f t="shared" si="444"/>
        <v>0</v>
      </c>
      <c r="Z3052" s="595"/>
      <c r="AA3052" s="595"/>
      <c r="AB3052" s="595"/>
      <c r="AC3052" s="595"/>
      <c r="AD3052" s="595"/>
      <c r="AE3052" s="595"/>
      <c r="AF3052" s="595"/>
      <c r="AG3052" s="595"/>
      <c r="AH3052" s="595">
        <f t="shared" si="439"/>
        <v>0</v>
      </c>
      <c r="AI3052" s="595">
        <v>1</v>
      </c>
      <c r="AJ3052" s="595"/>
      <c r="AK3052" s="595"/>
      <c r="AL3052" s="595"/>
      <c r="AM3052" s="595"/>
      <c r="AN3052" s="595"/>
      <c r="AO3052" s="595"/>
      <c r="AP3052" s="595"/>
      <c r="AQ3052" s="596">
        <f t="shared" si="442"/>
        <v>1</v>
      </c>
      <c r="AR3052" s="596">
        <f t="shared" si="440"/>
        <v>1</v>
      </c>
    </row>
    <row r="3053" spans="1:44" ht="28.2" thickTop="1" thickBot="1">
      <c r="A3053" s="576" t="s">
        <v>2274</v>
      </c>
      <c r="B3053" s="576" t="s">
        <v>2369</v>
      </c>
      <c r="C3053" s="662" t="s">
        <v>41</v>
      </c>
      <c r="D3053" s="579"/>
      <c r="E3053" s="834" t="s">
        <v>179</v>
      </c>
      <c r="F3053" s="757">
        <v>296000</v>
      </c>
      <c r="G3053" s="757">
        <v>296000</v>
      </c>
      <c r="H3053" s="582"/>
      <c r="I3053" s="758"/>
      <c r="J3053" s="759"/>
      <c r="K3053" s="759"/>
      <c r="L3053" s="759">
        <v>296000</v>
      </c>
      <c r="M3053" s="760"/>
      <c r="N3053" s="760"/>
      <c r="O3053" s="666"/>
      <c r="P3053" s="587"/>
      <c r="Q3053" s="667"/>
      <c r="R3053" s="668"/>
      <c r="S3053" s="592">
        <v>296000</v>
      </c>
      <c r="T3053" s="591"/>
      <c r="U3053" s="592"/>
      <c r="V3053" s="591"/>
      <c r="W3053" s="592"/>
      <c r="X3053" s="593">
        <f t="shared" si="443"/>
        <v>0</v>
      </c>
      <c r="Y3053" s="593">
        <f t="shared" si="444"/>
        <v>0</v>
      </c>
      <c r="Z3053" s="594">
        <v>1</v>
      </c>
      <c r="AA3053" s="594"/>
      <c r="AB3053" s="594"/>
      <c r="AC3053" s="594"/>
      <c r="AD3053" s="594"/>
      <c r="AE3053" s="594"/>
      <c r="AF3053" s="594"/>
      <c r="AG3053" s="594"/>
      <c r="AH3053" s="595">
        <f t="shared" si="439"/>
        <v>1</v>
      </c>
      <c r="AI3053" s="594"/>
      <c r="AJ3053" s="594"/>
      <c r="AK3053" s="594"/>
      <c r="AL3053" s="594"/>
      <c r="AM3053" s="594"/>
      <c r="AN3053" s="594"/>
      <c r="AO3053" s="594"/>
      <c r="AP3053" s="594"/>
      <c r="AQ3053" s="596">
        <f t="shared" si="442"/>
        <v>0</v>
      </c>
      <c r="AR3053" s="596">
        <f t="shared" si="440"/>
        <v>1</v>
      </c>
    </row>
    <row r="3054" spans="1:44" ht="28.2" thickTop="1" thickBot="1">
      <c r="A3054" s="713" t="s">
        <v>2274</v>
      </c>
      <c r="B3054" s="713" t="s">
        <v>2369</v>
      </c>
      <c r="C3054" s="741" t="s">
        <v>2219</v>
      </c>
      <c r="D3054" s="579"/>
      <c r="E3054" s="918" t="s">
        <v>179</v>
      </c>
      <c r="F3054" s="742">
        <v>136000</v>
      </c>
      <c r="G3054" s="742">
        <v>136000</v>
      </c>
      <c r="H3054" s="582"/>
      <c r="I3054" s="743"/>
      <c r="J3054" s="744">
        <v>136000</v>
      </c>
      <c r="K3054" s="744"/>
      <c r="L3054" s="744"/>
      <c r="M3054" s="745"/>
      <c r="N3054" s="745"/>
      <c r="O3054" s="746"/>
      <c r="P3054" s="587"/>
      <c r="Q3054" s="747"/>
      <c r="R3054" s="748">
        <v>136000</v>
      </c>
      <c r="S3054" s="743"/>
      <c r="T3054" s="749"/>
      <c r="U3054" s="750"/>
      <c r="V3054" s="749"/>
      <c r="W3054" s="750"/>
      <c r="X3054" s="593">
        <f t="shared" si="443"/>
        <v>0</v>
      </c>
      <c r="Y3054" s="593">
        <f t="shared" si="444"/>
        <v>0</v>
      </c>
      <c r="Z3054" s="610">
        <v>1</v>
      </c>
      <c r="AA3054" s="610"/>
      <c r="AB3054" s="610"/>
      <c r="AC3054" s="610"/>
      <c r="AD3054" s="610"/>
      <c r="AE3054" s="610"/>
      <c r="AF3054" s="610"/>
      <c r="AG3054" s="610"/>
      <c r="AH3054" s="595">
        <f t="shared" si="439"/>
        <v>1</v>
      </c>
      <c r="AI3054" s="751"/>
      <c r="AJ3054" s="751"/>
      <c r="AK3054" s="751"/>
      <c r="AL3054" s="751"/>
      <c r="AM3054" s="751"/>
      <c r="AN3054" s="751"/>
      <c r="AO3054" s="751"/>
      <c r="AP3054" s="751"/>
      <c r="AQ3054" s="596">
        <f t="shared" si="442"/>
        <v>0</v>
      </c>
      <c r="AR3054" s="596">
        <f t="shared" si="440"/>
        <v>1</v>
      </c>
    </row>
    <row r="3055" spans="1:44" ht="28.2" thickTop="1" thickBot="1">
      <c r="A3055" s="206" t="s">
        <v>2274</v>
      </c>
      <c r="B3055" s="206" t="s">
        <v>2369</v>
      </c>
      <c r="C3055" s="227" t="s">
        <v>41</v>
      </c>
      <c r="D3055" s="579"/>
      <c r="E3055" s="827" t="s">
        <v>145</v>
      </c>
      <c r="F3055" s="752">
        <v>148800</v>
      </c>
      <c r="G3055" s="752">
        <v>150067.43</v>
      </c>
      <c r="H3055" s="753"/>
      <c r="I3055" s="754"/>
      <c r="J3055" s="755"/>
      <c r="K3055" s="755"/>
      <c r="L3055" s="755">
        <f>G3055</f>
        <v>150067.43</v>
      </c>
      <c r="M3055" s="756"/>
      <c r="N3055" s="756"/>
      <c r="O3055" s="480"/>
      <c r="P3055" s="587"/>
      <c r="Q3055" s="660"/>
      <c r="R3055" s="494">
        <f>L3055</f>
        <v>150067.43</v>
      </c>
      <c r="S3055" s="334">
        <f>G3055-R3055</f>
        <v>0</v>
      </c>
      <c r="T3055" s="484"/>
      <c r="U3055" s="334"/>
      <c r="V3055" s="484"/>
      <c r="W3055" s="334"/>
      <c r="X3055" s="593">
        <f t="shared" si="443"/>
        <v>0</v>
      </c>
      <c r="Y3055" s="593">
        <f t="shared" si="444"/>
        <v>0</v>
      </c>
      <c r="Z3055" s="595"/>
      <c r="AA3055" s="595"/>
      <c r="AB3055" s="595"/>
      <c r="AC3055" s="595"/>
      <c r="AD3055" s="595"/>
      <c r="AE3055" s="595"/>
      <c r="AF3055" s="595"/>
      <c r="AG3055" s="595"/>
      <c r="AH3055" s="595">
        <f t="shared" si="439"/>
        <v>0</v>
      </c>
      <c r="AI3055" s="595">
        <v>1</v>
      </c>
      <c r="AJ3055" s="595"/>
      <c r="AK3055" s="595"/>
      <c r="AL3055" s="595"/>
      <c r="AM3055" s="595"/>
      <c r="AN3055" s="595"/>
      <c r="AO3055" s="595"/>
      <c r="AP3055" s="595"/>
      <c r="AQ3055" s="596">
        <f t="shared" si="442"/>
        <v>1</v>
      </c>
      <c r="AR3055" s="596">
        <f t="shared" si="440"/>
        <v>1</v>
      </c>
    </row>
    <row r="3056" spans="1:44" ht="28.2" thickTop="1" thickBot="1">
      <c r="A3056" s="206" t="s">
        <v>2274</v>
      </c>
      <c r="B3056" s="206" t="s">
        <v>2369</v>
      </c>
      <c r="C3056" s="227" t="s">
        <v>2370</v>
      </c>
      <c r="D3056" s="579"/>
      <c r="E3056" s="827" t="s">
        <v>10</v>
      </c>
      <c r="F3056" s="752">
        <v>600000</v>
      </c>
      <c r="G3056" s="752">
        <f>593831.249+11807</f>
        <v>605638.24899999995</v>
      </c>
      <c r="H3056" s="753"/>
      <c r="I3056" s="754">
        <v>0</v>
      </c>
      <c r="J3056" s="755">
        <v>0</v>
      </c>
      <c r="K3056" s="755">
        <v>0</v>
      </c>
      <c r="L3056" s="755">
        <v>0</v>
      </c>
      <c r="M3056" s="756">
        <f>G3056</f>
        <v>605638.24899999995</v>
      </c>
      <c r="N3056" s="756">
        <v>0</v>
      </c>
      <c r="O3056" s="480" t="s">
        <v>56</v>
      </c>
      <c r="P3056" s="587"/>
      <c r="Q3056" s="660">
        <f>592438.48+8327.034</f>
        <v>600765.51399999997</v>
      </c>
      <c r="R3056" s="494"/>
      <c r="S3056" s="334">
        <f>M3056-Q3056</f>
        <v>4872.734999999986</v>
      </c>
      <c r="T3056" s="484"/>
      <c r="U3056" s="334"/>
      <c r="V3056" s="484"/>
      <c r="W3056" s="334"/>
      <c r="X3056" s="593">
        <f t="shared" si="443"/>
        <v>0</v>
      </c>
      <c r="Y3056" s="593">
        <f t="shared" si="444"/>
        <v>0</v>
      </c>
      <c r="Z3056" s="595"/>
      <c r="AA3056" s="595"/>
      <c r="AB3056" s="595"/>
      <c r="AC3056" s="595"/>
      <c r="AD3056" s="595"/>
      <c r="AE3056" s="595"/>
      <c r="AF3056" s="595"/>
      <c r="AG3056" s="595"/>
      <c r="AH3056" s="595">
        <f t="shared" si="439"/>
        <v>0</v>
      </c>
      <c r="AI3056" s="595"/>
      <c r="AJ3056" s="595"/>
      <c r="AK3056" s="595"/>
      <c r="AL3056" s="595"/>
      <c r="AM3056" s="595"/>
      <c r="AN3056" s="595"/>
      <c r="AO3056" s="595">
        <v>1</v>
      </c>
      <c r="AP3056" s="595"/>
      <c r="AQ3056" s="596">
        <f t="shared" si="442"/>
        <v>1</v>
      </c>
      <c r="AR3056" s="596">
        <f t="shared" si="440"/>
        <v>1</v>
      </c>
    </row>
    <row r="3057" spans="1:44" ht="28.2" thickTop="1" thickBot="1">
      <c r="A3057" s="576" t="s">
        <v>2274</v>
      </c>
      <c r="B3057" s="576" t="s">
        <v>2371</v>
      </c>
      <c r="C3057" s="662" t="s">
        <v>2372</v>
      </c>
      <c r="D3057" s="579"/>
      <c r="E3057" s="834" t="s">
        <v>179</v>
      </c>
      <c r="F3057" s="757">
        <v>520000</v>
      </c>
      <c r="G3057" s="757">
        <f>F3057</f>
        <v>520000</v>
      </c>
      <c r="H3057" s="582"/>
      <c r="I3057" s="758">
        <v>318000</v>
      </c>
      <c r="J3057" s="759"/>
      <c r="K3057" s="759"/>
      <c r="L3057" s="759">
        <v>202000</v>
      </c>
      <c r="M3057" s="760"/>
      <c r="N3057" s="760"/>
      <c r="O3057" s="666"/>
      <c r="P3057" s="587"/>
      <c r="Q3057" s="667"/>
      <c r="R3057" s="668"/>
      <c r="S3057" s="592">
        <v>520000</v>
      </c>
      <c r="T3057" s="591"/>
      <c r="U3057" s="592"/>
      <c r="V3057" s="591"/>
      <c r="W3057" s="592"/>
      <c r="X3057" s="593">
        <f t="shared" si="443"/>
        <v>0</v>
      </c>
      <c r="Y3057" s="593">
        <f t="shared" si="444"/>
        <v>0</v>
      </c>
      <c r="Z3057" s="594">
        <v>1</v>
      </c>
      <c r="AA3057" s="594"/>
      <c r="AB3057" s="594"/>
      <c r="AC3057" s="594"/>
      <c r="AD3057" s="594"/>
      <c r="AE3057" s="594"/>
      <c r="AF3057" s="594"/>
      <c r="AG3057" s="594"/>
      <c r="AH3057" s="595">
        <f t="shared" si="439"/>
        <v>1</v>
      </c>
      <c r="AI3057" s="594"/>
      <c r="AJ3057" s="594"/>
      <c r="AK3057" s="594"/>
      <c r="AL3057" s="594"/>
      <c r="AM3057" s="594"/>
      <c r="AN3057" s="594"/>
      <c r="AO3057" s="594"/>
      <c r="AP3057" s="594"/>
      <c r="AQ3057" s="596">
        <f t="shared" si="442"/>
        <v>0</v>
      </c>
      <c r="AR3057" s="596">
        <f t="shared" si="440"/>
        <v>1</v>
      </c>
    </row>
    <row r="3058" spans="1:44" ht="28.2" thickTop="1" thickBot="1">
      <c r="A3058" s="576" t="s">
        <v>2274</v>
      </c>
      <c r="B3058" s="576" t="s">
        <v>2371</v>
      </c>
      <c r="C3058" s="662" t="s">
        <v>2373</v>
      </c>
      <c r="D3058" s="579"/>
      <c r="E3058" s="834" t="s">
        <v>179</v>
      </c>
      <c r="F3058" s="757">
        <v>150000</v>
      </c>
      <c r="G3058" s="757">
        <f t="shared" ref="G3058:G3063" si="445">F3058</f>
        <v>150000</v>
      </c>
      <c r="H3058" s="582"/>
      <c r="I3058" s="758">
        <f t="shared" ref="I3058:I3063" si="446">F3058</f>
        <v>150000</v>
      </c>
      <c r="J3058" s="759"/>
      <c r="K3058" s="759"/>
      <c r="L3058" s="759"/>
      <c r="M3058" s="760"/>
      <c r="N3058" s="760"/>
      <c r="O3058" s="666"/>
      <c r="P3058" s="587"/>
      <c r="Q3058" s="667"/>
      <c r="R3058" s="668">
        <v>150000</v>
      </c>
      <c r="S3058" s="592"/>
      <c r="T3058" s="591"/>
      <c r="U3058" s="592"/>
      <c r="V3058" s="591"/>
      <c r="W3058" s="592"/>
      <c r="X3058" s="593">
        <f t="shared" si="443"/>
        <v>0</v>
      </c>
      <c r="Y3058" s="593">
        <f t="shared" si="444"/>
        <v>0</v>
      </c>
      <c r="Z3058" s="594">
        <v>1</v>
      </c>
      <c r="AA3058" s="594"/>
      <c r="AB3058" s="594"/>
      <c r="AC3058" s="594"/>
      <c r="AD3058" s="594"/>
      <c r="AE3058" s="594"/>
      <c r="AF3058" s="594"/>
      <c r="AG3058" s="594"/>
      <c r="AH3058" s="595">
        <f t="shared" si="439"/>
        <v>1</v>
      </c>
      <c r="AI3058" s="594"/>
      <c r="AJ3058" s="594"/>
      <c r="AK3058" s="594"/>
      <c r="AL3058" s="594"/>
      <c r="AM3058" s="594"/>
      <c r="AN3058" s="594"/>
      <c r="AO3058" s="594"/>
      <c r="AP3058" s="594"/>
      <c r="AQ3058" s="596">
        <f t="shared" si="442"/>
        <v>0</v>
      </c>
      <c r="AR3058" s="596">
        <f t="shared" si="440"/>
        <v>1</v>
      </c>
    </row>
    <row r="3059" spans="1:44" ht="28.2" thickTop="1" thickBot="1">
      <c r="A3059" s="576" t="s">
        <v>2274</v>
      </c>
      <c r="B3059" s="576" t="s">
        <v>2371</v>
      </c>
      <c r="C3059" s="662" t="s">
        <v>36</v>
      </c>
      <c r="D3059" s="579"/>
      <c r="E3059" s="834" t="s">
        <v>179</v>
      </c>
      <c r="F3059" s="757">
        <v>40000</v>
      </c>
      <c r="G3059" s="757">
        <f t="shared" si="445"/>
        <v>40000</v>
      </c>
      <c r="H3059" s="582"/>
      <c r="I3059" s="758">
        <f t="shared" si="446"/>
        <v>40000</v>
      </c>
      <c r="J3059" s="759"/>
      <c r="K3059" s="759"/>
      <c r="L3059" s="759"/>
      <c r="M3059" s="760"/>
      <c r="N3059" s="760"/>
      <c r="O3059" s="666"/>
      <c r="P3059" s="587"/>
      <c r="Q3059" s="667"/>
      <c r="R3059" s="668">
        <v>20000</v>
      </c>
      <c r="S3059" s="592">
        <v>20000</v>
      </c>
      <c r="T3059" s="591"/>
      <c r="U3059" s="592"/>
      <c r="V3059" s="591"/>
      <c r="W3059" s="592"/>
      <c r="X3059" s="593">
        <f t="shared" si="443"/>
        <v>0</v>
      </c>
      <c r="Y3059" s="593">
        <f t="shared" si="444"/>
        <v>0</v>
      </c>
      <c r="Z3059" s="594">
        <v>1</v>
      </c>
      <c r="AA3059" s="594"/>
      <c r="AB3059" s="594"/>
      <c r="AC3059" s="594"/>
      <c r="AD3059" s="594"/>
      <c r="AE3059" s="594"/>
      <c r="AF3059" s="594"/>
      <c r="AG3059" s="594"/>
      <c r="AH3059" s="595">
        <f t="shared" si="439"/>
        <v>1</v>
      </c>
      <c r="AI3059" s="594"/>
      <c r="AJ3059" s="594"/>
      <c r="AK3059" s="594"/>
      <c r="AL3059" s="594"/>
      <c r="AM3059" s="594"/>
      <c r="AN3059" s="594"/>
      <c r="AO3059" s="594"/>
      <c r="AP3059" s="594"/>
      <c r="AQ3059" s="596">
        <f t="shared" si="442"/>
        <v>0</v>
      </c>
      <c r="AR3059" s="596">
        <f t="shared" si="440"/>
        <v>1</v>
      </c>
    </row>
    <row r="3060" spans="1:44" ht="28.2" thickTop="1" thickBot="1">
      <c r="A3060" s="576" t="s">
        <v>2274</v>
      </c>
      <c r="B3060" s="576" t="s">
        <v>2371</v>
      </c>
      <c r="C3060" s="662" t="s">
        <v>2221</v>
      </c>
      <c r="D3060" s="579"/>
      <c r="E3060" s="834" t="s">
        <v>179</v>
      </c>
      <c r="F3060" s="757">
        <v>60000</v>
      </c>
      <c r="G3060" s="757">
        <f t="shared" si="445"/>
        <v>60000</v>
      </c>
      <c r="H3060" s="582"/>
      <c r="I3060" s="758">
        <f t="shared" si="446"/>
        <v>60000</v>
      </c>
      <c r="J3060" s="759"/>
      <c r="K3060" s="759"/>
      <c r="L3060" s="759"/>
      <c r="M3060" s="760"/>
      <c r="N3060" s="760"/>
      <c r="O3060" s="666"/>
      <c r="P3060" s="587"/>
      <c r="Q3060" s="667"/>
      <c r="R3060" s="668">
        <v>60000</v>
      </c>
      <c r="S3060" s="592"/>
      <c r="T3060" s="591"/>
      <c r="U3060" s="592"/>
      <c r="V3060" s="591"/>
      <c r="W3060" s="592"/>
      <c r="X3060" s="593">
        <f t="shared" si="443"/>
        <v>0</v>
      </c>
      <c r="Y3060" s="593">
        <f t="shared" si="444"/>
        <v>0</v>
      </c>
      <c r="Z3060" s="594">
        <v>1</v>
      </c>
      <c r="AA3060" s="594"/>
      <c r="AB3060" s="594"/>
      <c r="AC3060" s="594"/>
      <c r="AD3060" s="594"/>
      <c r="AE3060" s="594"/>
      <c r="AF3060" s="594"/>
      <c r="AG3060" s="594"/>
      <c r="AH3060" s="595">
        <f t="shared" si="439"/>
        <v>1</v>
      </c>
      <c r="AI3060" s="594"/>
      <c r="AJ3060" s="594"/>
      <c r="AK3060" s="594"/>
      <c r="AL3060" s="594"/>
      <c r="AM3060" s="594"/>
      <c r="AN3060" s="594"/>
      <c r="AO3060" s="594"/>
      <c r="AP3060" s="594"/>
      <c r="AQ3060" s="596">
        <f t="shared" si="442"/>
        <v>0</v>
      </c>
      <c r="AR3060" s="596">
        <f t="shared" si="440"/>
        <v>1</v>
      </c>
    </row>
    <row r="3061" spans="1:44" ht="28.2" thickTop="1" thickBot="1">
      <c r="A3061" s="576" t="s">
        <v>2274</v>
      </c>
      <c r="B3061" s="576" t="s">
        <v>2371</v>
      </c>
      <c r="C3061" s="662" t="s">
        <v>635</v>
      </c>
      <c r="D3061" s="579"/>
      <c r="E3061" s="834" t="s">
        <v>179</v>
      </c>
      <c r="F3061" s="757">
        <v>20000</v>
      </c>
      <c r="G3061" s="757">
        <f t="shared" si="445"/>
        <v>20000</v>
      </c>
      <c r="H3061" s="582"/>
      <c r="I3061" s="758">
        <f t="shared" si="446"/>
        <v>20000</v>
      </c>
      <c r="J3061" s="759"/>
      <c r="K3061" s="759"/>
      <c r="L3061" s="759"/>
      <c r="M3061" s="760"/>
      <c r="N3061" s="760"/>
      <c r="O3061" s="666"/>
      <c r="P3061" s="587"/>
      <c r="Q3061" s="667"/>
      <c r="R3061" s="668">
        <v>20000</v>
      </c>
      <c r="S3061" s="592"/>
      <c r="T3061" s="591"/>
      <c r="U3061" s="592"/>
      <c r="V3061" s="591"/>
      <c r="W3061" s="592"/>
      <c r="X3061" s="593">
        <f t="shared" si="443"/>
        <v>0</v>
      </c>
      <c r="Y3061" s="593">
        <f t="shared" si="444"/>
        <v>0</v>
      </c>
      <c r="Z3061" s="594">
        <v>1</v>
      </c>
      <c r="AA3061" s="594"/>
      <c r="AB3061" s="594"/>
      <c r="AC3061" s="594"/>
      <c r="AD3061" s="594"/>
      <c r="AE3061" s="594"/>
      <c r="AF3061" s="594"/>
      <c r="AG3061" s="594"/>
      <c r="AH3061" s="595">
        <f t="shared" si="439"/>
        <v>1</v>
      </c>
      <c r="AI3061" s="594"/>
      <c r="AJ3061" s="594"/>
      <c r="AK3061" s="594"/>
      <c r="AL3061" s="594"/>
      <c r="AM3061" s="594"/>
      <c r="AN3061" s="594"/>
      <c r="AO3061" s="594"/>
      <c r="AP3061" s="594"/>
      <c r="AQ3061" s="596">
        <f t="shared" si="442"/>
        <v>0</v>
      </c>
      <c r="AR3061" s="596">
        <f t="shared" si="440"/>
        <v>1</v>
      </c>
    </row>
    <row r="3062" spans="1:44" ht="28.2" thickTop="1" thickBot="1">
      <c r="A3062" s="576" t="s">
        <v>2274</v>
      </c>
      <c r="B3062" s="576" t="s">
        <v>2371</v>
      </c>
      <c r="C3062" s="662" t="s">
        <v>2374</v>
      </c>
      <c r="D3062" s="579"/>
      <c r="E3062" s="834" t="s">
        <v>179</v>
      </c>
      <c r="F3062" s="757">
        <v>100000</v>
      </c>
      <c r="G3062" s="757">
        <f t="shared" si="445"/>
        <v>100000</v>
      </c>
      <c r="H3062" s="582"/>
      <c r="I3062" s="758">
        <f t="shared" si="446"/>
        <v>100000</v>
      </c>
      <c r="J3062" s="759"/>
      <c r="K3062" s="759"/>
      <c r="L3062" s="759"/>
      <c r="M3062" s="760"/>
      <c r="N3062" s="760"/>
      <c r="O3062" s="666"/>
      <c r="P3062" s="587"/>
      <c r="Q3062" s="667"/>
      <c r="R3062" s="668">
        <v>100000</v>
      </c>
      <c r="S3062" s="592"/>
      <c r="T3062" s="591"/>
      <c r="U3062" s="592"/>
      <c r="V3062" s="591"/>
      <c r="W3062" s="592"/>
      <c r="X3062" s="593">
        <f t="shared" si="443"/>
        <v>0</v>
      </c>
      <c r="Y3062" s="593">
        <f t="shared" si="444"/>
        <v>0</v>
      </c>
      <c r="Z3062" s="594">
        <v>1</v>
      </c>
      <c r="AA3062" s="594"/>
      <c r="AB3062" s="594"/>
      <c r="AC3062" s="594"/>
      <c r="AD3062" s="594"/>
      <c r="AE3062" s="594"/>
      <c r="AF3062" s="594"/>
      <c r="AG3062" s="594"/>
      <c r="AH3062" s="595">
        <f t="shared" si="439"/>
        <v>1</v>
      </c>
      <c r="AI3062" s="594"/>
      <c r="AJ3062" s="594"/>
      <c r="AK3062" s="594"/>
      <c r="AL3062" s="594"/>
      <c r="AM3062" s="594"/>
      <c r="AN3062" s="594"/>
      <c r="AO3062" s="594"/>
      <c r="AP3062" s="594"/>
      <c r="AQ3062" s="596">
        <f t="shared" si="442"/>
        <v>0</v>
      </c>
      <c r="AR3062" s="596">
        <f t="shared" si="440"/>
        <v>1</v>
      </c>
    </row>
    <row r="3063" spans="1:44" ht="28.2" thickTop="1" thickBot="1">
      <c r="A3063" s="576" t="s">
        <v>2274</v>
      </c>
      <c r="B3063" s="576" t="s">
        <v>2371</v>
      </c>
      <c r="C3063" s="662" t="s">
        <v>2375</v>
      </c>
      <c r="D3063" s="579"/>
      <c r="E3063" s="834" t="s">
        <v>179</v>
      </c>
      <c r="F3063" s="757">
        <v>80000</v>
      </c>
      <c r="G3063" s="757">
        <f t="shared" si="445"/>
        <v>80000</v>
      </c>
      <c r="H3063" s="582"/>
      <c r="I3063" s="758">
        <f t="shared" si="446"/>
        <v>80000</v>
      </c>
      <c r="J3063" s="759"/>
      <c r="K3063" s="759"/>
      <c r="L3063" s="759"/>
      <c r="M3063" s="760"/>
      <c r="N3063" s="760"/>
      <c r="O3063" s="666"/>
      <c r="P3063" s="587"/>
      <c r="Q3063" s="667"/>
      <c r="R3063" s="668"/>
      <c r="S3063" s="592">
        <v>80000</v>
      </c>
      <c r="T3063" s="591"/>
      <c r="U3063" s="592"/>
      <c r="V3063" s="591"/>
      <c r="W3063" s="592"/>
      <c r="X3063" s="593">
        <f t="shared" si="443"/>
        <v>0</v>
      </c>
      <c r="Y3063" s="593">
        <f t="shared" si="444"/>
        <v>0</v>
      </c>
      <c r="Z3063" s="594">
        <v>1</v>
      </c>
      <c r="AA3063" s="594"/>
      <c r="AB3063" s="594"/>
      <c r="AC3063" s="594"/>
      <c r="AD3063" s="594"/>
      <c r="AE3063" s="594"/>
      <c r="AF3063" s="594"/>
      <c r="AG3063" s="594"/>
      <c r="AH3063" s="595">
        <f t="shared" si="439"/>
        <v>1</v>
      </c>
      <c r="AI3063" s="594"/>
      <c r="AJ3063" s="594"/>
      <c r="AK3063" s="594"/>
      <c r="AL3063" s="594"/>
      <c r="AM3063" s="594"/>
      <c r="AN3063" s="594"/>
      <c r="AO3063" s="594"/>
      <c r="AP3063" s="594"/>
      <c r="AQ3063" s="596">
        <f t="shared" si="442"/>
        <v>0</v>
      </c>
      <c r="AR3063" s="596">
        <f t="shared" si="440"/>
        <v>1</v>
      </c>
    </row>
    <row r="3064" spans="1:44" ht="28.2" thickTop="1" thickBot="1">
      <c r="A3064" s="206" t="s">
        <v>2274</v>
      </c>
      <c r="B3064" s="206" t="s">
        <v>2371</v>
      </c>
      <c r="C3064" s="227" t="s">
        <v>41</v>
      </c>
      <c r="D3064" s="579"/>
      <c r="E3064" s="827" t="s">
        <v>145</v>
      </c>
      <c r="F3064" s="752">
        <v>450000</v>
      </c>
      <c r="G3064" s="752">
        <v>380000</v>
      </c>
      <c r="H3064" s="753"/>
      <c r="I3064" s="754">
        <v>380000</v>
      </c>
      <c r="J3064" s="755"/>
      <c r="K3064" s="755"/>
      <c r="L3064" s="755"/>
      <c r="M3064" s="756"/>
      <c r="N3064" s="756"/>
      <c r="O3064" s="480"/>
      <c r="P3064" s="587"/>
      <c r="Q3064" s="660"/>
      <c r="R3064" s="494">
        <v>380000</v>
      </c>
      <c r="S3064" s="334">
        <f>G3064-R3064-Q3064</f>
        <v>0</v>
      </c>
      <c r="T3064" s="484"/>
      <c r="U3064" s="334"/>
      <c r="V3064" s="484"/>
      <c r="W3064" s="334"/>
      <c r="X3064" s="593">
        <f t="shared" si="443"/>
        <v>0</v>
      </c>
      <c r="Y3064" s="593">
        <f t="shared" si="444"/>
        <v>0</v>
      </c>
      <c r="Z3064" s="595"/>
      <c r="AA3064" s="595"/>
      <c r="AB3064" s="595"/>
      <c r="AC3064" s="595"/>
      <c r="AD3064" s="595"/>
      <c r="AE3064" s="595"/>
      <c r="AF3064" s="595"/>
      <c r="AG3064" s="595"/>
      <c r="AH3064" s="595">
        <f t="shared" si="439"/>
        <v>0</v>
      </c>
      <c r="AI3064" s="595">
        <v>1</v>
      </c>
      <c r="AJ3064" s="595"/>
      <c r="AK3064" s="595"/>
      <c r="AL3064" s="595"/>
      <c r="AM3064" s="595"/>
      <c r="AN3064" s="595"/>
      <c r="AO3064" s="595"/>
      <c r="AP3064" s="595"/>
      <c r="AQ3064" s="596">
        <f t="shared" si="442"/>
        <v>1</v>
      </c>
      <c r="AR3064" s="596">
        <f t="shared" si="440"/>
        <v>1</v>
      </c>
    </row>
    <row r="3065" spans="1:44" ht="28.2" thickTop="1" thickBot="1">
      <c r="A3065" s="206" t="s">
        <v>2274</v>
      </c>
      <c r="B3065" s="206" t="s">
        <v>2371</v>
      </c>
      <c r="C3065" s="227" t="s">
        <v>2376</v>
      </c>
      <c r="D3065" s="579"/>
      <c r="E3065" s="827" t="s">
        <v>145</v>
      </c>
      <c r="F3065" s="752">
        <v>135000</v>
      </c>
      <c r="G3065" s="752">
        <f>F3065</f>
        <v>135000</v>
      </c>
      <c r="H3065" s="753"/>
      <c r="I3065" s="754">
        <v>7000</v>
      </c>
      <c r="J3065" s="755"/>
      <c r="K3065" s="755"/>
      <c r="L3065" s="755">
        <v>128000</v>
      </c>
      <c r="M3065" s="756"/>
      <c r="N3065" s="756"/>
      <c r="O3065" s="480"/>
      <c r="P3065" s="587"/>
      <c r="Q3065" s="660"/>
      <c r="R3065" s="494">
        <v>135000</v>
      </c>
      <c r="S3065" s="334">
        <f>G3065-R3065-Q3065</f>
        <v>0</v>
      </c>
      <c r="T3065" s="484"/>
      <c r="U3065" s="334"/>
      <c r="V3065" s="484"/>
      <c r="W3065" s="334"/>
      <c r="X3065" s="593">
        <f t="shared" si="443"/>
        <v>0</v>
      </c>
      <c r="Y3065" s="593">
        <f t="shared" si="444"/>
        <v>0</v>
      </c>
      <c r="Z3065" s="595"/>
      <c r="AA3065" s="595"/>
      <c r="AB3065" s="595"/>
      <c r="AC3065" s="595"/>
      <c r="AD3065" s="595"/>
      <c r="AE3065" s="595"/>
      <c r="AF3065" s="595"/>
      <c r="AG3065" s="595"/>
      <c r="AH3065" s="595">
        <f t="shared" si="439"/>
        <v>0</v>
      </c>
      <c r="AI3065" s="595">
        <v>1</v>
      </c>
      <c r="AJ3065" s="595"/>
      <c r="AK3065" s="595"/>
      <c r="AL3065" s="595"/>
      <c r="AM3065" s="595"/>
      <c r="AN3065" s="595"/>
      <c r="AO3065" s="595"/>
      <c r="AP3065" s="595"/>
      <c r="AQ3065" s="596">
        <f t="shared" si="442"/>
        <v>1</v>
      </c>
      <c r="AR3065" s="596">
        <f t="shared" si="440"/>
        <v>1</v>
      </c>
    </row>
    <row r="3066" spans="1:44" ht="28.2" thickTop="1" thickBot="1">
      <c r="A3066" s="206" t="s">
        <v>2274</v>
      </c>
      <c r="B3066" s="206" t="s">
        <v>2371</v>
      </c>
      <c r="C3066" s="227" t="s">
        <v>2377</v>
      </c>
      <c r="D3066" s="579"/>
      <c r="E3066" s="827" t="s">
        <v>145</v>
      </c>
      <c r="F3066" s="752">
        <v>60000</v>
      </c>
      <c r="G3066" s="752">
        <f>F3066</f>
        <v>60000</v>
      </c>
      <c r="H3066" s="753"/>
      <c r="I3066" s="754">
        <v>60000</v>
      </c>
      <c r="J3066" s="755"/>
      <c r="K3066" s="755"/>
      <c r="L3066" s="755"/>
      <c r="M3066" s="756"/>
      <c r="N3066" s="756"/>
      <c r="O3066" s="480"/>
      <c r="P3066" s="587"/>
      <c r="Q3066" s="660"/>
      <c r="R3066" s="494">
        <v>60000</v>
      </c>
      <c r="S3066" s="334">
        <f>G3066-R3066-Q3066</f>
        <v>0</v>
      </c>
      <c r="T3066" s="484"/>
      <c r="U3066" s="334"/>
      <c r="V3066" s="484"/>
      <c r="W3066" s="334"/>
      <c r="X3066" s="593">
        <f t="shared" si="443"/>
        <v>0</v>
      </c>
      <c r="Y3066" s="593">
        <f t="shared" si="444"/>
        <v>0</v>
      </c>
      <c r="Z3066" s="595"/>
      <c r="AA3066" s="595"/>
      <c r="AB3066" s="595"/>
      <c r="AC3066" s="595"/>
      <c r="AD3066" s="595"/>
      <c r="AE3066" s="595"/>
      <c r="AF3066" s="595"/>
      <c r="AG3066" s="595"/>
      <c r="AH3066" s="595">
        <f t="shared" si="439"/>
        <v>0</v>
      </c>
      <c r="AI3066" s="595">
        <v>1</v>
      </c>
      <c r="AJ3066" s="595"/>
      <c r="AK3066" s="595"/>
      <c r="AL3066" s="595"/>
      <c r="AM3066" s="595"/>
      <c r="AN3066" s="595"/>
      <c r="AO3066" s="595"/>
      <c r="AP3066" s="595"/>
      <c r="AQ3066" s="596">
        <f t="shared" si="442"/>
        <v>1</v>
      </c>
      <c r="AR3066" s="596">
        <f t="shared" si="440"/>
        <v>1</v>
      </c>
    </row>
    <row r="3067" spans="1:44" ht="28.2" thickTop="1" thickBot="1">
      <c r="A3067" s="206" t="s">
        <v>2274</v>
      </c>
      <c r="B3067" s="206" t="s">
        <v>2371</v>
      </c>
      <c r="C3067" s="227" t="s">
        <v>2378</v>
      </c>
      <c r="D3067" s="579"/>
      <c r="E3067" s="827" t="s">
        <v>145</v>
      </c>
      <c r="F3067" s="752">
        <v>70000</v>
      </c>
      <c r="G3067" s="752">
        <f>F3067</f>
        <v>70000</v>
      </c>
      <c r="H3067" s="753"/>
      <c r="I3067" s="754">
        <v>70000</v>
      </c>
      <c r="J3067" s="755"/>
      <c r="K3067" s="755"/>
      <c r="L3067" s="755"/>
      <c r="M3067" s="756"/>
      <c r="N3067" s="756"/>
      <c r="O3067" s="480"/>
      <c r="P3067" s="587"/>
      <c r="Q3067" s="660"/>
      <c r="R3067" s="494">
        <v>20000</v>
      </c>
      <c r="S3067" s="334">
        <f>G3067-R3067-Q3067</f>
        <v>50000</v>
      </c>
      <c r="T3067" s="484"/>
      <c r="U3067" s="334"/>
      <c r="V3067" s="484"/>
      <c r="W3067" s="334"/>
      <c r="X3067" s="593">
        <f t="shared" si="443"/>
        <v>0</v>
      </c>
      <c r="Y3067" s="593">
        <f t="shared" si="444"/>
        <v>0</v>
      </c>
      <c r="Z3067" s="595"/>
      <c r="AA3067" s="595"/>
      <c r="AB3067" s="595"/>
      <c r="AC3067" s="595"/>
      <c r="AD3067" s="595"/>
      <c r="AE3067" s="595"/>
      <c r="AF3067" s="595"/>
      <c r="AG3067" s="595"/>
      <c r="AH3067" s="595">
        <f t="shared" si="439"/>
        <v>0</v>
      </c>
      <c r="AI3067" s="595">
        <v>1</v>
      </c>
      <c r="AJ3067" s="595"/>
      <c r="AK3067" s="595"/>
      <c r="AL3067" s="595"/>
      <c r="AM3067" s="595"/>
      <c r="AN3067" s="595"/>
      <c r="AO3067" s="595"/>
      <c r="AP3067" s="595"/>
      <c r="AQ3067" s="596">
        <f t="shared" si="442"/>
        <v>1</v>
      </c>
      <c r="AR3067" s="596">
        <f t="shared" si="440"/>
        <v>1</v>
      </c>
    </row>
    <row r="3068" spans="1:44" ht="28.2" thickTop="1" thickBot="1">
      <c r="A3068" s="206" t="s">
        <v>2274</v>
      </c>
      <c r="B3068" s="206" t="s">
        <v>2371</v>
      </c>
      <c r="C3068" s="227" t="s">
        <v>41</v>
      </c>
      <c r="D3068" s="579"/>
      <c r="E3068" s="827" t="s">
        <v>53</v>
      </c>
      <c r="F3068" s="752">
        <v>750000</v>
      </c>
      <c r="G3068" s="752">
        <v>797000</v>
      </c>
      <c r="H3068" s="753"/>
      <c r="I3068" s="754">
        <v>547000</v>
      </c>
      <c r="J3068" s="755">
        <v>250000</v>
      </c>
      <c r="K3068" s="755"/>
      <c r="L3068" s="755"/>
      <c r="M3068" s="756"/>
      <c r="N3068" s="756"/>
      <c r="O3068" s="480"/>
      <c r="P3068" s="587"/>
      <c r="Q3068" s="660">
        <v>441000</v>
      </c>
      <c r="R3068" s="494">
        <v>356000</v>
      </c>
      <c r="S3068" s="334"/>
      <c r="T3068" s="484"/>
      <c r="U3068" s="334"/>
      <c r="V3068" s="484"/>
      <c r="W3068" s="334"/>
      <c r="X3068" s="593">
        <f t="shared" si="443"/>
        <v>0</v>
      </c>
      <c r="Y3068" s="593">
        <f t="shared" si="444"/>
        <v>0</v>
      </c>
      <c r="Z3068" s="595"/>
      <c r="AA3068" s="595"/>
      <c r="AB3068" s="595"/>
      <c r="AC3068" s="595"/>
      <c r="AD3068" s="595"/>
      <c r="AE3068" s="595"/>
      <c r="AF3068" s="595"/>
      <c r="AG3068" s="595"/>
      <c r="AH3068" s="595">
        <f t="shared" si="439"/>
        <v>0</v>
      </c>
      <c r="AI3068" s="595">
        <v>1</v>
      </c>
      <c r="AJ3068" s="595"/>
      <c r="AK3068" s="595"/>
      <c r="AL3068" s="595"/>
      <c r="AM3068" s="595"/>
      <c r="AN3068" s="595"/>
      <c r="AO3068" s="595"/>
      <c r="AP3068" s="595"/>
      <c r="AQ3068" s="596">
        <f t="shared" si="442"/>
        <v>1</v>
      </c>
      <c r="AR3068" s="596">
        <f t="shared" si="440"/>
        <v>1</v>
      </c>
    </row>
    <row r="3069" spans="1:44" ht="28.2" thickTop="1" thickBot="1">
      <c r="A3069" s="206" t="s">
        <v>2274</v>
      </c>
      <c r="B3069" s="206" t="s">
        <v>2371</v>
      </c>
      <c r="C3069" s="227" t="s">
        <v>63</v>
      </c>
      <c r="D3069" s="579"/>
      <c r="E3069" s="827" t="s">
        <v>53</v>
      </c>
      <c r="F3069" s="752">
        <v>15000</v>
      </c>
      <c r="G3069" s="752">
        <f>F3069</f>
        <v>15000</v>
      </c>
      <c r="H3069" s="753"/>
      <c r="I3069" s="754">
        <f>G3069</f>
        <v>15000</v>
      </c>
      <c r="J3069" s="755"/>
      <c r="K3069" s="755"/>
      <c r="L3069" s="755"/>
      <c r="M3069" s="756"/>
      <c r="N3069" s="756"/>
      <c r="O3069" s="480"/>
      <c r="P3069" s="587"/>
      <c r="Q3069" s="660"/>
      <c r="R3069" s="494"/>
      <c r="S3069" s="334">
        <v>15000</v>
      </c>
      <c r="T3069" s="484"/>
      <c r="U3069" s="334"/>
      <c r="V3069" s="484"/>
      <c r="W3069" s="334"/>
      <c r="X3069" s="593">
        <f t="shared" si="443"/>
        <v>0</v>
      </c>
      <c r="Y3069" s="593">
        <f t="shared" si="444"/>
        <v>0</v>
      </c>
      <c r="Z3069" s="595"/>
      <c r="AA3069" s="595"/>
      <c r="AB3069" s="595"/>
      <c r="AC3069" s="595"/>
      <c r="AD3069" s="595"/>
      <c r="AE3069" s="595"/>
      <c r="AF3069" s="595"/>
      <c r="AG3069" s="595"/>
      <c r="AH3069" s="595">
        <f t="shared" si="439"/>
        <v>0</v>
      </c>
      <c r="AI3069" s="595">
        <v>1</v>
      </c>
      <c r="AJ3069" s="595"/>
      <c r="AK3069" s="595"/>
      <c r="AL3069" s="595"/>
      <c r="AM3069" s="595"/>
      <c r="AN3069" s="595"/>
      <c r="AO3069" s="595"/>
      <c r="AP3069" s="595"/>
      <c r="AQ3069" s="596">
        <f t="shared" si="442"/>
        <v>1</v>
      </c>
      <c r="AR3069" s="596">
        <f t="shared" si="440"/>
        <v>1</v>
      </c>
    </row>
    <row r="3070" spans="1:44" ht="28.2" thickTop="1" thickBot="1">
      <c r="A3070" s="206" t="s">
        <v>2274</v>
      </c>
      <c r="B3070" s="206" t="s">
        <v>2371</v>
      </c>
      <c r="C3070" s="227" t="s">
        <v>2379</v>
      </c>
      <c r="D3070" s="579"/>
      <c r="E3070" s="827" t="s">
        <v>53</v>
      </c>
      <c r="F3070" s="752">
        <v>60000</v>
      </c>
      <c r="G3070" s="752">
        <v>110000</v>
      </c>
      <c r="H3070" s="753"/>
      <c r="I3070" s="754">
        <f>G3070</f>
        <v>110000</v>
      </c>
      <c r="J3070" s="755"/>
      <c r="K3070" s="755"/>
      <c r="L3070" s="755"/>
      <c r="M3070" s="756"/>
      <c r="N3070" s="756"/>
      <c r="O3070" s="480"/>
      <c r="P3070" s="587"/>
      <c r="Q3070" s="660"/>
      <c r="R3070" s="494">
        <f>G3070</f>
        <v>110000</v>
      </c>
      <c r="S3070" s="334"/>
      <c r="T3070" s="484"/>
      <c r="U3070" s="334"/>
      <c r="V3070" s="484"/>
      <c r="W3070" s="334"/>
      <c r="X3070" s="593">
        <f t="shared" si="443"/>
        <v>0</v>
      </c>
      <c r="Y3070" s="593">
        <f t="shared" si="444"/>
        <v>0</v>
      </c>
      <c r="Z3070" s="595"/>
      <c r="AA3070" s="595"/>
      <c r="AB3070" s="595"/>
      <c r="AC3070" s="595"/>
      <c r="AD3070" s="595"/>
      <c r="AE3070" s="595"/>
      <c r="AF3070" s="595"/>
      <c r="AG3070" s="595"/>
      <c r="AH3070" s="595">
        <f t="shared" si="439"/>
        <v>0</v>
      </c>
      <c r="AI3070" s="595">
        <v>1</v>
      </c>
      <c r="AJ3070" s="595"/>
      <c r="AK3070" s="595"/>
      <c r="AL3070" s="595"/>
      <c r="AM3070" s="595"/>
      <c r="AN3070" s="595"/>
      <c r="AO3070" s="595"/>
      <c r="AP3070" s="595"/>
      <c r="AQ3070" s="596">
        <f t="shared" si="442"/>
        <v>1</v>
      </c>
      <c r="AR3070" s="596">
        <f t="shared" si="440"/>
        <v>1</v>
      </c>
    </row>
    <row r="3071" spans="1:44" ht="28.2" thickTop="1" thickBot="1">
      <c r="A3071" s="206" t="s">
        <v>2274</v>
      </c>
      <c r="B3071" s="206" t="s">
        <v>2371</v>
      </c>
      <c r="C3071" s="227" t="s">
        <v>2380</v>
      </c>
      <c r="D3071" s="579"/>
      <c r="E3071" s="827" t="s">
        <v>53</v>
      </c>
      <c r="F3071" s="752">
        <v>15000</v>
      </c>
      <c r="G3071" s="752">
        <f>F3071</f>
        <v>15000</v>
      </c>
      <c r="H3071" s="753"/>
      <c r="I3071" s="754">
        <f>G3071</f>
        <v>15000</v>
      </c>
      <c r="J3071" s="755"/>
      <c r="K3071" s="755"/>
      <c r="L3071" s="755"/>
      <c r="M3071" s="756"/>
      <c r="N3071" s="756"/>
      <c r="O3071" s="480"/>
      <c r="P3071" s="587"/>
      <c r="Q3071" s="660"/>
      <c r="R3071" s="494">
        <f>G3071</f>
        <v>15000</v>
      </c>
      <c r="S3071" s="334"/>
      <c r="T3071" s="484"/>
      <c r="U3071" s="334"/>
      <c r="V3071" s="484"/>
      <c r="W3071" s="334"/>
      <c r="X3071" s="593">
        <f t="shared" si="443"/>
        <v>0</v>
      </c>
      <c r="Y3071" s="593">
        <f t="shared" si="444"/>
        <v>0</v>
      </c>
      <c r="Z3071" s="595"/>
      <c r="AA3071" s="595"/>
      <c r="AB3071" s="595"/>
      <c r="AC3071" s="595"/>
      <c r="AD3071" s="595"/>
      <c r="AE3071" s="595"/>
      <c r="AF3071" s="595"/>
      <c r="AG3071" s="595"/>
      <c r="AH3071" s="595">
        <f t="shared" si="439"/>
        <v>0</v>
      </c>
      <c r="AI3071" s="595">
        <v>1</v>
      </c>
      <c r="AJ3071" s="595"/>
      <c r="AK3071" s="595"/>
      <c r="AL3071" s="595"/>
      <c r="AM3071" s="595"/>
      <c r="AN3071" s="595"/>
      <c r="AO3071" s="595"/>
      <c r="AP3071" s="595"/>
      <c r="AQ3071" s="596">
        <f t="shared" si="442"/>
        <v>1</v>
      </c>
      <c r="AR3071" s="596">
        <f t="shared" si="440"/>
        <v>1</v>
      </c>
    </row>
    <row r="3072" spans="1:44" ht="28.2" thickTop="1" thickBot="1">
      <c r="A3072" s="206" t="s">
        <v>2274</v>
      </c>
      <c r="B3072" s="206" t="s">
        <v>2371</v>
      </c>
      <c r="C3072" s="227" t="s">
        <v>48</v>
      </c>
      <c r="D3072" s="579"/>
      <c r="E3072" s="827" t="s">
        <v>145</v>
      </c>
      <c r="F3072" s="752">
        <v>0</v>
      </c>
      <c r="G3072" s="752">
        <v>60000</v>
      </c>
      <c r="H3072" s="753"/>
      <c r="I3072" s="754">
        <v>60000</v>
      </c>
      <c r="J3072" s="755"/>
      <c r="K3072" s="755"/>
      <c r="L3072" s="755"/>
      <c r="M3072" s="756"/>
      <c r="N3072" s="756"/>
      <c r="O3072" s="480"/>
      <c r="P3072" s="587"/>
      <c r="Q3072" s="660"/>
      <c r="R3072" s="494">
        <v>60000</v>
      </c>
      <c r="S3072" s="334"/>
      <c r="T3072" s="484"/>
      <c r="U3072" s="334"/>
      <c r="V3072" s="484"/>
      <c r="W3072" s="334"/>
      <c r="X3072" s="593">
        <f t="shared" si="443"/>
        <v>0</v>
      </c>
      <c r="Y3072" s="593">
        <f t="shared" si="444"/>
        <v>0</v>
      </c>
      <c r="Z3072" s="595"/>
      <c r="AA3072" s="595"/>
      <c r="AB3072" s="595"/>
      <c r="AC3072" s="595"/>
      <c r="AD3072" s="595"/>
      <c r="AE3072" s="595"/>
      <c r="AF3072" s="595"/>
      <c r="AG3072" s="595"/>
      <c r="AH3072" s="595">
        <f t="shared" si="439"/>
        <v>0</v>
      </c>
      <c r="AI3072" s="595">
        <v>1</v>
      </c>
      <c r="AJ3072" s="595"/>
      <c r="AK3072" s="595"/>
      <c r="AL3072" s="595"/>
      <c r="AM3072" s="595"/>
      <c r="AN3072" s="595"/>
      <c r="AO3072" s="595"/>
      <c r="AP3072" s="595"/>
      <c r="AQ3072" s="596">
        <f t="shared" si="442"/>
        <v>1</v>
      </c>
      <c r="AR3072" s="596">
        <f t="shared" si="440"/>
        <v>1</v>
      </c>
    </row>
    <row r="3073" spans="1:44" ht="28.2" thickTop="1" thickBot="1">
      <c r="A3073" s="206" t="s">
        <v>2274</v>
      </c>
      <c r="B3073" s="206" t="s">
        <v>2371</v>
      </c>
      <c r="C3073" s="227" t="s">
        <v>2381</v>
      </c>
      <c r="D3073" s="579"/>
      <c r="E3073" s="827" t="s">
        <v>10</v>
      </c>
      <c r="F3073" s="752">
        <v>1400000</v>
      </c>
      <c r="G3073" s="752">
        <v>1300000</v>
      </c>
      <c r="H3073" s="753"/>
      <c r="I3073" s="754">
        <v>0</v>
      </c>
      <c r="J3073" s="755">
        <v>0</v>
      </c>
      <c r="K3073" s="755">
        <v>0</v>
      </c>
      <c r="L3073" s="755">
        <v>0</v>
      </c>
      <c r="M3073" s="756">
        <v>1300000</v>
      </c>
      <c r="N3073" s="756"/>
      <c r="O3073" s="354" t="s">
        <v>2382</v>
      </c>
      <c r="P3073" s="587"/>
      <c r="Q3073" s="660">
        <v>961000</v>
      </c>
      <c r="R3073" s="494">
        <v>339000</v>
      </c>
      <c r="S3073" s="334"/>
      <c r="T3073" s="484"/>
      <c r="U3073" s="334" t="s">
        <v>2382</v>
      </c>
      <c r="V3073" s="484"/>
      <c r="W3073" s="334">
        <v>0</v>
      </c>
      <c r="X3073" s="593">
        <f t="shared" si="443"/>
        <v>0</v>
      </c>
      <c r="Y3073" s="593">
        <f t="shared" si="444"/>
        <v>0</v>
      </c>
      <c r="Z3073" s="595"/>
      <c r="AA3073" s="595"/>
      <c r="AB3073" s="595"/>
      <c r="AC3073" s="595"/>
      <c r="AD3073" s="595"/>
      <c r="AE3073" s="595"/>
      <c r="AF3073" s="595"/>
      <c r="AG3073" s="595"/>
      <c r="AH3073" s="595">
        <f t="shared" si="439"/>
        <v>0</v>
      </c>
      <c r="AI3073" s="595"/>
      <c r="AJ3073" s="595"/>
      <c r="AK3073" s="595"/>
      <c r="AL3073" s="595"/>
      <c r="AM3073" s="595"/>
      <c r="AN3073" s="595"/>
      <c r="AO3073" s="595">
        <v>1</v>
      </c>
      <c r="AP3073" s="595"/>
      <c r="AQ3073" s="596">
        <f t="shared" si="442"/>
        <v>1</v>
      </c>
      <c r="AR3073" s="596">
        <f t="shared" si="440"/>
        <v>1</v>
      </c>
    </row>
    <row r="3074" spans="1:44" ht="28.2" thickTop="1" thickBot="1">
      <c r="A3074" s="576" t="s">
        <v>2274</v>
      </c>
      <c r="B3074" s="576" t="s">
        <v>2383</v>
      </c>
      <c r="C3074" s="662" t="s">
        <v>51</v>
      </c>
      <c r="D3074" s="579"/>
      <c r="E3074" s="834" t="s">
        <v>179</v>
      </c>
      <c r="F3074" s="757">
        <v>40000</v>
      </c>
      <c r="G3074" s="757">
        <f t="shared" ref="G3074:G3082" si="447">F3074</f>
        <v>40000</v>
      </c>
      <c r="H3074" s="582"/>
      <c r="I3074" s="758"/>
      <c r="J3074" s="759"/>
      <c r="K3074" s="759"/>
      <c r="L3074" s="759">
        <f>F3074</f>
        <v>40000</v>
      </c>
      <c r="M3074" s="760"/>
      <c r="N3074" s="760"/>
      <c r="O3074" s="706"/>
      <c r="P3074" s="587"/>
      <c r="Q3074" s="667"/>
      <c r="R3074" s="668">
        <v>40000</v>
      </c>
      <c r="S3074" s="592"/>
      <c r="T3074" s="591"/>
      <c r="U3074" s="592"/>
      <c r="V3074" s="591"/>
      <c r="W3074" s="592"/>
      <c r="X3074" s="593">
        <f t="shared" si="443"/>
        <v>0</v>
      </c>
      <c r="Y3074" s="593">
        <f t="shared" si="444"/>
        <v>0</v>
      </c>
      <c r="Z3074" s="594">
        <v>1</v>
      </c>
      <c r="AA3074" s="594"/>
      <c r="AB3074" s="594"/>
      <c r="AC3074" s="594"/>
      <c r="AD3074" s="594"/>
      <c r="AE3074" s="594"/>
      <c r="AF3074" s="594"/>
      <c r="AG3074" s="594"/>
      <c r="AH3074" s="595">
        <f t="shared" si="439"/>
        <v>1</v>
      </c>
      <c r="AI3074" s="594"/>
      <c r="AJ3074" s="594"/>
      <c r="AK3074" s="594"/>
      <c r="AL3074" s="594"/>
      <c r="AM3074" s="594"/>
      <c r="AN3074" s="594"/>
      <c r="AO3074" s="594"/>
      <c r="AP3074" s="594"/>
      <c r="AQ3074" s="596">
        <f t="shared" si="442"/>
        <v>0</v>
      </c>
      <c r="AR3074" s="596">
        <f t="shared" si="440"/>
        <v>1</v>
      </c>
    </row>
    <row r="3075" spans="1:44" ht="28.2" thickTop="1" thickBot="1">
      <c r="A3075" s="576" t="s">
        <v>2274</v>
      </c>
      <c r="B3075" s="576" t="s">
        <v>2383</v>
      </c>
      <c r="C3075" s="662" t="s">
        <v>229</v>
      </c>
      <c r="D3075" s="579"/>
      <c r="E3075" s="834" t="s">
        <v>179</v>
      </c>
      <c r="F3075" s="757">
        <v>100000</v>
      </c>
      <c r="G3075" s="757">
        <f t="shared" si="447"/>
        <v>100000</v>
      </c>
      <c r="H3075" s="582"/>
      <c r="I3075" s="758"/>
      <c r="J3075" s="759"/>
      <c r="K3075" s="759"/>
      <c r="L3075" s="759">
        <f t="shared" ref="L3075:L3082" si="448">F3075</f>
        <v>100000</v>
      </c>
      <c r="M3075" s="760"/>
      <c r="N3075" s="760"/>
      <c r="O3075" s="706"/>
      <c r="P3075" s="587"/>
      <c r="Q3075" s="667"/>
      <c r="R3075" s="668">
        <v>100000</v>
      </c>
      <c r="S3075" s="592"/>
      <c r="T3075" s="591"/>
      <c r="U3075" s="592"/>
      <c r="V3075" s="591"/>
      <c r="W3075" s="592"/>
      <c r="X3075" s="593">
        <f t="shared" si="443"/>
        <v>0</v>
      </c>
      <c r="Y3075" s="593">
        <f t="shared" si="444"/>
        <v>0</v>
      </c>
      <c r="Z3075" s="594">
        <v>1</v>
      </c>
      <c r="AA3075" s="594"/>
      <c r="AB3075" s="594"/>
      <c r="AC3075" s="594"/>
      <c r="AD3075" s="594"/>
      <c r="AE3075" s="594"/>
      <c r="AF3075" s="594"/>
      <c r="AG3075" s="594"/>
      <c r="AH3075" s="595">
        <f t="shared" si="439"/>
        <v>1</v>
      </c>
      <c r="AI3075" s="594"/>
      <c r="AJ3075" s="594"/>
      <c r="AK3075" s="594"/>
      <c r="AL3075" s="594"/>
      <c r="AM3075" s="594"/>
      <c r="AN3075" s="594"/>
      <c r="AO3075" s="594"/>
      <c r="AP3075" s="594"/>
      <c r="AQ3075" s="596">
        <f t="shared" si="442"/>
        <v>0</v>
      </c>
      <c r="AR3075" s="596">
        <f t="shared" si="440"/>
        <v>1</v>
      </c>
    </row>
    <row r="3076" spans="1:44" ht="28.2" thickTop="1" thickBot="1">
      <c r="A3076" s="713" t="s">
        <v>2274</v>
      </c>
      <c r="B3076" s="713" t="s">
        <v>2383</v>
      </c>
      <c r="C3076" s="741" t="s">
        <v>2219</v>
      </c>
      <c r="D3076" s="579"/>
      <c r="E3076" s="918" t="s">
        <v>179</v>
      </c>
      <c r="F3076" s="742">
        <v>330000</v>
      </c>
      <c r="G3076" s="742">
        <f t="shared" si="447"/>
        <v>330000</v>
      </c>
      <c r="H3076" s="582"/>
      <c r="I3076" s="743"/>
      <c r="J3076" s="744">
        <v>330000</v>
      </c>
      <c r="K3076" s="744"/>
      <c r="L3076" s="744"/>
      <c r="M3076" s="745"/>
      <c r="N3076" s="745"/>
      <c r="O3076" s="746"/>
      <c r="P3076" s="587"/>
      <c r="Q3076" s="747"/>
      <c r="R3076" s="748">
        <v>330000</v>
      </c>
      <c r="S3076" s="743"/>
      <c r="T3076" s="749"/>
      <c r="U3076" s="750"/>
      <c r="V3076" s="749"/>
      <c r="W3076" s="750"/>
      <c r="X3076" s="593">
        <f t="shared" si="443"/>
        <v>0</v>
      </c>
      <c r="Y3076" s="593">
        <f t="shared" si="444"/>
        <v>0</v>
      </c>
      <c r="Z3076" s="610">
        <v>1</v>
      </c>
      <c r="AA3076" s="610"/>
      <c r="AB3076" s="610"/>
      <c r="AC3076" s="610"/>
      <c r="AD3076" s="610"/>
      <c r="AE3076" s="610"/>
      <c r="AF3076" s="610"/>
      <c r="AG3076" s="610"/>
      <c r="AH3076" s="595">
        <f t="shared" si="439"/>
        <v>1</v>
      </c>
      <c r="AI3076" s="751"/>
      <c r="AJ3076" s="751"/>
      <c r="AK3076" s="751"/>
      <c r="AL3076" s="751"/>
      <c r="AM3076" s="751"/>
      <c r="AN3076" s="751"/>
      <c r="AO3076" s="751"/>
      <c r="AP3076" s="751"/>
      <c r="AQ3076" s="596">
        <f t="shared" si="442"/>
        <v>0</v>
      </c>
      <c r="AR3076" s="596">
        <f t="shared" si="440"/>
        <v>1</v>
      </c>
    </row>
    <row r="3077" spans="1:44" ht="28.2" thickTop="1" thickBot="1">
      <c r="A3077" s="576" t="s">
        <v>2274</v>
      </c>
      <c r="B3077" s="576" t="s">
        <v>2383</v>
      </c>
      <c r="C3077" s="662" t="s">
        <v>60</v>
      </c>
      <c r="D3077" s="579"/>
      <c r="E3077" s="834" t="s">
        <v>179</v>
      </c>
      <c r="F3077" s="757">
        <v>80000</v>
      </c>
      <c r="G3077" s="757">
        <f t="shared" si="447"/>
        <v>80000</v>
      </c>
      <c r="H3077" s="582"/>
      <c r="I3077" s="758"/>
      <c r="J3077" s="759"/>
      <c r="K3077" s="759"/>
      <c r="L3077" s="759">
        <f t="shared" si="448"/>
        <v>80000</v>
      </c>
      <c r="M3077" s="760"/>
      <c r="N3077" s="760"/>
      <c r="O3077" s="706"/>
      <c r="P3077" s="587"/>
      <c r="Q3077" s="667"/>
      <c r="R3077" s="668">
        <v>80000</v>
      </c>
      <c r="S3077" s="592"/>
      <c r="T3077" s="591"/>
      <c r="U3077" s="592"/>
      <c r="V3077" s="591"/>
      <c r="W3077" s="592"/>
      <c r="X3077" s="593">
        <f t="shared" si="443"/>
        <v>0</v>
      </c>
      <c r="Y3077" s="593">
        <f t="shared" si="444"/>
        <v>0</v>
      </c>
      <c r="Z3077" s="594">
        <v>1</v>
      </c>
      <c r="AA3077" s="594"/>
      <c r="AB3077" s="594"/>
      <c r="AC3077" s="594"/>
      <c r="AD3077" s="594"/>
      <c r="AE3077" s="594"/>
      <c r="AF3077" s="594"/>
      <c r="AG3077" s="594"/>
      <c r="AH3077" s="595">
        <f t="shared" si="439"/>
        <v>1</v>
      </c>
      <c r="AI3077" s="594"/>
      <c r="AJ3077" s="594"/>
      <c r="AK3077" s="594"/>
      <c r="AL3077" s="594"/>
      <c r="AM3077" s="594"/>
      <c r="AN3077" s="594"/>
      <c r="AO3077" s="594"/>
      <c r="AP3077" s="594"/>
      <c r="AQ3077" s="596">
        <f t="shared" si="442"/>
        <v>0</v>
      </c>
      <c r="AR3077" s="596">
        <f t="shared" si="440"/>
        <v>1</v>
      </c>
    </row>
    <row r="3078" spans="1:44" ht="28.2" thickTop="1" thickBot="1">
      <c r="A3078" s="576" t="s">
        <v>2274</v>
      </c>
      <c r="B3078" s="576" t="s">
        <v>2383</v>
      </c>
      <c r="C3078" s="662" t="s">
        <v>2384</v>
      </c>
      <c r="D3078" s="579"/>
      <c r="E3078" s="834" t="s">
        <v>179</v>
      </c>
      <c r="F3078" s="757">
        <v>100000</v>
      </c>
      <c r="G3078" s="757">
        <f t="shared" si="447"/>
        <v>100000</v>
      </c>
      <c r="H3078" s="582"/>
      <c r="I3078" s="758"/>
      <c r="J3078" s="759"/>
      <c r="K3078" s="759"/>
      <c r="L3078" s="759">
        <f t="shared" si="448"/>
        <v>100000</v>
      </c>
      <c r="M3078" s="760"/>
      <c r="N3078" s="760"/>
      <c r="O3078" s="706"/>
      <c r="P3078" s="587"/>
      <c r="Q3078" s="667"/>
      <c r="R3078" s="668">
        <v>13500</v>
      </c>
      <c r="S3078" s="592">
        <v>86500</v>
      </c>
      <c r="T3078" s="591"/>
      <c r="U3078" s="592"/>
      <c r="V3078" s="591"/>
      <c r="W3078" s="592"/>
      <c r="X3078" s="593">
        <f t="shared" si="443"/>
        <v>0</v>
      </c>
      <c r="Y3078" s="593">
        <f t="shared" si="444"/>
        <v>0</v>
      </c>
      <c r="Z3078" s="594">
        <v>1</v>
      </c>
      <c r="AA3078" s="594"/>
      <c r="AB3078" s="594"/>
      <c r="AC3078" s="594"/>
      <c r="AD3078" s="594"/>
      <c r="AE3078" s="594"/>
      <c r="AF3078" s="594"/>
      <c r="AG3078" s="594"/>
      <c r="AH3078" s="595">
        <f t="shared" si="439"/>
        <v>1</v>
      </c>
      <c r="AI3078" s="594"/>
      <c r="AJ3078" s="594"/>
      <c r="AK3078" s="594"/>
      <c r="AL3078" s="594"/>
      <c r="AM3078" s="594"/>
      <c r="AN3078" s="594"/>
      <c r="AO3078" s="594"/>
      <c r="AP3078" s="594"/>
      <c r="AQ3078" s="596">
        <f t="shared" si="442"/>
        <v>0</v>
      </c>
      <c r="AR3078" s="596">
        <f t="shared" si="440"/>
        <v>1</v>
      </c>
    </row>
    <row r="3079" spans="1:44" ht="28.2" thickTop="1" thickBot="1">
      <c r="A3079" s="576" t="s">
        <v>2274</v>
      </c>
      <c r="B3079" s="576" t="s">
        <v>2383</v>
      </c>
      <c r="C3079" s="662" t="s">
        <v>2331</v>
      </c>
      <c r="D3079" s="579"/>
      <c r="E3079" s="834" t="s">
        <v>179</v>
      </c>
      <c r="F3079" s="757">
        <v>100000</v>
      </c>
      <c r="G3079" s="757">
        <f t="shared" si="447"/>
        <v>100000</v>
      </c>
      <c r="H3079" s="582"/>
      <c r="I3079" s="758"/>
      <c r="J3079" s="759"/>
      <c r="K3079" s="759"/>
      <c r="L3079" s="759">
        <f t="shared" si="448"/>
        <v>100000</v>
      </c>
      <c r="M3079" s="760"/>
      <c r="N3079" s="760"/>
      <c r="O3079" s="706"/>
      <c r="P3079" s="587"/>
      <c r="Q3079" s="667"/>
      <c r="R3079" s="668">
        <v>100000</v>
      </c>
      <c r="S3079" s="592"/>
      <c r="T3079" s="591"/>
      <c r="U3079" s="592"/>
      <c r="V3079" s="591"/>
      <c r="W3079" s="592"/>
      <c r="X3079" s="593">
        <f t="shared" si="443"/>
        <v>0</v>
      </c>
      <c r="Y3079" s="593">
        <f t="shared" si="444"/>
        <v>0</v>
      </c>
      <c r="Z3079" s="594">
        <v>1</v>
      </c>
      <c r="AA3079" s="594"/>
      <c r="AB3079" s="594"/>
      <c r="AC3079" s="594"/>
      <c r="AD3079" s="594"/>
      <c r="AE3079" s="594"/>
      <c r="AF3079" s="594"/>
      <c r="AG3079" s="594"/>
      <c r="AH3079" s="595">
        <f t="shared" si="439"/>
        <v>1</v>
      </c>
      <c r="AI3079" s="594"/>
      <c r="AJ3079" s="594"/>
      <c r="AK3079" s="594"/>
      <c r="AL3079" s="594"/>
      <c r="AM3079" s="594"/>
      <c r="AN3079" s="594"/>
      <c r="AO3079" s="594"/>
      <c r="AP3079" s="594"/>
      <c r="AQ3079" s="596">
        <f t="shared" si="442"/>
        <v>0</v>
      </c>
      <c r="AR3079" s="596">
        <f t="shared" si="440"/>
        <v>1</v>
      </c>
    </row>
    <row r="3080" spans="1:44" ht="28.2" thickTop="1" thickBot="1">
      <c r="A3080" s="576" t="s">
        <v>2274</v>
      </c>
      <c r="B3080" s="576" t="s">
        <v>2383</v>
      </c>
      <c r="C3080" s="662" t="s">
        <v>2308</v>
      </c>
      <c r="D3080" s="579"/>
      <c r="E3080" s="834" t="s">
        <v>179</v>
      </c>
      <c r="F3080" s="757">
        <v>6000</v>
      </c>
      <c r="G3080" s="757">
        <f t="shared" si="447"/>
        <v>6000</v>
      </c>
      <c r="H3080" s="582"/>
      <c r="I3080" s="758"/>
      <c r="J3080" s="759"/>
      <c r="K3080" s="759"/>
      <c r="L3080" s="759">
        <f t="shared" si="448"/>
        <v>6000</v>
      </c>
      <c r="M3080" s="760"/>
      <c r="N3080" s="760"/>
      <c r="O3080" s="706"/>
      <c r="P3080" s="587"/>
      <c r="Q3080" s="667"/>
      <c r="R3080" s="668">
        <v>6000</v>
      </c>
      <c r="S3080" s="592"/>
      <c r="T3080" s="591"/>
      <c r="U3080" s="592"/>
      <c r="V3080" s="591"/>
      <c r="W3080" s="592"/>
      <c r="X3080" s="593">
        <f t="shared" si="443"/>
        <v>0</v>
      </c>
      <c r="Y3080" s="593">
        <f t="shared" si="444"/>
        <v>0</v>
      </c>
      <c r="Z3080" s="594">
        <v>1</v>
      </c>
      <c r="AA3080" s="594"/>
      <c r="AB3080" s="594"/>
      <c r="AC3080" s="594"/>
      <c r="AD3080" s="594"/>
      <c r="AE3080" s="594"/>
      <c r="AF3080" s="594"/>
      <c r="AG3080" s="594"/>
      <c r="AH3080" s="595">
        <f t="shared" si="439"/>
        <v>1</v>
      </c>
      <c r="AI3080" s="594"/>
      <c r="AJ3080" s="594"/>
      <c r="AK3080" s="594"/>
      <c r="AL3080" s="594"/>
      <c r="AM3080" s="594"/>
      <c r="AN3080" s="594"/>
      <c r="AO3080" s="594"/>
      <c r="AP3080" s="594"/>
      <c r="AQ3080" s="596">
        <f t="shared" si="442"/>
        <v>0</v>
      </c>
      <c r="AR3080" s="596">
        <f t="shared" si="440"/>
        <v>1</v>
      </c>
    </row>
    <row r="3081" spans="1:44" ht="28.2" thickTop="1" thickBot="1">
      <c r="A3081" s="576" t="s">
        <v>2274</v>
      </c>
      <c r="B3081" s="576" t="s">
        <v>2383</v>
      </c>
      <c r="C3081" s="662" t="s">
        <v>581</v>
      </c>
      <c r="D3081" s="579"/>
      <c r="E3081" s="834" t="s">
        <v>179</v>
      </c>
      <c r="F3081" s="757">
        <v>55000</v>
      </c>
      <c r="G3081" s="757">
        <f t="shared" si="447"/>
        <v>55000</v>
      </c>
      <c r="H3081" s="582"/>
      <c r="I3081" s="758"/>
      <c r="J3081" s="759"/>
      <c r="K3081" s="759"/>
      <c r="L3081" s="759">
        <f t="shared" si="448"/>
        <v>55000</v>
      </c>
      <c r="M3081" s="760"/>
      <c r="N3081" s="760"/>
      <c r="O3081" s="706"/>
      <c r="P3081" s="587"/>
      <c r="Q3081" s="667"/>
      <c r="R3081" s="668">
        <v>55000</v>
      </c>
      <c r="S3081" s="592"/>
      <c r="T3081" s="591"/>
      <c r="U3081" s="592"/>
      <c r="V3081" s="591"/>
      <c r="W3081" s="592"/>
      <c r="X3081" s="593">
        <f t="shared" si="443"/>
        <v>0</v>
      </c>
      <c r="Y3081" s="593">
        <f t="shared" si="444"/>
        <v>0</v>
      </c>
      <c r="Z3081" s="594">
        <v>1</v>
      </c>
      <c r="AA3081" s="594"/>
      <c r="AB3081" s="594"/>
      <c r="AC3081" s="594"/>
      <c r="AD3081" s="594"/>
      <c r="AE3081" s="594"/>
      <c r="AF3081" s="594"/>
      <c r="AG3081" s="594"/>
      <c r="AH3081" s="595">
        <f t="shared" si="439"/>
        <v>1</v>
      </c>
      <c r="AI3081" s="594"/>
      <c r="AJ3081" s="594"/>
      <c r="AK3081" s="594"/>
      <c r="AL3081" s="594"/>
      <c r="AM3081" s="594"/>
      <c r="AN3081" s="594"/>
      <c r="AO3081" s="594"/>
      <c r="AP3081" s="594"/>
      <c r="AQ3081" s="596">
        <f t="shared" si="442"/>
        <v>0</v>
      </c>
      <c r="AR3081" s="596">
        <f t="shared" si="440"/>
        <v>1</v>
      </c>
    </row>
    <row r="3082" spans="1:44" ht="28.2" thickTop="1" thickBot="1">
      <c r="A3082" s="576" t="s">
        <v>2274</v>
      </c>
      <c r="B3082" s="576" t="s">
        <v>2383</v>
      </c>
      <c r="C3082" s="662" t="s">
        <v>36</v>
      </c>
      <c r="D3082" s="579"/>
      <c r="E3082" s="834" t="s">
        <v>179</v>
      </c>
      <c r="F3082" s="757">
        <v>10000</v>
      </c>
      <c r="G3082" s="757">
        <f t="shared" si="447"/>
        <v>10000</v>
      </c>
      <c r="H3082" s="582"/>
      <c r="I3082" s="758"/>
      <c r="J3082" s="759"/>
      <c r="K3082" s="759"/>
      <c r="L3082" s="759">
        <f t="shared" si="448"/>
        <v>10000</v>
      </c>
      <c r="M3082" s="760"/>
      <c r="N3082" s="760"/>
      <c r="O3082" s="706"/>
      <c r="P3082" s="587"/>
      <c r="Q3082" s="667"/>
      <c r="R3082" s="668">
        <v>10000</v>
      </c>
      <c r="S3082" s="592"/>
      <c r="T3082" s="591"/>
      <c r="U3082" s="592"/>
      <c r="V3082" s="591"/>
      <c r="W3082" s="592"/>
      <c r="X3082" s="593">
        <f t="shared" si="443"/>
        <v>0</v>
      </c>
      <c r="Y3082" s="593">
        <f t="shared" si="444"/>
        <v>0</v>
      </c>
      <c r="Z3082" s="594">
        <v>1</v>
      </c>
      <c r="AA3082" s="594"/>
      <c r="AB3082" s="594"/>
      <c r="AC3082" s="594"/>
      <c r="AD3082" s="594"/>
      <c r="AE3082" s="594"/>
      <c r="AF3082" s="594"/>
      <c r="AG3082" s="594"/>
      <c r="AH3082" s="595">
        <f t="shared" ref="AH3082:AH3145" si="449">SUM(Z3082:AG3082)</f>
        <v>1</v>
      </c>
      <c r="AI3082" s="594"/>
      <c r="AJ3082" s="594"/>
      <c r="AK3082" s="594"/>
      <c r="AL3082" s="594"/>
      <c r="AM3082" s="594"/>
      <c r="AN3082" s="594"/>
      <c r="AO3082" s="594"/>
      <c r="AP3082" s="594"/>
      <c r="AQ3082" s="596">
        <f t="shared" si="442"/>
        <v>0</v>
      </c>
      <c r="AR3082" s="596">
        <f t="shared" ref="AR3082:AR3145" si="450">AQ3082+AH3082</f>
        <v>1</v>
      </c>
    </row>
    <row r="3083" spans="1:44" ht="28.2" thickTop="1" thickBot="1">
      <c r="A3083" s="206" t="s">
        <v>2274</v>
      </c>
      <c r="B3083" s="206" t="s">
        <v>2383</v>
      </c>
      <c r="C3083" s="227" t="s">
        <v>2385</v>
      </c>
      <c r="D3083" s="579"/>
      <c r="E3083" s="827" t="s">
        <v>145</v>
      </c>
      <c r="F3083" s="752">
        <v>140000</v>
      </c>
      <c r="G3083" s="752">
        <v>86500</v>
      </c>
      <c r="H3083" s="753"/>
      <c r="I3083" s="754"/>
      <c r="J3083" s="755"/>
      <c r="K3083" s="755"/>
      <c r="L3083" s="755">
        <v>86500</v>
      </c>
      <c r="M3083" s="756"/>
      <c r="N3083" s="756"/>
      <c r="O3083" s="480"/>
      <c r="P3083" s="587"/>
      <c r="Q3083" s="660"/>
      <c r="R3083" s="494">
        <v>86500</v>
      </c>
      <c r="S3083" s="334">
        <f>G3083-R3083-Q3083</f>
        <v>0</v>
      </c>
      <c r="T3083" s="484"/>
      <c r="U3083" s="334"/>
      <c r="V3083" s="484"/>
      <c r="W3083" s="334"/>
      <c r="X3083" s="593">
        <f t="shared" si="443"/>
        <v>0</v>
      </c>
      <c r="Y3083" s="593">
        <f t="shared" si="444"/>
        <v>0</v>
      </c>
      <c r="Z3083" s="595"/>
      <c r="AA3083" s="595"/>
      <c r="AB3083" s="595"/>
      <c r="AC3083" s="595"/>
      <c r="AD3083" s="595"/>
      <c r="AE3083" s="595"/>
      <c r="AF3083" s="595"/>
      <c r="AG3083" s="595"/>
      <c r="AH3083" s="595">
        <f t="shared" si="449"/>
        <v>0</v>
      </c>
      <c r="AI3083" s="595">
        <v>1</v>
      </c>
      <c r="AJ3083" s="595"/>
      <c r="AK3083" s="595"/>
      <c r="AL3083" s="595"/>
      <c r="AM3083" s="595"/>
      <c r="AN3083" s="595"/>
      <c r="AO3083" s="595"/>
      <c r="AP3083" s="595"/>
      <c r="AQ3083" s="596">
        <f t="shared" si="442"/>
        <v>1</v>
      </c>
      <c r="AR3083" s="596">
        <f t="shared" si="450"/>
        <v>1</v>
      </c>
    </row>
    <row r="3084" spans="1:44" ht="28.2" thickTop="1" thickBot="1">
      <c r="A3084" s="206" t="s">
        <v>2274</v>
      </c>
      <c r="B3084" s="206" t="s">
        <v>2383</v>
      </c>
      <c r="C3084" s="227" t="s">
        <v>36</v>
      </c>
      <c r="D3084" s="579"/>
      <c r="E3084" s="827" t="s">
        <v>145</v>
      </c>
      <c r="F3084" s="752">
        <v>10000</v>
      </c>
      <c r="G3084" s="752">
        <v>40000</v>
      </c>
      <c r="H3084" s="753"/>
      <c r="I3084" s="754">
        <v>27500</v>
      </c>
      <c r="J3084" s="755"/>
      <c r="K3084" s="755"/>
      <c r="L3084" s="755">
        <f>G3084-I3084</f>
        <v>12500</v>
      </c>
      <c r="M3084" s="756"/>
      <c r="N3084" s="756"/>
      <c r="O3084" s="480"/>
      <c r="P3084" s="587"/>
      <c r="Q3084" s="660">
        <v>11090</v>
      </c>
      <c r="R3084" s="494">
        <v>28910</v>
      </c>
      <c r="S3084" s="334">
        <f>G3084-R3084-Q3084</f>
        <v>0</v>
      </c>
      <c r="T3084" s="484"/>
      <c r="U3084" s="334"/>
      <c r="V3084" s="484"/>
      <c r="W3084" s="334"/>
      <c r="X3084" s="593">
        <f t="shared" si="443"/>
        <v>0</v>
      </c>
      <c r="Y3084" s="593">
        <f t="shared" si="444"/>
        <v>0</v>
      </c>
      <c r="Z3084" s="595"/>
      <c r="AA3084" s="595"/>
      <c r="AB3084" s="595"/>
      <c r="AC3084" s="595"/>
      <c r="AD3084" s="595"/>
      <c r="AE3084" s="595"/>
      <c r="AF3084" s="595"/>
      <c r="AG3084" s="595"/>
      <c r="AH3084" s="595">
        <f t="shared" si="449"/>
        <v>0</v>
      </c>
      <c r="AI3084" s="595">
        <v>1</v>
      </c>
      <c r="AJ3084" s="595"/>
      <c r="AK3084" s="595"/>
      <c r="AL3084" s="595"/>
      <c r="AM3084" s="595"/>
      <c r="AN3084" s="595"/>
      <c r="AO3084" s="595"/>
      <c r="AP3084" s="595"/>
      <c r="AQ3084" s="596">
        <f t="shared" si="442"/>
        <v>1</v>
      </c>
      <c r="AR3084" s="596">
        <f t="shared" si="450"/>
        <v>1</v>
      </c>
    </row>
    <row r="3085" spans="1:44" ht="28.2" thickTop="1" thickBot="1">
      <c r="A3085" s="206" t="s">
        <v>2274</v>
      </c>
      <c r="B3085" s="206" t="s">
        <v>2383</v>
      </c>
      <c r="C3085" s="227" t="s">
        <v>2386</v>
      </c>
      <c r="D3085" s="579"/>
      <c r="E3085" s="827" t="s">
        <v>53</v>
      </c>
      <c r="F3085" s="752">
        <v>1000000</v>
      </c>
      <c r="G3085" s="752">
        <f>986233+9959</f>
        <v>996192</v>
      </c>
      <c r="H3085" s="753"/>
      <c r="I3085" s="754"/>
      <c r="J3085" s="755"/>
      <c r="K3085" s="755"/>
      <c r="L3085" s="755"/>
      <c r="M3085" s="756">
        <v>996192</v>
      </c>
      <c r="N3085" s="756"/>
      <c r="O3085" s="480"/>
      <c r="P3085" s="587"/>
      <c r="Q3085" s="660">
        <f>976297.539+9024.185</f>
        <v>985321.72400000005</v>
      </c>
      <c r="R3085" s="494">
        <f>M3085-Q3085</f>
        <v>10870.275999999954</v>
      </c>
      <c r="S3085" s="334">
        <f>M3085-R3085-Q3085</f>
        <v>0</v>
      </c>
      <c r="T3085" s="484"/>
      <c r="U3085" s="334"/>
      <c r="V3085" s="484"/>
      <c r="W3085" s="334"/>
      <c r="X3085" s="593">
        <f t="shared" si="443"/>
        <v>0</v>
      </c>
      <c r="Y3085" s="593">
        <f t="shared" si="444"/>
        <v>0</v>
      </c>
      <c r="Z3085" s="595"/>
      <c r="AA3085" s="595"/>
      <c r="AB3085" s="595"/>
      <c r="AC3085" s="595"/>
      <c r="AD3085" s="595"/>
      <c r="AE3085" s="595"/>
      <c r="AF3085" s="595"/>
      <c r="AG3085" s="595"/>
      <c r="AH3085" s="595">
        <f t="shared" si="449"/>
        <v>0</v>
      </c>
      <c r="AI3085" s="595"/>
      <c r="AJ3085" s="595"/>
      <c r="AK3085" s="595"/>
      <c r="AL3085" s="595"/>
      <c r="AM3085" s="595"/>
      <c r="AN3085" s="595"/>
      <c r="AO3085" s="595">
        <v>1</v>
      </c>
      <c r="AP3085" s="595"/>
      <c r="AQ3085" s="596">
        <f t="shared" ref="AQ3085:AQ3148" si="451">SUM(AI3085:AP3085)</f>
        <v>1</v>
      </c>
      <c r="AR3085" s="596">
        <f t="shared" si="450"/>
        <v>1</v>
      </c>
    </row>
    <row r="3086" spans="1:44" ht="28.2" thickTop="1" thickBot="1">
      <c r="A3086" s="576" t="s">
        <v>2274</v>
      </c>
      <c r="B3086" s="576" t="s">
        <v>2387</v>
      </c>
      <c r="C3086" s="662" t="s">
        <v>41</v>
      </c>
      <c r="D3086" s="579"/>
      <c r="E3086" s="834" t="s">
        <v>179</v>
      </c>
      <c r="F3086" s="757">
        <v>375000</v>
      </c>
      <c r="G3086" s="757">
        <f t="shared" ref="G3086:G3093" si="452">F3086</f>
        <v>375000</v>
      </c>
      <c r="H3086" s="582"/>
      <c r="I3086" s="758"/>
      <c r="J3086" s="759"/>
      <c r="K3086" s="759"/>
      <c r="L3086" s="759">
        <v>375000</v>
      </c>
      <c r="M3086" s="760"/>
      <c r="N3086" s="760"/>
      <c r="O3086" s="666"/>
      <c r="P3086" s="587"/>
      <c r="Q3086" s="667"/>
      <c r="R3086" s="668">
        <v>200000</v>
      </c>
      <c r="S3086" s="592">
        <v>175000</v>
      </c>
      <c r="T3086" s="591"/>
      <c r="U3086" s="592"/>
      <c r="V3086" s="591"/>
      <c r="W3086" s="592"/>
      <c r="X3086" s="593">
        <f t="shared" si="443"/>
        <v>0</v>
      </c>
      <c r="Y3086" s="593">
        <f t="shared" si="444"/>
        <v>0</v>
      </c>
      <c r="Z3086" s="594">
        <v>1</v>
      </c>
      <c r="AA3086" s="594"/>
      <c r="AB3086" s="594"/>
      <c r="AC3086" s="594"/>
      <c r="AD3086" s="594"/>
      <c r="AE3086" s="594"/>
      <c r="AF3086" s="594"/>
      <c r="AG3086" s="594"/>
      <c r="AH3086" s="595">
        <f t="shared" si="449"/>
        <v>1</v>
      </c>
      <c r="AI3086" s="594"/>
      <c r="AJ3086" s="594"/>
      <c r="AK3086" s="594"/>
      <c r="AL3086" s="594"/>
      <c r="AM3086" s="594"/>
      <c r="AN3086" s="594"/>
      <c r="AO3086" s="594"/>
      <c r="AP3086" s="594"/>
      <c r="AQ3086" s="596">
        <f t="shared" si="451"/>
        <v>0</v>
      </c>
      <c r="AR3086" s="596">
        <f t="shared" si="450"/>
        <v>1</v>
      </c>
    </row>
    <row r="3087" spans="1:44" ht="28.2" thickTop="1" thickBot="1">
      <c r="A3087" s="576" t="s">
        <v>2274</v>
      </c>
      <c r="B3087" s="576" t="s">
        <v>2387</v>
      </c>
      <c r="C3087" s="662" t="s">
        <v>229</v>
      </c>
      <c r="D3087" s="579"/>
      <c r="E3087" s="834" t="s">
        <v>179</v>
      </c>
      <c r="F3087" s="757">
        <v>15000</v>
      </c>
      <c r="G3087" s="757">
        <f t="shared" si="452"/>
        <v>15000</v>
      </c>
      <c r="H3087" s="582"/>
      <c r="I3087" s="758">
        <v>15000</v>
      </c>
      <c r="J3087" s="759"/>
      <c r="K3087" s="759"/>
      <c r="L3087" s="759"/>
      <c r="M3087" s="760"/>
      <c r="N3087" s="760"/>
      <c r="O3087" s="666"/>
      <c r="P3087" s="587"/>
      <c r="Q3087" s="667"/>
      <c r="R3087" s="668">
        <v>15000</v>
      </c>
      <c r="S3087" s="592"/>
      <c r="T3087" s="591"/>
      <c r="U3087" s="592"/>
      <c r="V3087" s="591"/>
      <c r="W3087" s="592"/>
      <c r="X3087" s="593">
        <f t="shared" si="443"/>
        <v>0</v>
      </c>
      <c r="Y3087" s="593">
        <f t="shared" si="444"/>
        <v>0</v>
      </c>
      <c r="Z3087" s="594">
        <v>1</v>
      </c>
      <c r="AA3087" s="594"/>
      <c r="AB3087" s="594"/>
      <c r="AC3087" s="594"/>
      <c r="AD3087" s="594"/>
      <c r="AE3087" s="594"/>
      <c r="AF3087" s="594"/>
      <c r="AG3087" s="594"/>
      <c r="AH3087" s="595">
        <f t="shared" si="449"/>
        <v>1</v>
      </c>
      <c r="AI3087" s="594"/>
      <c r="AJ3087" s="594"/>
      <c r="AK3087" s="594"/>
      <c r="AL3087" s="594"/>
      <c r="AM3087" s="594"/>
      <c r="AN3087" s="594"/>
      <c r="AO3087" s="594"/>
      <c r="AP3087" s="594"/>
      <c r="AQ3087" s="596">
        <f t="shared" si="451"/>
        <v>0</v>
      </c>
      <c r="AR3087" s="596">
        <f t="shared" si="450"/>
        <v>1</v>
      </c>
    </row>
    <row r="3088" spans="1:44" ht="28.2" thickTop="1" thickBot="1">
      <c r="A3088" s="576" t="s">
        <v>2274</v>
      </c>
      <c r="B3088" s="576" t="s">
        <v>2387</v>
      </c>
      <c r="C3088" s="662" t="s">
        <v>516</v>
      </c>
      <c r="D3088" s="579"/>
      <c r="E3088" s="834" t="s">
        <v>179</v>
      </c>
      <c r="F3088" s="757">
        <v>10000</v>
      </c>
      <c r="G3088" s="757">
        <f t="shared" si="452"/>
        <v>10000</v>
      </c>
      <c r="H3088" s="582"/>
      <c r="I3088" s="758"/>
      <c r="J3088" s="759"/>
      <c r="K3088" s="759"/>
      <c r="L3088" s="759">
        <v>10000</v>
      </c>
      <c r="M3088" s="760"/>
      <c r="N3088" s="760"/>
      <c r="O3088" s="666"/>
      <c r="P3088" s="587"/>
      <c r="Q3088" s="667"/>
      <c r="R3088" s="668">
        <v>10000</v>
      </c>
      <c r="S3088" s="592"/>
      <c r="T3088" s="591"/>
      <c r="U3088" s="592"/>
      <c r="V3088" s="591"/>
      <c r="W3088" s="592"/>
      <c r="X3088" s="593">
        <f t="shared" si="443"/>
        <v>0</v>
      </c>
      <c r="Y3088" s="593">
        <f t="shared" si="444"/>
        <v>0</v>
      </c>
      <c r="Z3088" s="594">
        <v>1</v>
      </c>
      <c r="AA3088" s="594"/>
      <c r="AB3088" s="594"/>
      <c r="AC3088" s="594"/>
      <c r="AD3088" s="594"/>
      <c r="AE3088" s="594"/>
      <c r="AF3088" s="594"/>
      <c r="AG3088" s="594"/>
      <c r="AH3088" s="595">
        <f t="shared" si="449"/>
        <v>1</v>
      </c>
      <c r="AI3088" s="594"/>
      <c r="AJ3088" s="594"/>
      <c r="AK3088" s="594"/>
      <c r="AL3088" s="594"/>
      <c r="AM3088" s="594"/>
      <c r="AN3088" s="594"/>
      <c r="AO3088" s="594"/>
      <c r="AP3088" s="594"/>
      <c r="AQ3088" s="596">
        <f t="shared" si="451"/>
        <v>0</v>
      </c>
      <c r="AR3088" s="596">
        <f t="shared" si="450"/>
        <v>1</v>
      </c>
    </row>
    <row r="3089" spans="1:44" ht="28.2" thickTop="1" thickBot="1">
      <c r="A3089" s="576" t="s">
        <v>2274</v>
      </c>
      <c r="B3089" s="576" t="s">
        <v>2387</v>
      </c>
      <c r="C3089" s="662" t="s">
        <v>48</v>
      </c>
      <c r="D3089" s="579"/>
      <c r="E3089" s="834" t="s">
        <v>179</v>
      </c>
      <c r="F3089" s="757">
        <v>13000</v>
      </c>
      <c r="G3089" s="757">
        <f t="shared" si="452"/>
        <v>13000</v>
      </c>
      <c r="H3089" s="582"/>
      <c r="I3089" s="758"/>
      <c r="J3089" s="759"/>
      <c r="K3089" s="759"/>
      <c r="L3089" s="759">
        <v>13000</v>
      </c>
      <c r="M3089" s="760"/>
      <c r="N3089" s="760"/>
      <c r="O3089" s="666"/>
      <c r="P3089" s="587"/>
      <c r="Q3089" s="667"/>
      <c r="R3089" s="668">
        <v>13000</v>
      </c>
      <c r="S3089" s="592"/>
      <c r="T3089" s="591"/>
      <c r="U3089" s="592"/>
      <c r="V3089" s="591"/>
      <c r="W3089" s="592"/>
      <c r="X3089" s="593">
        <f t="shared" si="443"/>
        <v>0</v>
      </c>
      <c r="Y3089" s="593">
        <f t="shared" si="444"/>
        <v>0</v>
      </c>
      <c r="Z3089" s="594">
        <v>1</v>
      </c>
      <c r="AA3089" s="594"/>
      <c r="AB3089" s="594"/>
      <c r="AC3089" s="594"/>
      <c r="AD3089" s="594"/>
      <c r="AE3089" s="594"/>
      <c r="AF3089" s="594"/>
      <c r="AG3089" s="594"/>
      <c r="AH3089" s="595">
        <f t="shared" si="449"/>
        <v>1</v>
      </c>
      <c r="AI3089" s="594"/>
      <c r="AJ3089" s="594"/>
      <c r="AK3089" s="594"/>
      <c r="AL3089" s="594"/>
      <c r="AM3089" s="594"/>
      <c r="AN3089" s="594"/>
      <c r="AO3089" s="594"/>
      <c r="AP3089" s="594"/>
      <c r="AQ3089" s="596">
        <f t="shared" si="451"/>
        <v>0</v>
      </c>
      <c r="AR3089" s="596">
        <f t="shared" si="450"/>
        <v>1</v>
      </c>
    </row>
    <row r="3090" spans="1:44" ht="28.2" thickTop="1" thickBot="1">
      <c r="A3090" s="576" t="s">
        <v>2274</v>
      </c>
      <c r="B3090" s="576" t="s">
        <v>2387</v>
      </c>
      <c r="C3090" s="662" t="s">
        <v>519</v>
      </c>
      <c r="D3090" s="579"/>
      <c r="E3090" s="834" t="s">
        <v>179</v>
      </c>
      <c r="F3090" s="757">
        <v>15000</v>
      </c>
      <c r="G3090" s="757">
        <f t="shared" si="452"/>
        <v>15000</v>
      </c>
      <c r="H3090" s="582"/>
      <c r="I3090" s="758"/>
      <c r="J3090" s="759"/>
      <c r="K3090" s="759"/>
      <c r="L3090" s="759">
        <v>15000</v>
      </c>
      <c r="M3090" s="760"/>
      <c r="N3090" s="760"/>
      <c r="O3090" s="666"/>
      <c r="P3090" s="587"/>
      <c r="Q3090" s="667"/>
      <c r="R3090" s="668">
        <v>15000</v>
      </c>
      <c r="S3090" s="592"/>
      <c r="T3090" s="591"/>
      <c r="U3090" s="592"/>
      <c r="V3090" s="591"/>
      <c r="W3090" s="592"/>
      <c r="X3090" s="593">
        <f t="shared" si="443"/>
        <v>0</v>
      </c>
      <c r="Y3090" s="593">
        <f t="shared" si="444"/>
        <v>0</v>
      </c>
      <c r="Z3090" s="594">
        <v>1</v>
      </c>
      <c r="AA3090" s="594"/>
      <c r="AB3090" s="594"/>
      <c r="AC3090" s="594"/>
      <c r="AD3090" s="594"/>
      <c r="AE3090" s="594"/>
      <c r="AF3090" s="594"/>
      <c r="AG3090" s="594"/>
      <c r="AH3090" s="595">
        <f t="shared" si="449"/>
        <v>1</v>
      </c>
      <c r="AI3090" s="594"/>
      <c r="AJ3090" s="594"/>
      <c r="AK3090" s="594"/>
      <c r="AL3090" s="594"/>
      <c r="AM3090" s="594"/>
      <c r="AN3090" s="594"/>
      <c r="AO3090" s="594"/>
      <c r="AP3090" s="594"/>
      <c r="AQ3090" s="596">
        <f t="shared" si="451"/>
        <v>0</v>
      </c>
      <c r="AR3090" s="596">
        <f t="shared" si="450"/>
        <v>1</v>
      </c>
    </row>
    <row r="3091" spans="1:44" ht="28.2" thickTop="1" thickBot="1">
      <c r="A3091" s="576" t="s">
        <v>2274</v>
      </c>
      <c r="B3091" s="576" t="s">
        <v>2387</v>
      </c>
      <c r="C3091" s="662" t="s">
        <v>2388</v>
      </c>
      <c r="D3091" s="579"/>
      <c r="E3091" s="834" t="s">
        <v>179</v>
      </c>
      <c r="F3091" s="757">
        <v>5000</v>
      </c>
      <c r="G3091" s="757">
        <f t="shared" si="452"/>
        <v>5000</v>
      </c>
      <c r="H3091" s="582"/>
      <c r="I3091" s="758">
        <v>5000</v>
      </c>
      <c r="J3091" s="759"/>
      <c r="K3091" s="759"/>
      <c r="L3091" s="759"/>
      <c r="M3091" s="760"/>
      <c r="N3091" s="760"/>
      <c r="O3091" s="666"/>
      <c r="P3091" s="587"/>
      <c r="Q3091" s="667"/>
      <c r="R3091" s="668">
        <v>5000</v>
      </c>
      <c r="S3091" s="592"/>
      <c r="T3091" s="591"/>
      <c r="U3091" s="592"/>
      <c r="V3091" s="591"/>
      <c r="W3091" s="592"/>
      <c r="X3091" s="593">
        <f t="shared" si="443"/>
        <v>0</v>
      </c>
      <c r="Y3091" s="593">
        <f t="shared" si="444"/>
        <v>0</v>
      </c>
      <c r="Z3091" s="594">
        <v>1</v>
      </c>
      <c r="AA3091" s="594"/>
      <c r="AB3091" s="594"/>
      <c r="AC3091" s="594"/>
      <c r="AD3091" s="594"/>
      <c r="AE3091" s="594"/>
      <c r="AF3091" s="594"/>
      <c r="AG3091" s="594"/>
      <c r="AH3091" s="595">
        <f t="shared" si="449"/>
        <v>1</v>
      </c>
      <c r="AI3091" s="594"/>
      <c r="AJ3091" s="594"/>
      <c r="AK3091" s="594"/>
      <c r="AL3091" s="594"/>
      <c r="AM3091" s="594"/>
      <c r="AN3091" s="594"/>
      <c r="AO3091" s="594"/>
      <c r="AP3091" s="594"/>
      <c r="AQ3091" s="596">
        <f t="shared" si="451"/>
        <v>0</v>
      </c>
      <c r="AR3091" s="596">
        <f t="shared" si="450"/>
        <v>1</v>
      </c>
    </row>
    <row r="3092" spans="1:44" ht="28.2" thickTop="1" thickBot="1">
      <c r="A3092" s="206" t="s">
        <v>2274</v>
      </c>
      <c r="B3092" s="206" t="s">
        <v>2387</v>
      </c>
      <c r="C3092" s="227" t="s">
        <v>41</v>
      </c>
      <c r="D3092" s="579"/>
      <c r="E3092" s="827" t="s">
        <v>145</v>
      </c>
      <c r="F3092" s="752">
        <v>260000</v>
      </c>
      <c r="G3092" s="752">
        <f t="shared" si="452"/>
        <v>260000</v>
      </c>
      <c r="H3092" s="753"/>
      <c r="I3092" s="754"/>
      <c r="J3092" s="755"/>
      <c r="K3092" s="755"/>
      <c r="L3092" s="755">
        <v>260000</v>
      </c>
      <c r="M3092" s="756"/>
      <c r="N3092" s="756"/>
      <c r="O3092" s="480"/>
      <c r="P3092" s="587"/>
      <c r="Q3092" s="660"/>
      <c r="R3092" s="494">
        <v>260000</v>
      </c>
      <c r="S3092" s="334">
        <f>G3092-R3092</f>
        <v>0</v>
      </c>
      <c r="T3092" s="484"/>
      <c r="U3092" s="334"/>
      <c r="V3092" s="484"/>
      <c r="W3092" s="334"/>
      <c r="X3092" s="593">
        <f t="shared" si="443"/>
        <v>0</v>
      </c>
      <c r="Y3092" s="593">
        <f t="shared" si="444"/>
        <v>0</v>
      </c>
      <c r="Z3092" s="595"/>
      <c r="AA3092" s="595"/>
      <c r="AB3092" s="595"/>
      <c r="AC3092" s="595"/>
      <c r="AD3092" s="595"/>
      <c r="AE3092" s="595"/>
      <c r="AF3092" s="595"/>
      <c r="AG3092" s="595"/>
      <c r="AH3092" s="595">
        <f t="shared" si="449"/>
        <v>0</v>
      </c>
      <c r="AI3092" s="595">
        <v>1</v>
      </c>
      <c r="AJ3092" s="595"/>
      <c r="AK3092" s="595"/>
      <c r="AL3092" s="595"/>
      <c r="AM3092" s="595"/>
      <c r="AN3092" s="595"/>
      <c r="AO3092" s="595"/>
      <c r="AP3092" s="595"/>
      <c r="AQ3092" s="596">
        <f t="shared" si="451"/>
        <v>1</v>
      </c>
      <c r="AR3092" s="596">
        <f t="shared" si="450"/>
        <v>1</v>
      </c>
    </row>
    <row r="3093" spans="1:44" ht="28.2" thickTop="1" thickBot="1">
      <c r="A3093" s="206" t="s">
        <v>2274</v>
      </c>
      <c r="B3093" s="206" t="s">
        <v>2387</v>
      </c>
      <c r="C3093" s="227" t="s">
        <v>229</v>
      </c>
      <c r="D3093" s="579"/>
      <c r="E3093" s="827" t="s">
        <v>145</v>
      </c>
      <c r="F3093" s="752">
        <v>40000</v>
      </c>
      <c r="G3093" s="752">
        <f t="shared" si="452"/>
        <v>40000</v>
      </c>
      <c r="H3093" s="753"/>
      <c r="I3093" s="754">
        <v>40000</v>
      </c>
      <c r="J3093" s="755"/>
      <c r="K3093" s="755"/>
      <c r="L3093" s="755"/>
      <c r="M3093" s="756"/>
      <c r="N3093" s="756"/>
      <c r="O3093" s="480"/>
      <c r="P3093" s="587"/>
      <c r="Q3093" s="660"/>
      <c r="R3093" s="494">
        <v>40000</v>
      </c>
      <c r="S3093" s="334">
        <f>G3093-R3093</f>
        <v>0</v>
      </c>
      <c r="T3093" s="484"/>
      <c r="U3093" s="334"/>
      <c r="V3093" s="484"/>
      <c r="W3093" s="334"/>
      <c r="X3093" s="593">
        <f t="shared" si="443"/>
        <v>0</v>
      </c>
      <c r="Y3093" s="593">
        <f t="shared" si="444"/>
        <v>0</v>
      </c>
      <c r="Z3093" s="595"/>
      <c r="AA3093" s="595"/>
      <c r="AB3093" s="595"/>
      <c r="AC3093" s="595"/>
      <c r="AD3093" s="595"/>
      <c r="AE3093" s="595"/>
      <c r="AF3093" s="595"/>
      <c r="AG3093" s="595"/>
      <c r="AH3093" s="595">
        <f t="shared" si="449"/>
        <v>0</v>
      </c>
      <c r="AI3093" s="595">
        <v>1</v>
      </c>
      <c r="AJ3093" s="595"/>
      <c r="AK3093" s="595"/>
      <c r="AL3093" s="595"/>
      <c r="AM3093" s="595"/>
      <c r="AN3093" s="595"/>
      <c r="AO3093" s="595"/>
      <c r="AP3093" s="595"/>
      <c r="AQ3093" s="596">
        <f t="shared" si="451"/>
        <v>1</v>
      </c>
      <c r="AR3093" s="596">
        <f t="shared" si="450"/>
        <v>1</v>
      </c>
    </row>
    <row r="3094" spans="1:44" ht="28.2" thickTop="1" thickBot="1">
      <c r="A3094" s="206" t="s">
        <v>2274</v>
      </c>
      <c r="B3094" s="206" t="s">
        <v>2387</v>
      </c>
      <c r="C3094" s="227" t="s">
        <v>2338</v>
      </c>
      <c r="D3094" s="579"/>
      <c r="E3094" s="827" t="s">
        <v>53</v>
      </c>
      <c r="F3094" s="752">
        <v>240000</v>
      </c>
      <c r="G3094" s="752">
        <v>309520</v>
      </c>
      <c r="H3094" s="753"/>
      <c r="I3094" s="754">
        <v>99520</v>
      </c>
      <c r="J3094" s="755">
        <v>80000</v>
      </c>
      <c r="K3094" s="755"/>
      <c r="L3094" s="755">
        <v>130000</v>
      </c>
      <c r="M3094" s="756"/>
      <c r="N3094" s="756"/>
      <c r="O3094" s="480"/>
      <c r="P3094" s="587"/>
      <c r="Q3094" s="660"/>
      <c r="R3094" s="494">
        <v>309520</v>
      </c>
      <c r="S3094" s="334"/>
      <c r="T3094" s="484"/>
      <c r="U3094" s="334"/>
      <c r="V3094" s="484"/>
      <c r="W3094" s="334"/>
      <c r="X3094" s="593">
        <f t="shared" si="443"/>
        <v>0</v>
      </c>
      <c r="Y3094" s="593">
        <f t="shared" si="444"/>
        <v>0</v>
      </c>
      <c r="Z3094" s="595"/>
      <c r="AA3094" s="595"/>
      <c r="AB3094" s="595"/>
      <c r="AC3094" s="595"/>
      <c r="AD3094" s="595"/>
      <c r="AE3094" s="595"/>
      <c r="AF3094" s="595"/>
      <c r="AG3094" s="595"/>
      <c r="AH3094" s="595">
        <f t="shared" si="449"/>
        <v>0</v>
      </c>
      <c r="AI3094" s="595">
        <v>1</v>
      </c>
      <c r="AJ3094" s="595"/>
      <c r="AK3094" s="595"/>
      <c r="AL3094" s="595"/>
      <c r="AM3094" s="595"/>
      <c r="AN3094" s="595"/>
      <c r="AO3094" s="595"/>
      <c r="AP3094" s="595"/>
      <c r="AQ3094" s="596">
        <f t="shared" si="451"/>
        <v>1</v>
      </c>
      <c r="AR3094" s="596">
        <f t="shared" si="450"/>
        <v>1</v>
      </c>
    </row>
    <row r="3095" spans="1:44" ht="28.2" thickTop="1" thickBot="1">
      <c r="A3095" s="576" t="s">
        <v>2274</v>
      </c>
      <c r="B3095" s="576" t="s">
        <v>2389</v>
      </c>
      <c r="C3095" s="662" t="s">
        <v>60</v>
      </c>
      <c r="D3095" s="579"/>
      <c r="E3095" s="834" t="s">
        <v>179</v>
      </c>
      <c r="F3095" s="757">
        <v>212000</v>
      </c>
      <c r="G3095" s="760">
        <f t="shared" ref="G3095:G3100" si="453">F3095</f>
        <v>212000</v>
      </c>
      <c r="H3095" s="582"/>
      <c r="I3095" s="758"/>
      <c r="J3095" s="759"/>
      <c r="K3095" s="759"/>
      <c r="L3095" s="759">
        <v>212000</v>
      </c>
      <c r="M3095" s="760"/>
      <c r="N3095" s="760"/>
      <c r="O3095" s="666"/>
      <c r="P3095" s="587"/>
      <c r="Q3095" s="667"/>
      <c r="R3095" s="668">
        <f>L3095</f>
        <v>212000</v>
      </c>
      <c r="S3095" s="592"/>
      <c r="T3095" s="591"/>
      <c r="U3095" s="592"/>
      <c r="V3095" s="591"/>
      <c r="W3095" s="592"/>
      <c r="X3095" s="593">
        <f t="shared" si="443"/>
        <v>0</v>
      </c>
      <c r="Y3095" s="593">
        <f t="shared" si="444"/>
        <v>0</v>
      </c>
      <c r="Z3095" s="594">
        <v>1</v>
      </c>
      <c r="AA3095" s="594"/>
      <c r="AB3095" s="594"/>
      <c r="AC3095" s="594"/>
      <c r="AD3095" s="594"/>
      <c r="AE3095" s="594"/>
      <c r="AF3095" s="594"/>
      <c r="AG3095" s="594"/>
      <c r="AH3095" s="595">
        <f t="shared" si="449"/>
        <v>1</v>
      </c>
      <c r="AI3095" s="594"/>
      <c r="AJ3095" s="594"/>
      <c r="AK3095" s="594"/>
      <c r="AL3095" s="594"/>
      <c r="AM3095" s="594"/>
      <c r="AN3095" s="594"/>
      <c r="AO3095" s="594"/>
      <c r="AP3095" s="594"/>
      <c r="AQ3095" s="596">
        <f t="shared" si="451"/>
        <v>0</v>
      </c>
      <c r="AR3095" s="596">
        <f t="shared" si="450"/>
        <v>1</v>
      </c>
    </row>
    <row r="3096" spans="1:44" ht="28.2" thickTop="1" thickBot="1">
      <c r="A3096" s="576" t="s">
        <v>2274</v>
      </c>
      <c r="B3096" s="576" t="s">
        <v>2389</v>
      </c>
      <c r="C3096" s="662" t="s">
        <v>2221</v>
      </c>
      <c r="D3096" s="579"/>
      <c r="E3096" s="834" t="s">
        <v>179</v>
      </c>
      <c r="F3096" s="786">
        <v>60000</v>
      </c>
      <c r="G3096" s="760">
        <f t="shared" si="453"/>
        <v>60000</v>
      </c>
      <c r="H3096" s="582"/>
      <c r="I3096" s="758"/>
      <c r="J3096" s="759"/>
      <c r="K3096" s="759"/>
      <c r="L3096" s="759">
        <v>60000</v>
      </c>
      <c r="M3096" s="760"/>
      <c r="N3096" s="760"/>
      <c r="O3096" s="666"/>
      <c r="P3096" s="587"/>
      <c r="Q3096" s="667"/>
      <c r="R3096" s="668">
        <f>L3096</f>
        <v>60000</v>
      </c>
      <c r="S3096" s="592"/>
      <c r="T3096" s="591"/>
      <c r="U3096" s="592"/>
      <c r="V3096" s="591"/>
      <c r="W3096" s="592"/>
      <c r="X3096" s="593">
        <f t="shared" si="443"/>
        <v>0</v>
      </c>
      <c r="Y3096" s="593">
        <f t="shared" si="444"/>
        <v>0</v>
      </c>
      <c r="Z3096" s="594">
        <v>1</v>
      </c>
      <c r="AA3096" s="594"/>
      <c r="AB3096" s="594"/>
      <c r="AC3096" s="594"/>
      <c r="AD3096" s="594"/>
      <c r="AE3096" s="594"/>
      <c r="AF3096" s="594"/>
      <c r="AG3096" s="594"/>
      <c r="AH3096" s="595">
        <f t="shared" si="449"/>
        <v>1</v>
      </c>
      <c r="AI3096" s="594"/>
      <c r="AJ3096" s="594"/>
      <c r="AK3096" s="594"/>
      <c r="AL3096" s="594"/>
      <c r="AM3096" s="594"/>
      <c r="AN3096" s="594"/>
      <c r="AO3096" s="594"/>
      <c r="AP3096" s="594"/>
      <c r="AQ3096" s="596">
        <f t="shared" si="451"/>
        <v>0</v>
      </c>
      <c r="AR3096" s="596">
        <f t="shared" si="450"/>
        <v>1</v>
      </c>
    </row>
    <row r="3097" spans="1:44" ht="28.2" thickTop="1" thickBot="1">
      <c r="A3097" s="576" t="s">
        <v>2274</v>
      </c>
      <c r="B3097" s="576" t="s">
        <v>2389</v>
      </c>
      <c r="C3097" s="662" t="s">
        <v>800</v>
      </c>
      <c r="D3097" s="579"/>
      <c r="E3097" s="834" t="s">
        <v>179</v>
      </c>
      <c r="F3097" s="760">
        <v>12000</v>
      </c>
      <c r="G3097" s="760">
        <f t="shared" si="453"/>
        <v>12000</v>
      </c>
      <c r="H3097" s="582"/>
      <c r="I3097" s="758"/>
      <c r="J3097" s="759"/>
      <c r="K3097" s="759"/>
      <c r="L3097" s="759">
        <v>12000</v>
      </c>
      <c r="M3097" s="760"/>
      <c r="N3097" s="760"/>
      <c r="O3097" s="666"/>
      <c r="P3097" s="587"/>
      <c r="Q3097" s="667"/>
      <c r="R3097" s="668">
        <f>L3097</f>
        <v>12000</v>
      </c>
      <c r="S3097" s="592"/>
      <c r="T3097" s="591"/>
      <c r="U3097" s="592"/>
      <c r="V3097" s="591"/>
      <c r="W3097" s="592"/>
      <c r="X3097" s="593">
        <f t="shared" si="443"/>
        <v>0</v>
      </c>
      <c r="Y3097" s="593">
        <f t="shared" si="444"/>
        <v>0</v>
      </c>
      <c r="Z3097" s="594">
        <v>1</v>
      </c>
      <c r="AA3097" s="594"/>
      <c r="AB3097" s="594"/>
      <c r="AC3097" s="594"/>
      <c r="AD3097" s="594"/>
      <c r="AE3097" s="594"/>
      <c r="AF3097" s="594"/>
      <c r="AG3097" s="594"/>
      <c r="AH3097" s="595">
        <f t="shared" si="449"/>
        <v>1</v>
      </c>
      <c r="AI3097" s="594"/>
      <c r="AJ3097" s="594"/>
      <c r="AK3097" s="594"/>
      <c r="AL3097" s="594"/>
      <c r="AM3097" s="594"/>
      <c r="AN3097" s="594"/>
      <c r="AO3097" s="594"/>
      <c r="AP3097" s="594"/>
      <c r="AQ3097" s="596">
        <f t="shared" si="451"/>
        <v>0</v>
      </c>
      <c r="AR3097" s="596">
        <f t="shared" si="450"/>
        <v>1</v>
      </c>
    </row>
    <row r="3098" spans="1:44" ht="28.2" thickTop="1" thickBot="1">
      <c r="A3098" s="576" t="s">
        <v>2274</v>
      </c>
      <c r="B3098" s="576" t="s">
        <v>2389</v>
      </c>
      <c r="C3098" s="662" t="s">
        <v>2390</v>
      </c>
      <c r="D3098" s="579"/>
      <c r="E3098" s="834" t="s">
        <v>179</v>
      </c>
      <c r="F3098" s="787">
        <v>5000</v>
      </c>
      <c r="G3098" s="760">
        <f t="shared" si="453"/>
        <v>5000</v>
      </c>
      <c r="H3098" s="582"/>
      <c r="I3098" s="758"/>
      <c r="J3098" s="759"/>
      <c r="K3098" s="759"/>
      <c r="L3098" s="759">
        <v>5000</v>
      </c>
      <c r="M3098" s="760"/>
      <c r="N3098" s="760"/>
      <c r="O3098" s="666"/>
      <c r="P3098" s="587"/>
      <c r="Q3098" s="667"/>
      <c r="R3098" s="668">
        <f>L3098</f>
        <v>5000</v>
      </c>
      <c r="S3098" s="592"/>
      <c r="T3098" s="591"/>
      <c r="U3098" s="592"/>
      <c r="V3098" s="591"/>
      <c r="W3098" s="592"/>
      <c r="X3098" s="593">
        <f t="shared" ref="X3098:X3161" si="454">G3098-I3098-J3098-K3098-L3098-M3098-N3098</f>
        <v>0</v>
      </c>
      <c r="Y3098" s="593">
        <f t="shared" ref="Y3098:Y3161" si="455">G3098-Q3098-R3098-S3098</f>
        <v>0</v>
      </c>
      <c r="Z3098" s="594">
        <v>1</v>
      </c>
      <c r="AA3098" s="594"/>
      <c r="AB3098" s="594"/>
      <c r="AC3098" s="594"/>
      <c r="AD3098" s="594"/>
      <c r="AE3098" s="594"/>
      <c r="AF3098" s="594"/>
      <c r="AG3098" s="594"/>
      <c r="AH3098" s="595">
        <f t="shared" si="449"/>
        <v>1</v>
      </c>
      <c r="AI3098" s="594"/>
      <c r="AJ3098" s="594"/>
      <c r="AK3098" s="594"/>
      <c r="AL3098" s="594"/>
      <c r="AM3098" s="594"/>
      <c r="AN3098" s="594"/>
      <c r="AO3098" s="594"/>
      <c r="AP3098" s="594"/>
      <c r="AQ3098" s="596">
        <f t="shared" si="451"/>
        <v>0</v>
      </c>
      <c r="AR3098" s="596">
        <f t="shared" si="450"/>
        <v>1</v>
      </c>
    </row>
    <row r="3099" spans="1:44" ht="28.2" thickTop="1" thickBot="1">
      <c r="A3099" s="576" t="s">
        <v>2274</v>
      </c>
      <c r="B3099" s="576" t="s">
        <v>2389</v>
      </c>
      <c r="C3099" s="662" t="s">
        <v>36</v>
      </c>
      <c r="D3099" s="579"/>
      <c r="E3099" s="834" t="s">
        <v>179</v>
      </c>
      <c r="F3099" s="787">
        <v>5000</v>
      </c>
      <c r="G3099" s="760">
        <f t="shared" si="453"/>
        <v>5000</v>
      </c>
      <c r="H3099" s="582"/>
      <c r="I3099" s="758"/>
      <c r="J3099" s="759"/>
      <c r="K3099" s="759"/>
      <c r="L3099" s="759">
        <v>5000</v>
      </c>
      <c r="M3099" s="760"/>
      <c r="N3099" s="760"/>
      <c r="O3099" s="666"/>
      <c r="P3099" s="587"/>
      <c r="Q3099" s="667"/>
      <c r="R3099" s="668">
        <f>L3099</f>
        <v>5000</v>
      </c>
      <c r="S3099" s="592"/>
      <c r="T3099" s="591"/>
      <c r="U3099" s="592"/>
      <c r="V3099" s="591"/>
      <c r="W3099" s="592"/>
      <c r="X3099" s="593">
        <f t="shared" si="454"/>
        <v>0</v>
      </c>
      <c r="Y3099" s="593">
        <f t="shared" si="455"/>
        <v>0</v>
      </c>
      <c r="Z3099" s="594">
        <v>1</v>
      </c>
      <c r="AA3099" s="594"/>
      <c r="AB3099" s="594"/>
      <c r="AC3099" s="594"/>
      <c r="AD3099" s="594"/>
      <c r="AE3099" s="594"/>
      <c r="AF3099" s="594"/>
      <c r="AG3099" s="594"/>
      <c r="AH3099" s="595">
        <f t="shared" si="449"/>
        <v>1</v>
      </c>
      <c r="AI3099" s="594"/>
      <c r="AJ3099" s="594"/>
      <c r="AK3099" s="594"/>
      <c r="AL3099" s="594"/>
      <c r="AM3099" s="594"/>
      <c r="AN3099" s="594"/>
      <c r="AO3099" s="594"/>
      <c r="AP3099" s="594"/>
      <c r="AQ3099" s="596">
        <f t="shared" si="451"/>
        <v>0</v>
      </c>
      <c r="AR3099" s="596">
        <f t="shared" si="450"/>
        <v>1</v>
      </c>
    </row>
    <row r="3100" spans="1:44" ht="28.2" thickTop="1" thickBot="1">
      <c r="A3100" s="576" t="s">
        <v>2274</v>
      </c>
      <c r="B3100" s="576" t="s">
        <v>2389</v>
      </c>
      <c r="C3100" s="662" t="s">
        <v>2391</v>
      </c>
      <c r="D3100" s="579"/>
      <c r="E3100" s="834" t="s">
        <v>179</v>
      </c>
      <c r="F3100" s="757">
        <v>1800000</v>
      </c>
      <c r="G3100" s="757">
        <f t="shared" si="453"/>
        <v>1800000</v>
      </c>
      <c r="H3100" s="582"/>
      <c r="I3100" s="758"/>
      <c r="J3100" s="759"/>
      <c r="K3100" s="759"/>
      <c r="L3100" s="759">
        <v>35000</v>
      </c>
      <c r="M3100" s="760">
        <v>1765000</v>
      </c>
      <c r="N3100" s="760"/>
      <c r="O3100" s="666"/>
      <c r="P3100" s="587"/>
      <c r="Q3100" s="667"/>
      <c r="R3100" s="668"/>
      <c r="S3100" s="592">
        <v>1800000</v>
      </c>
      <c r="T3100" s="591"/>
      <c r="U3100" s="592"/>
      <c r="V3100" s="591"/>
      <c r="W3100" s="592"/>
      <c r="X3100" s="593">
        <f t="shared" si="454"/>
        <v>0</v>
      </c>
      <c r="Y3100" s="593">
        <f t="shared" si="455"/>
        <v>0</v>
      </c>
      <c r="Z3100" s="594"/>
      <c r="AA3100" s="594"/>
      <c r="AB3100" s="594"/>
      <c r="AC3100" s="594"/>
      <c r="AD3100" s="594"/>
      <c r="AE3100" s="594"/>
      <c r="AF3100" s="594">
        <v>1</v>
      </c>
      <c r="AG3100" s="594"/>
      <c r="AH3100" s="595">
        <f t="shared" si="449"/>
        <v>1</v>
      </c>
      <c r="AI3100" s="594"/>
      <c r="AJ3100" s="594"/>
      <c r="AK3100" s="594"/>
      <c r="AL3100" s="594"/>
      <c r="AM3100" s="594"/>
      <c r="AN3100" s="594"/>
      <c r="AO3100" s="594"/>
      <c r="AP3100" s="594"/>
      <c r="AQ3100" s="596">
        <f t="shared" si="451"/>
        <v>0</v>
      </c>
      <c r="AR3100" s="596">
        <f t="shared" si="450"/>
        <v>1</v>
      </c>
    </row>
    <row r="3101" spans="1:44" ht="28.2" thickTop="1" thickBot="1">
      <c r="A3101" s="206" t="s">
        <v>2274</v>
      </c>
      <c r="B3101" s="206" t="s">
        <v>2389</v>
      </c>
      <c r="C3101" s="227" t="s">
        <v>41</v>
      </c>
      <c r="D3101" s="579"/>
      <c r="E3101" s="827" t="s">
        <v>145</v>
      </c>
      <c r="F3101" s="752">
        <v>206000</v>
      </c>
      <c r="G3101" s="752">
        <v>161000</v>
      </c>
      <c r="H3101" s="753"/>
      <c r="I3101" s="754"/>
      <c r="J3101" s="755"/>
      <c r="K3101" s="755"/>
      <c r="L3101" s="755">
        <v>161000</v>
      </c>
      <c r="M3101" s="756"/>
      <c r="N3101" s="756"/>
      <c r="O3101" s="480"/>
      <c r="P3101" s="587"/>
      <c r="Q3101" s="660"/>
      <c r="R3101" s="494">
        <v>161000</v>
      </c>
      <c r="S3101" s="334">
        <f>G3101-R3101</f>
        <v>0</v>
      </c>
      <c r="T3101" s="484"/>
      <c r="U3101" s="334"/>
      <c r="V3101" s="484"/>
      <c r="W3101" s="334"/>
      <c r="X3101" s="593">
        <f t="shared" si="454"/>
        <v>0</v>
      </c>
      <c r="Y3101" s="593">
        <f t="shared" si="455"/>
        <v>0</v>
      </c>
      <c r="Z3101" s="595"/>
      <c r="AA3101" s="595"/>
      <c r="AB3101" s="595"/>
      <c r="AC3101" s="595"/>
      <c r="AD3101" s="595"/>
      <c r="AE3101" s="595"/>
      <c r="AF3101" s="595"/>
      <c r="AG3101" s="595"/>
      <c r="AH3101" s="595">
        <f t="shared" si="449"/>
        <v>0</v>
      </c>
      <c r="AI3101" s="595">
        <v>1</v>
      </c>
      <c r="AJ3101" s="595"/>
      <c r="AK3101" s="595"/>
      <c r="AL3101" s="595"/>
      <c r="AM3101" s="595"/>
      <c r="AN3101" s="595"/>
      <c r="AO3101" s="595"/>
      <c r="AP3101" s="595"/>
      <c r="AQ3101" s="596">
        <f t="shared" si="451"/>
        <v>1</v>
      </c>
      <c r="AR3101" s="596">
        <f t="shared" si="450"/>
        <v>1</v>
      </c>
    </row>
    <row r="3102" spans="1:44" ht="28.2" thickTop="1" thickBot="1">
      <c r="A3102" s="206" t="s">
        <v>2274</v>
      </c>
      <c r="B3102" s="206" t="s">
        <v>2389</v>
      </c>
      <c r="C3102" s="227" t="s">
        <v>41</v>
      </c>
      <c r="D3102" s="579"/>
      <c r="E3102" s="827" t="s">
        <v>53</v>
      </c>
      <c r="F3102" s="752">
        <v>166000</v>
      </c>
      <c r="G3102" s="752">
        <v>170000</v>
      </c>
      <c r="H3102" s="753"/>
      <c r="I3102" s="754"/>
      <c r="J3102" s="755">
        <v>67000</v>
      </c>
      <c r="K3102" s="755"/>
      <c r="L3102" s="755">
        <v>103000</v>
      </c>
      <c r="M3102" s="756"/>
      <c r="N3102" s="756"/>
      <c r="O3102" s="480"/>
      <c r="P3102" s="587"/>
      <c r="Q3102" s="660"/>
      <c r="R3102" s="494">
        <v>170000</v>
      </c>
      <c r="S3102" s="334"/>
      <c r="T3102" s="484"/>
      <c r="U3102" s="334"/>
      <c r="V3102" s="484"/>
      <c r="W3102" s="334"/>
      <c r="X3102" s="593">
        <f t="shared" si="454"/>
        <v>0</v>
      </c>
      <c r="Y3102" s="593">
        <f t="shared" si="455"/>
        <v>0</v>
      </c>
      <c r="Z3102" s="595"/>
      <c r="AA3102" s="595"/>
      <c r="AB3102" s="595"/>
      <c r="AC3102" s="595"/>
      <c r="AD3102" s="595"/>
      <c r="AE3102" s="595"/>
      <c r="AF3102" s="595"/>
      <c r="AG3102" s="595"/>
      <c r="AH3102" s="595">
        <f t="shared" si="449"/>
        <v>0</v>
      </c>
      <c r="AI3102" s="595">
        <v>1</v>
      </c>
      <c r="AJ3102" s="595"/>
      <c r="AK3102" s="595"/>
      <c r="AL3102" s="595"/>
      <c r="AM3102" s="595"/>
      <c r="AN3102" s="595"/>
      <c r="AO3102" s="595"/>
      <c r="AP3102" s="623"/>
      <c r="AQ3102" s="596">
        <f t="shared" si="451"/>
        <v>1</v>
      </c>
      <c r="AR3102" s="596">
        <f t="shared" si="450"/>
        <v>1</v>
      </c>
    </row>
    <row r="3103" spans="1:44" ht="28.2" thickTop="1" thickBot="1">
      <c r="A3103" s="206" t="s">
        <v>2274</v>
      </c>
      <c r="B3103" s="206" t="s">
        <v>2389</v>
      </c>
      <c r="C3103" s="227" t="s">
        <v>2392</v>
      </c>
      <c r="D3103" s="579"/>
      <c r="E3103" s="827" t="s">
        <v>10</v>
      </c>
      <c r="F3103" s="752">
        <v>142922</v>
      </c>
      <c r="G3103" s="752">
        <v>142922</v>
      </c>
      <c r="H3103" s="753"/>
      <c r="I3103" s="754"/>
      <c r="J3103" s="755"/>
      <c r="K3103" s="755">
        <v>142922</v>
      </c>
      <c r="L3103" s="755"/>
      <c r="M3103" s="756"/>
      <c r="N3103" s="756"/>
      <c r="O3103" s="480"/>
      <c r="P3103" s="587"/>
      <c r="Q3103" s="660">
        <v>106958</v>
      </c>
      <c r="R3103" s="494">
        <f>G3103-Q3103</f>
        <v>35964</v>
      </c>
      <c r="S3103" s="334"/>
      <c r="T3103" s="484"/>
      <c r="U3103" s="334"/>
      <c r="V3103" s="484"/>
      <c r="W3103" s="334"/>
      <c r="X3103" s="593">
        <f t="shared" si="454"/>
        <v>0</v>
      </c>
      <c r="Y3103" s="593">
        <f t="shared" si="455"/>
        <v>0</v>
      </c>
      <c r="Z3103" s="595"/>
      <c r="AA3103" s="595"/>
      <c r="AB3103" s="595"/>
      <c r="AC3103" s="595"/>
      <c r="AD3103" s="595"/>
      <c r="AE3103" s="595"/>
      <c r="AF3103" s="595"/>
      <c r="AG3103" s="595"/>
      <c r="AH3103" s="595">
        <f t="shared" si="449"/>
        <v>0</v>
      </c>
      <c r="AI3103" s="595">
        <v>1</v>
      </c>
      <c r="AJ3103" s="595"/>
      <c r="AK3103" s="595"/>
      <c r="AL3103" s="595"/>
      <c r="AM3103" s="595"/>
      <c r="AN3103" s="595"/>
      <c r="AO3103" s="595"/>
      <c r="AP3103" s="595"/>
      <c r="AQ3103" s="596">
        <f t="shared" si="451"/>
        <v>1</v>
      </c>
      <c r="AR3103" s="596">
        <f t="shared" si="450"/>
        <v>1</v>
      </c>
    </row>
    <row r="3104" spans="1:44" ht="28.2" thickTop="1" thickBot="1">
      <c r="A3104" s="206" t="s">
        <v>2274</v>
      </c>
      <c r="B3104" s="206" t="s">
        <v>2389</v>
      </c>
      <c r="C3104" s="227" t="s">
        <v>229</v>
      </c>
      <c r="D3104" s="579"/>
      <c r="E3104" s="827" t="s">
        <v>11</v>
      </c>
      <c r="F3104" s="752">
        <v>100196</v>
      </c>
      <c r="G3104" s="752">
        <v>100196</v>
      </c>
      <c r="H3104" s="753"/>
      <c r="I3104" s="754">
        <v>196</v>
      </c>
      <c r="J3104" s="755">
        <v>37000</v>
      </c>
      <c r="K3104" s="755">
        <v>63000</v>
      </c>
      <c r="L3104" s="755"/>
      <c r="M3104" s="756"/>
      <c r="N3104" s="756"/>
      <c r="O3104" s="480"/>
      <c r="P3104" s="587"/>
      <c r="Q3104" s="660">
        <v>90176</v>
      </c>
      <c r="R3104" s="494">
        <v>10020</v>
      </c>
      <c r="S3104" s="334"/>
      <c r="T3104" s="484"/>
      <c r="U3104" s="334"/>
      <c r="V3104" s="484"/>
      <c r="W3104" s="334"/>
      <c r="X3104" s="593">
        <f t="shared" si="454"/>
        <v>0</v>
      </c>
      <c r="Y3104" s="593">
        <f t="shared" si="455"/>
        <v>0</v>
      </c>
      <c r="Z3104" s="595"/>
      <c r="AA3104" s="595"/>
      <c r="AB3104" s="595"/>
      <c r="AC3104" s="595"/>
      <c r="AD3104" s="595"/>
      <c r="AE3104" s="595"/>
      <c r="AF3104" s="595"/>
      <c r="AG3104" s="595"/>
      <c r="AH3104" s="595">
        <f t="shared" si="449"/>
        <v>0</v>
      </c>
      <c r="AI3104" s="595">
        <v>1</v>
      </c>
      <c r="AJ3104" s="595"/>
      <c r="AK3104" s="595"/>
      <c r="AL3104" s="595"/>
      <c r="AM3104" s="595"/>
      <c r="AN3104" s="595"/>
      <c r="AO3104" s="595"/>
      <c r="AP3104" s="595"/>
      <c r="AQ3104" s="596">
        <f t="shared" si="451"/>
        <v>1</v>
      </c>
      <c r="AR3104" s="596">
        <f t="shared" si="450"/>
        <v>1</v>
      </c>
    </row>
    <row r="3105" spans="1:44" ht="28.2" thickTop="1" thickBot="1">
      <c r="A3105" s="576" t="s">
        <v>2274</v>
      </c>
      <c r="B3105" s="576" t="s">
        <v>2393</v>
      </c>
      <c r="C3105" s="662" t="s">
        <v>141</v>
      </c>
      <c r="D3105" s="579"/>
      <c r="E3105" s="834" t="s">
        <v>179</v>
      </c>
      <c r="F3105" s="757">
        <v>100000</v>
      </c>
      <c r="G3105" s="757">
        <f>F3105</f>
        <v>100000</v>
      </c>
      <c r="H3105" s="582"/>
      <c r="I3105" s="758"/>
      <c r="J3105" s="759"/>
      <c r="K3105" s="759"/>
      <c r="L3105" s="759">
        <f>F3105</f>
        <v>100000</v>
      </c>
      <c r="M3105" s="760"/>
      <c r="N3105" s="760"/>
      <c r="O3105" s="666"/>
      <c r="P3105" s="587"/>
      <c r="Q3105" s="667"/>
      <c r="R3105" s="668">
        <f>L3105</f>
        <v>100000</v>
      </c>
      <c r="S3105" s="592"/>
      <c r="T3105" s="591"/>
      <c r="U3105" s="592"/>
      <c r="V3105" s="591"/>
      <c r="W3105" s="592"/>
      <c r="X3105" s="593">
        <f t="shared" si="454"/>
        <v>0</v>
      </c>
      <c r="Y3105" s="593">
        <f t="shared" si="455"/>
        <v>0</v>
      </c>
      <c r="Z3105" s="594">
        <v>1</v>
      </c>
      <c r="AA3105" s="594"/>
      <c r="AB3105" s="594"/>
      <c r="AC3105" s="594"/>
      <c r="AD3105" s="594"/>
      <c r="AE3105" s="594"/>
      <c r="AF3105" s="594"/>
      <c r="AG3105" s="594"/>
      <c r="AH3105" s="595">
        <f t="shared" si="449"/>
        <v>1</v>
      </c>
      <c r="AI3105" s="594"/>
      <c r="AJ3105" s="594"/>
      <c r="AK3105" s="594"/>
      <c r="AL3105" s="594"/>
      <c r="AM3105" s="594"/>
      <c r="AN3105" s="594"/>
      <c r="AO3105" s="594"/>
      <c r="AP3105" s="594"/>
      <c r="AQ3105" s="596">
        <f t="shared" si="451"/>
        <v>0</v>
      </c>
      <c r="AR3105" s="596">
        <f t="shared" si="450"/>
        <v>1</v>
      </c>
    </row>
    <row r="3106" spans="1:44" ht="28.2" thickTop="1" thickBot="1">
      <c r="A3106" s="576" t="s">
        <v>2274</v>
      </c>
      <c r="B3106" s="576" t="s">
        <v>2393</v>
      </c>
      <c r="C3106" s="662" t="s">
        <v>557</v>
      </c>
      <c r="D3106" s="579"/>
      <c r="E3106" s="834" t="s">
        <v>179</v>
      </c>
      <c r="F3106" s="757">
        <v>50000</v>
      </c>
      <c r="G3106" s="757">
        <f t="shared" ref="G3106:G3111" si="456">F3106</f>
        <v>50000</v>
      </c>
      <c r="H3106" s="582"/>
      <c r="I3106" s="758"/>
      <c r="J3106" s="759"/>
      <c r="K3106" s="759"/>
      <c r="L3106" s="759">
        <f t="shared" ref="L3106:L3111" si="457">F3106</f>
        <v>50000</v>
      </c>
      <c r="M3106" s="760"/>
      <c r="N3106" s="760"/>
      <c r="O3106" s="666"/>
      <c r="P3106" s="587"/>
      <c r="Q3106" s="667"/>
      <c r="R3106" s="668">
        <f t="shared" ref="R3106:R3111" si="458">L3106</f>
        <v>50000</v>
      </c>
      <c r="S3106" s="592"/>
      <c r="T3106" s="591"/>
      <c r="U3106" s="592"/>
      <c r="V3106" s="591"/>
      <c r="W3106" s="592"/>
      <c r="X3106" s="593">
        <f t="shared" si="454"/>
        <v>0</v>
      </c>
      <c r="Y3106" s="593">
        <f t="shared" si="455"/>
        <v>0</v>
      </c>
      <c r="Z3106" s="594">
        <v>1</v>
      </c>
      <c r="AA3106" s="594"/>
      <c r="AB3106" s="594"/>
      <c r="AC3106" s="594"/>
      <c r="AD3106" s="594"/>
      <c r="AE3106" s="594"/>
      <c r="AF3106" s="594"/>
      <c r="AG3106" s="594"/>
      <c r="AH3106" s="595">
        <f t="shared" si="449"/>
        <v>1</v>
      </c>
      <c r="AI3106" s="594"/>
      <c r="AJ3106" s="594"/>
      <c r="AK3106" s="594"/>
      <c r="AL3106" s="594"/>
      <c r="AM3106" s="594"/>
      <c r="AN3106" s="594"/>
      <c r="AO3106" s="594"/>
      <c r="AP3106" s="594"/>
      <c r="AQ3106" s="596">
        <f t="shared" si="451"/>
        <v>0</v>
      </c>
      <c r="AR3106" s="596">
        <f t="shared" si="450"/>
        <v>1</v>
      </c>
    </row>
    <row r="3107" spans="1:44" ht="28.2" thickTop="1" thickBot="1">
      <c r="A3107" s="576" t="s">
        <v>2274</v>
      </c>
      <c r="B3107" s="576" t="s">
        <v>2393</v>
      </c>
      <c r="C3107" s="662" t="s">
        <v>172</v>
      </c>
      <c r="D3107" s="579"/>
      <c r="E3107" s="834" t="s">
        <v>179</v>
      </c>
      <c r="F3107" s="757">
        <v>185000</v>
      </c>
      <c r="G3107" s="757">
        <f t="shared" si="456"/>
        <v>185000</v>
      </c>
      <c r="H3107" s="582"/>
      <c r="I3107" s="758"/>
      <c r="J3107" s="759"/>
      <c r="K3107" s="759"/>
      <c r="L3107" s="759">
        <f t="shared" si="457"/>
        <v>185000</v>
      </c>
      <c r="M3107" s="760"/>
      <c r="N3107" s="760"/>
      <c r="O3107" s="666"/>
      <c r="P3107" s="587"/>
      <c r="Q3107" s="667"/>
      <c r="R3107" s="668">
        <f t="shared" si="458"/>
        <v>185000</v>
      </c>
      <c r="S3107" s="592"/>
      <c r="T3107" s="591"/>
      <c r="U3107" s="592"/>
      <c r="V3107" s="591"/>
      <c r="W3107" s="592"/>
      <c r="X3107" s="593">
        <f t="shared" si="454"/>
        <v>0</v>
      </c>
      <c r="Y3107" s="593">
        <f t="shared" si="455"/>
        <v>0</v>
      </c>
      <c r="Z3107" s="594">
        <v>1</v>
      </c>
      <c r="AA3107" s="594"/>
      <c r="AB3107" s="594"/>
      <c r="AC3107" s="594"/>
      <c r="AD3107" s="594"/>
      <c r="AE3107" s="594"/>
      <c r="AF3107" s="594"/>
      <c r="AG3107" s="594"/>
      <c r="AH3107" s="595">
        <f t="shared" si="449"/>
        <v>1</v>
      </c>
      <c r="AI3107" s="594"/>
      <c r="AJ3107" s="594"/>
      <c r="AK3107" s="594"/>
      <c r="AL3107" s="594"/>
      <c r="AM3107" s="594"/>
      <c r="AN3107" s="594"/>
      <c r="AO3107" s="594"/>
      <c r="AP3107" s="594"/>
      <c r="AQ3107" s="596">
        <f t="shared" si="451"/>
        <v>0</v>
      </c>
      <c r="AR3107" s="596">
        <f t="shared" si="450"/>
        <v>1</v>
      </c>
    </row>
    <row r="3108" spans="1:44" ht="28.2" thickTop="1" thickBot="1">
      <c r="A3108" s="576" t="s">
        <v>2274</v>
      </c>
      <c r="B3108" s="576" t="s">
        <v>2393</v>
      </c>
      <c r="C3108" s="662" t="s">
        <v>856</v>
      </c>
      <c r="D3108" s="579"/>
      <c r="E3108" s="834" t="s">
        <v>179</v>
      </c>
      <c r="F3108" s="757">
        <v>30000</v>
      </c>
      <c r="G3108" s="757">
        <f t="shared" si="456"/>
        <v>30000</v>
      </c>
      <c r="H3108" s="582"/>
      <c r="I3108" s="758"/>
      <c r="J3108" s="759"/>
      <c r="K3108" s="759"/>
      <c r="L3108" s="759">
        <f t="shared" si="457"/>
        <v>30000</v>
      </c>
      <c r="M3108" s="760"/>
      <c r="N3108" s="760"/>
      <c r="O3108" s="666"/>
      <c r="P3108" s="587"/>
      <c r="Q3108" s="667"/>
      <c r="R3108" s="668">
        <f t="shared" si="458"/>
        <v>30000</v>
      </c>
      <c r="S3108" s="592"/>
      <c r="T3108" s="591"/>
      <c r="U3108" s="592"/>
      <c r="V3108" s="591"/>
      <c r="W3108" s="592"/>
      <c r="X3108" s="593">
        <f t="shared" si="454"/>
        <v>0</v>
      </c>
      <c r="Y3108" s="593">
        <f t="shared" si="455"/>
        <v>0</v>
      </c>
      <c r="Z3108" s="594">
        <v>1</v>
      </c>
      <c r="AA3108" s="594"/>
      <c r="AB3108" s="594"/>
      <c r="AC3108" s="594"/>
      <c r="AD3108" s="594"/>
      <c r="AE3108" s="594"/>
      <c r="AF3108" s="594"/>
      <c r="AG3108" s="594"/>
      <c r="AH3108" s="595">
        <f t="shared" si="449"/>
        <v>1</v>
      </c>
      <c r="AI3108" s="594"/>
      <c r="AJ3108" s="594"/>
      <c r="AK3108" s="594"/>
      <c r="AL3108" s="594"/>
      <c r="AM3108" s="594"/>
      <c r="AN3108" s="594"/>
      <c r="AO3108" s="594"/>
      <c r="AP3108" s="594"/>
      <c r="AQ3108" s="596">
        <f t="shared" si="451"/>
        <v>0</v>
      </c>
      <c r="AR3108" s="596">
        <f t="shared" si="450"/>
        <v>1</v>
      </c>
    </row>
    <row r="3109" spans="1:44" ht="28.2" thickTop="1" thickBot="1">
      <c r="A3109" s="576" t="s">
        <v>2274</v>
      </c>
      <c r="B3109" s="576" t="s">
        <v>2393</v>
      </c>
      <c r="C3109" s="662" t="s">
        <v>2394</v>
      </c>
      <c r="D3109" s="579"/>
      <c r="E3109" s="834" t="s">
        <v>179</v>
      </c>
      <c r="F3109" s="757">
        <v>10000</v>
      </c>
      <c r="G3109" s="757">
        <f t="shared" si="456"/>
        <v>10000</v>
      </c>
      <c r="H3109" s="582"/>
      <c r="I3109" s="758"/>
      <c r="J3109" s="759"/>
      <c r="K3109" s="759"/>
      <c r="L3109" s="759">
        <f t="shared" si="457"/>
        <v>10000</v>
      </c>
      <c r="M3109" s="760"/>
      <c r="N3109" s="760"/>
      <c r="O3109" s="666"/>
      <c r="P3109" s="587"/>
      <c r="Q3109" s="667"/>
      <c r="R3109" s="668">
        <f t="shared" si="458"/>
        <v>10000</v>
      </c>
      <c r="S3109" s="592"/>
      <c r="T3109" s="591"/>
      <c r="U3109" s="592"/>
      <c r="V3109" s="591"/>
      <c r="W3109" s="592"/>
      <c r="X3109" s="593">
        <f t="shared" si="454"/>
        <v>0</v>
      </c>
      <c r="Y3109" s="593">
        <f t="shared" si="455"/>
        <v>0</v>
      </c>
      <c r="Z3109" s="594">
        <v>1</v>
      </c>
      <c r="AA3109" s="594"/>
      <c r="AB3109" s="594"/>
      <c r="AC3109" s="594"/>
      <c r="AD3109" s="594"/>
      <c r="AE3109" s="594"/>
      <c r="AF3109" s="594"/>
      <c r="AG3109" s="594"/>
      <c r="AH3109" s="595">
        <f t="shared" si="449"/>
        <v>1</v>
      </c>
      <c r="AI3109" s="594"/>
      <c r="AJ3109" s="594"/>
      <c r="AK3109" s="594"/>
      <c r="AL3109" s="594"/>
      <c r="AM3109" s="594"/>
      <c r="AN3109" s="594"/>
      <c r="AO3109" s="594"/>
      <c r="AP3109" s="594"/>
      <c r="AQ3109" s="596">
        <f t="shared" si="451"/>
        <v>0</v>
      </c>
      <c r="AR3109" s="596">
        <f t="shared" si="450"/>
        <v>1</v>
      </c>
    </row>
    <row r="3110" spans="1:44" ht="28.2" thickTop="1" thickBot="1">
      <c r="A3110" s="576" t="s">
        <v>2274</v>
      </c>
      <c r="B3110" s="576" t="s">
        <v>2393</v>
      </c>
      <c r="C3110" s="662" t="s">
        <v>628</v>
      </c>
      <c r="D3110" s="579"/>
      <c r="E3110" s="834" t="s">
        <v>179</v>
      </c>
      <c r="F3110" s="757">
        <v>15000</v>
      </c>
      <c r="G3110" s="757">
        <f t="shared" si="456"/>
        <v>15000</v>
      </c>
      <c r="H3110" s="582"/>
      <c r="I3110" s="758"/>
      <c r="J3110" s="759"/>
      <c r="K3110" s="759"/>
      <c r="L3110" s="759">
        <f t="shared" si="457"/>
        <v>15000</v>
      </c>
      <c r="M3110" s="760"/>
      <c r="N3110" s="760"/>
      <c r="O3110" s="666"/>
      <c r="P3110" s="587"/>
      <c r="Q3110" s="667"/>
      <c r="R3110" s="668">
        <f t="shared" si="458"/>
        <v>15000</v>
      </c>
      <c r="S3110" s="592"/>
      <c r="T3110" s="591"/>
      <c r="U3110" s="592"/>
      <c r="V3110" s="591"/>
      <c r="W3110" s="592"/>
      <c r="X3110" s="593">
        <f t="shared" si="454"/>
        <v>0</v>
      </c>
      <c r="Y3110" s="593">
        <f t="shared" si="455"/>
        <v>0</v>
      </c>
      <c r="Z3110" s="594">
        <v>1</v>
      </c>
      <c r="AA3110" s="594"/>
      <c r="AB3110" s="594"/>
      <c r="AC3110" s="594"/>
      <c r="AD3110" s="594"/>
      <c r="AE3110" s="594"/>
      <c r="AF3110" s="594"/>
      <c r="AG3110" s="594"/>
      <c r="AH3110" s="595">
        <f t="shared" si="449"/>
        <v>1</v>
      </c>
      <c r="AI3110" s="594"/>
      <c r="AJ3110" s="594"/>
      <c r="AK3110" s="594"/>
      <c r="AL3110" s="594"/>
      <c r="AM3110" s="594"/>
      <c r="AN3110" s="594"/>
      <c r="AO3110" s="594"/>
      <c r="AP3110" s="594"/>
      <c r="AQ3110" s="596">
        <f t="shared" si="451"/>
        <v>0</v>
      </c>
      <c r="AR3110" s="596">
        <f t="shared" si="450"/>
        <v>1</v>
      </c>
    </row>
    <row r="3111" spans="1:44" ht="28.2" thickTop="1" thickBot="1">
      <c r="A3111" s="576" t="s">
        <v>2274</v>
      </c>
      <c r="B3111" s="576" t="s">
        <v>2393</v>
      </c>
      <c r="C3111" s="662" t="s">
        <v>36</v>
      </c>
      <c r="D3111" s="579"/>
      <c r="E3111" s="834" t="s">
        <v>179</v>
      </c>
      <c r="F3111" s="757">
        <v>4000</v>
      </c>
      <c r="G3111" s="757">
        <f t="shared" si="456"/>
        <v>4000</v>
      </c>
      <c r="H3111" s="582"/>
      <c r="I3111" s="758"/>
      <c r="J3111" s="759"/>
      <c r="K3111" s="759"/>
      <c r="L3111" s="759">
        <f t="shared" si="457"/>
        <v>4000</v>
      </c>
      <c r="M3111" s="760"/>
      <c r="N3111" s="760"/>
      <c r="O3111" s="666"/>
      <c r="P3111" s="587"/>
      <c r="Q3111" s="667"/>
      <c r="R3111" s="668">
        <f t="shared" si="458"/>
        <v>4000</v>
      </c>
      <c r="S3111" s="592"/>
      <c r="T3111" s="591"/>
      <c r="U3111" s="592"/>
      <c r="V3111" s="591"/>
      <c r="W3111" s="592"/>
      <c r="X3111" s="593">
        <f t="shared" si="454"/>
        <v>0</v>
      </c>
      <c r="Y3111" s="593">
        <f t="shared" si="455"/>
        <v>0</v>
      </c>
      <c r="Z3111" s="594">
        <v>1</v>
      </c>
      <c r="AA3111" s="594"/>
      <c r="AB3111" s="594"/>
      <c r="AC3111" s="594"/>
      <c r="AD3111" s="594"/>
      <c r="AE3111" s="594"/>
      <c r="AF3111" s="594"/>
      <c r="AG3111" s="594"/>
      <c r="AH3111" s="595">
        <f t="shared" si="449"/>
        <v>1</v>
      </c>
      <c r="AI3111" s="594"/>
      <c r="AJ3111" s="594"/>
      <c r="AK3111" s="594"/>
      <c r="AL3111" s="594"/>
      <c r="AM3111" s="594"/>
      <c r="AN3111" s="594"/>
      <c r="AO3111" s="594"/>
      <c r="AP3111" s="594"/>
      <c r="AQ3111" s="596">
        <f t="shared" si="451"/>
        <v>0</v>
      </c>
      <c r="AR3111" s="596">
        <f t="shared" si="450"/>
        <v>1</v>
      </c>
    </row>
    <row r="3112" spans="1:44" ht="28.2" thickTop="1" thickBot="1">
      <c r="A3112" s="206" t="s">
        <v>2274</v>
      </c>
      <c r="B3112" s="206" t="s">
        <v>2393</v>
      </c>
      <c r="C3112" s="227" t="s">
        <v>141</v>
      </c>
      <c r="D3112" s="579"/>
      <c r="E3112" s="827" t="s">
        <v>145</v>
      </c>
      <c r="F3112" s="752">
        <v>150000</v>
      </c>
      <c r="G3112" s="752">
        <f>F3112</f>
        <v>150000</v>
      </c>
      <c r="H3112" s="753"/>
      <c r="I3112" s="754"/>
      <c r="J3112" s="755"/>
      <c r="K3112" s="755"/>
      <c r="L3112" s="755">
        <v>150000</v>
      </c>
      <c r="M3112" s="756"/>
      <c r="N3112" s="756"/>
      <c r="O3112" s="480"/>
      <c r="P3112" s="587"/>
      <c r="Q3112" s="660"/>
      <c r="R3112" s="494">
        <v>150000</v>
      </c>
      <c r="S3112" s="334">
        <f>G3112-R3112</f>
        <v>0</v>
      </c>
      <c r="T3112" s="484"/>
      <c r="U3112" s="334"/>
      <c r="V3112" s="484"/>
      <c r="W3112" s="334"/>
      <c r="X3112" s="593">
        <f t="shared" si="454"/>
        <v>0</v>
      </c>
      <c r="Y3112" s="593">
        <f t="shared" si="455"/>
        <v>0</v>
      </c>
      <c r="Z3112" s="595"/>
      <c r="AA3112" s="595"/>
      <c r="AB3112" s="595"/>
      <c r="AC3112" s="595"/>
      <c r="AD3112" s="595"/>
      <c r="AE3112" s="595"/>
      <c r="AF3112" s="595"/>
      <c r="AG3112" s="595"/>
      <c r="AH3112" s="595">
        <f t="shared" si="449"/>
        <v>0</v>
      </c>
      <c r="AI3112" s="595">
        <v>1</v>
      </c>
      <c r="AJ3112" s="595"/>
      <c r="AK3112" s="595"/>
      <c r="AL3112" s="595"/>
      <c r="AM3112" s="595"/>
      <c r="AN3112" s="595"/>
      <c r="AO3112" s="595"/>
      <c r="AP3112" s="595"/>
      <c r="AQ3112" s="596">
        <f t="shared" si="451"/>
        <v>1</v>
      </c>
      <c r="AR3112" s="596">
        <f t="shared" si="450"/>
        <v>1</v>
      </c>
    </row>
    <row r="3113" spans="1:44" ht="28.2" thickTop="1" thickBot="1">
      <c r="A3113" s="206" t="s">
        <v>2274</v>
      </c>
      <c r="B3113" s="206" t="s">
        <v>2393</v>
      </c>
      <c r="C3113" s="227" t="s">
        <v>980</v>
      </c>
      <c r="D3113" s="579"/>
      <c r="E3113" s="827" t="s">
        <v>145</v>
      </c>
      <c r="F3113" s="752">
        <v>100000</v>
      </c>
      <c r="G3113" s="752">
        <f>F3113</f>
        <v>100000</v>
      </c>
      <c r="H3113" s="753"/>
      <c r="I3113" s="754"/>
      <c r="J3113" s="755"/>
      <c r="K3113" s="755"/>
      <c r="L3113" s="755">
        <v>100000</v>
      </c>
      <c r="M3113" s="756"/>
      <c r="N3113" s="756"/>
      <c r="O3113" s="480"/>
      <c r="P3113" s="587"/>
      <c r="Q3113" s="660"/>
      <c r="R3113" s="494">
        <v>100000</v>
      </c>
      <c r="S3113" s="334"/>
      <c r="T3113" s="484"/>
      <c r="U3113" s="334"/>
      <c r="V3113" s="484"/>
      <c r="W3113" s="334"/>
      <c r="X3113" s="593">
        <f t="shared" si="454"/>
        <v>0</v>
      </c>
      <c r="Y3113" s="593">
        <f t="shared" si="455"/>
        <v>0</v>
      </c>
      <c r="Z3113" s="595"/>
      <c r="AA3113" s="595"/>
      <c r="AB3113" s="595"/>
      <c r="AC3113" s="595"/>
      <c r="AD3113" s="595"/>
      <c r="AE3113" s="595"/>
      <c r="AF3113" s="595"/>
      <c r="AG3113" s="595"/>
      <c r="AH3113" s="595">
        <f t="shared" si="449"/>
        <v>0</v>
      </c>
      <c r="AI3113" s="595">
        <v>1</v>
      </c>
      <c r="AJ3113" s="595"/>
      <c r="AK3113" s="595"/>
      <c r="AL3113" s="595"/>
      <c r="AM3113" s="595"/>
      <c r="AN3113" s="595"/>
      <c r="AO3113" s="595"/>
      <c r="AP3113" s="595"/>
      <c r="AQ3113" s="596">
        <f t="shared" si="451"/>
        <v>1</v>
      </c>
      <c r="AR3113" s="596">
        <f t="shared" si="450"/>
        <v>1</v>
      </c>
    </row>
    <row r="3114" spans="1:44" ht="28.2" thickTop="1" thickBot="1">
      <c r="A3114" s="206" t="s">
        <v>2274</v>
      </c>
      <c r="B3114" s="206" t="s">
        <v>2393</v>
      </c>
      <c r="C3114" s="227" t="s">
        <v>2395</v>
      </c>
      <c r="D3114" s="579"/>
      <c r="E3114" s="827" t="s">
        <v>53</v>
      </c>
      <c r="F3114" s="752">
        <v>600000</v>
      </c>
      <c r="G3114" s="752">
        <v>693000</v>
      </c>
      <c r="H3114" s="753"/>
      <c r="I3114" s="754"/>
      <c r="J3114" s="755"/>
      <c r="K3114" s="755"/>
      <c r="L3114" s="755"/>
      <c r="M3114" s="756">
        <v>693000</v>
      </c>
      <c r="N3114" s="756"/>
      <c r="O3114" s="480"/>
      <c r="P3114" s="587"/>
      <c r="Q3114" s="660">
        <f>6073.1+2498</f>
        <v>8571.1</v>
      </c>
      <c r="R3114" s="494">
        <f>M3114-Q3114</f>
        <v>684428.9</v>
      </c>
      <c r="S3114" s="334">
        <f>G3114-R3114-Q3114</f>
        <v>-2.3646862246096134E-11</v>
      </c>
      <c r="T3114" s="484"/>
      <c r="U3114" s="334"/>
      <c r="V3114" s="484"/>
      <c r="W3114" s="334"/>
      <c r="X3114" s="593">
        <f t="shared" si="454"/>
        <v>0</v>
      </c>
      <c r="Y3114" s="593">
        <f t="shared" si="455"/>
        <v>2.3646862246096134E-11</v>
      </c>
      <c r="Z3114" s="595"/>
      <c r="AA3114" s="595"/>
      <c r="AB3114" s="595"/>
      <c r="AC3114" s="595"/>
      <c r="AD3114" s="595"/>
      <c r="AE3114" s="595"/>
      <c r="AF3114" s="595"/>
      <c r="AG3114" s="595"/>
      <c r="AH3114" s="595">
        <f t="shared" si="449"/>
        <v>0</v>
      </c>
      <c r="AI3114" s="595"/>
      <c r="AJ3114" s="595"/>
      <c r="AK3114" s="595"/>
      <c r="AL3114" s="595"/>
      <c r="AM3114" s="595"/>
      <c r="AN3114" s="595"/>
      <c r="AO3114" s="595">
        <v>1</v>
      </c>
      <c r="AP3114" s="595"/>
      <c r="AQ3114" s="596">
        <f t="shared" si="451"/>
        <v>1</v>
      </c>
      <c r="AR3114" s="596">
        <f t="shared" si="450"/>
        <v>1</v>
      </c>
    </row>
    <row r="3115" spans="1:44" ht="28.2" thickTop="1" thickBot="1">
      <c r="A3115" s="576" t="s">
        <v>2274</v>
      </c>
      <c r="B3115" s="576" t="s">
        <v>2396</v>
      </c>
      <c r="C3115" s="662" t="s">
        <v>2397</v>
      </c>
      <c r="D3115" s="579"/>
      <c r="E3115" s="834" t="s">
        <v>179</v>
      </c>
      <c r="F3115" s="757">
        <v>300000</v>
      </c>
      <c r="G3115" s="757">
        <v>300000</v>
      </c>
      <c r="H3115" s="582"/>
      <c r="I3115" s="758"/>
      <c r="J3115" s="759"/>
      <c r="K3115" s="759"/>
      <c r="L3115" s="759">
        <v>300000</v>
      </c>
      <c r="M3115" s="760"/>
      <c r="N3115" s="760"/>
      <c r="O3115" s="666"/>
      <c r="P3115" s="587"/>
      <c r="Q3115" s="667"/>
      <c r="R3115" s="668">
        <v>300000</v>
      </c>
      <c r="S3115" s="592"/>
      <c r="T3115" s="591"/>
      <c r="U3115" s="592"/>
      <c r="V3115" s="591"/>
      <c r="W3115" s="592"/>
      <c r="X3115" s="593">
        <f t="shared" si="454"/>
        <v>0</v>
      </c>
      <c r="Y3115" s="593">
        <f t="shared" si="455"/>
        <v>0</v>
      </c>
      <c r="Z3115" s="594">
        <v>1</v>
      </c>
      <c r="AA3115" s="594"/>
      <c r="AB3115" s="594"/>
      <c r="AC3115" s="594"/>
      <c r="AD3115" s="594"/>
      <c r="AE3115" s="594"/>
      <c r="AF3115" s="594"/>
      <c r="AG3115" s="594"/>
      <c r="AH3115" s="595">
        <f t="shared" si="449"/>
        <v>1</v>
      </c>
      <c r="AI3115" s="594"/>
      <c r="AJ3115" s="594"/>
      <c r="AK3115" s="594"/>
      <c r="AL3115" s="594"/>
      <c r="AM3115" s="594"/>
      <c r="AN3115" s="594"/>
      <c r="AO3115" s="594"/>
      <c r="AP3115" s="594"/>
      <c r="AQ3115" s="596">
        <f t="shared" si="451"/>
        <v>0</v>
      </c>
      <c r="AR3115" s="596">
        <f t="shared" si="450"/>
        <v>1</v>
      </c>
    </row>
    <row r="3116" spans="1:44" ht="28.2" thickTop="1" thickBot="1">
      <c r="A3116" s="576" t="s">
        <v>2274</v>
      </c>
      <c r="B3116" s="576" t="s">
        <v>2396</v>
      </c>
      <c r="C3116" s="662" t="s">
        <v>2398</v>
      </c>
      <c r="D3116" s="579"/>
      <c r="E3116" s="834" t="s">
        <v>179</v>
      </c>
      <c r="F3116" s="757">
        <v>30000</v>
      </c>
      <c r="G3116" s="757">
        <v>30000</v>
      </c>
      <c r="H3116" s="582"/>
      <c r="I3116" s="758"/>
      <c r="J3116" s="759"/>
      <c r="K3116" s="759"/>
      <c r="L3116" s="759">
        <v>30000</v>
      </c>
      <c r="M3116" s="760"/>
      <c r="N3116" s="760"/>
      <c r="O3116" s="666"/>
      <c r="P3116" s="587"/>
      <c r="Q3116" s="667"/>
      <c r="R3116" s="668">
        <v>30000</v>
      </c>
      <c r="S3116" s="592"/>
      <c r="T3116" s="591"/>
      <c r="U3116" s="592"/>
      <c r="V3116" s="591"/>
      <c r="W3116" s="592"/>
      <c r="X3116" s="593">
        <f t="shared" si="454"/>
        <v>0</v>
      </c>
      <c r="Y3116" s="593">
        <f t="shared" si="455"/>
        <v>0</v>
      </c>
      <c r="Z3116" s="594">
        <v>1</v>
      </c>
      <c r="AA3116" s="594"/>
      <c r="AB3116" s="594"/>
      <c r="AC3116" s="594"/>
      <c r="AD3116" s="594"/>
      <c r="AE3116" s="594"/>
      <c r="AF3116" s="594"/>
      <c r="AG3116" s="594"/>
      <c r="AH3116" s="595">
        <f t="shared" si="449"/>
        <v>1</v>
      </c>
      <c r="AI3116" s="594"/>
      <c r="AJ3116" s="594"/>
      <c r="AK3116" s="594"/>
      <c r="AL3116" s="594"/>
      <c r="AM3116" s="594"/>
      <c r="AN3116" s="594"/>
      <c r="AO3116" s="594"/>
      <c r="AP3116" s="594"/>
      <c r="AQ3116" s="596">
        <f t="shared" si="451"/>
        <v>0</v>
      </c>
      <c r="AR3116" s="596">
        <f t="shared" si="450"/>
        <v>1</v>
      </c>
    </row>
    <row r="3117" spans="1:44" ht="28.2" thickTop="1" thickBot="1">
      <c r="A3117" s="206" t="s">
        <v>2274</v>
      </c>
      <c r="B3117" s="206" t="s">
        <v>2396</v>
      </c>
      <c r="C3117" s="227" t="s">
        <v>2399</v>
      </c>
      <c r="D3117" s="579"/>
      <c r="E3117" s="827" t="s">
        <v>145</v>
      </c>
      <c r="F3117" s="752">
        <v>223000</v>
      </c>
      <c r="G3117" s="752">
        <f>F3117</f>
        <v>223000</v>
      </c>
      <c r="H3117" s="753"/>
      <c r="I3117" s="754">
        <v>13000</v>
      </c>
      <c r="J3117" s="755"/>
      <c r="K3117" s="755"/>
      <c r="L3117" s="755">
        <v>210000</v>
      </c>
      <c r="M3117" s="756"/>
      <c r="N3117" s="756"/>
      <c r="O3117" s="480"/>
      <c r="P3117" s="587"/>
      <c r="Q3117" s="660"/>
      <c r="R3117" s="494">
        <v>223000</v>
      </c>
      <c r="S3117" s="334">
        <f>G3117-R3117</f>
        <v>0</v>
      </c>
      <c r="T3117" s="484"/>
      <c r="U3117" s="334"/>
      <c r="V3117" s="484"/>
      <c r="W3117" s="334"/>
      <c r="X3117" s="593">
        <f t="shared" si="454"/>
        <v>0</v>
      </c>
      <c r="Y3117" s="593">
        <f t="shared" si="455"/>
        <v>0</v>
      </c>
      <c r="Z3117" s="595"/>
      <c r="AA3117" s="595"/>
      <c r="AB3117" s="595"/>
      <c r="AC3117" s="595"/>
      <c r="AD3117" s="595"/>
      <c r="AE3117" s="595"/>
      <c r="AF3117" s="595"/>
      <c r="AG3117" s="595"/>
      <c r="AH3117" s="595">
        <f t="shared" si="449"/>
        <v>0</v>
      </c>
      <c r="AI3117" s="595">
        <v>1</v>
      </c>
      <c r="AJ3117" s="595"/>
      <c r="AK3117" s="595"/>
      <c r="AL3117" s="595"/>
      <c r="AM3117" s="595"/>
      <c r="AN3117" s="595"/>
      <c r="AO3117" s="595"/>
      <c r="AP3117" s="595"/>
      <c r="AQ3117" s="596">
        <f t="shared" si="451"/>
        <v>1</v>
      </c>
      <c r="AR3117" s="596">
        <f t="shared" si="450"/>
        <v>1</v>
      </c>
    </row>
    <row r="3118" spans="1:44" ht="28.2" thickTop="1" thickBot="1">
      <c r="A3118" s="206" t="s">
        <v>2274</v>
      </c>
      <c r="B3118" s="206" t="s">
        <v>2396</v>
      </c>
      <c r="C3118" s="227" t="s">
        <v>2400</v>
      </c>
      <c r="D3118" s="579"/>
      <c r="E3118" s="827" t="s">
        <v>145</v>
      </c>
      <c r="F3118" s="752">
        <v>20000</v>
      </c>
      <c r="G3118" s="752">
        <f>F3118</f>
        <v>20000</v>
      </c>
      <c r="H3118" s="753"/>
      <c r="I3118" s="754">
        <v>20000</v>
      </c>
      <c r="J3118" s="755"/>
      <c r="K3118" s="755"/>
      <c r="L3118" s="755"/>
      <c r="M3118" s="756"/>
      <c r="N3118" s="756"/>
      <c r="O3118" s="480"/>
      <c r="P3118" s="587"/>
      <c r="Q3118" s="660"/>
      <c r="R3118" s="494">
        <v>20000</v>
      </c>
      <c r="S3118" s="334"/>
      <c r="T3118" s="484"/>
      <c r="U3118" s="334"/>
      <c r="V3118" s="484"/>
      <c r="W3118" s="334"/>
      <c r="X3118" s="593">
        <f t="shared" si="454"/>
        <v>0</v>
      </c>
      <c r="Y3118" s="593">
        <f t="shared" si="455"/>
        <v>0</v>
      </c>
      <c r="Z3118" s="595"/>
      <c r="AA3118" s="595"/>
      <c r="AB3118" s="595"/>
      <c r="AC3118" s="595"/>
      <c r="AD3118" s="595"/>
      <c r="AE3118" s="595"/>
      <c r="AF3118" s="595"/>
      <c r="AG3118" s="595"/>
      <c r="AH3118" s="595">
        <f t="shared" si="449"/>
        <v>0</v>
      </c>
      <c r="AI3118" s="595">
        <v>1</v>
      </c>
      <c r="AJ3118" s="595"/>
      <c r="AK3118" s="595"/>
      <c r="AL3118" s="595"/>
      <c r="AM3118" s="595"/>
      <c r="AN3118" s="595"/>
      <c r="AO3118" s="595"/>
      <c r="AP3118" s="595"/>
      <c r="AQ3118" s="596">
        <f t="shared" si="451"/>
        <v>1</v>
      </c>
      <c r="AR3118" s="596">
        <f t="shared" si="450"/>
        <v>1</v>
      </c>
    </row>
    <row r="3119" spans="1:44" ht="28.2" thickTop="1" thickBot="1">
      <c r="A3119" s="576" t="s">
        <v>2274</v>
      </c>
      <c r="B3119" s="576" t="s">
        <v>2401</v>
      </c>
      <c r="C3119" s="662" t="s">
        <v>581</v>
      </c>
      <c r="D3119" s="579"/>
      <c r="E3119" s="834" t="s">
        <v>179</v>
      </c>
      <c r="F3119" s="757">
        <v>63000</v>
      </c>
      <c r="G3119" s="757">
        <f>F3119</f>
        <v>63000</v>
      </c>
      <c r="H3119" s="582"/>
      <c r="I3119" s="758"/>
      <c r="J3119" s="759"/>
      <c r="K3119" s="759"/>
      <c r="L3119" s="759">
        <v>63000</v>
      </c>
      <c r="M3119" s="760"/>
      <c r="N3119" s="760"/>
      <c r="O3119" s="666"/>
      <c r="P3119" s="587"/>
      <c r="Q3119" s="667"/>
      <c r="R3119" s="668">
        <v>3000</v>
      </c>
      <c r="S3119" s="592">
        <v>60000</v>
      </c>
      <c r="T3119" s="591"/>
      <c r="U3119" s="592"/>
      <c r="V3119" s="591"/>
      <c r="W3119" s="592"/>
      <c r="X3119" s="593">
        <f t="shared" si="454"/>
        <v>0</v>
      </c>
      <c r="Y3119" s="593">
        <f t="shared" si="455"/>
        <v>0</v>
      </c>
      <c r="Z3119" s="594">
        <v>1</v>
      </c>
      <c r="AA3119" s="594"/>
      <c r="AB3119" s="594"/>
      <c r="AC3119" s="594"/>
      <c r="AD3119" s="594"/>
      <c r="AE3119" s="594"/>
      <c r="AF3119" s="594"/>
      <c r="AG3119" s="594"/>
      <c r="AH3119" s="595">
        <f t="shared" si="449"/>
        <v>1</v>
      </c>
      <c r="AI3119" s="594"/>
      <c r="AJ3119" s="594"/>
      <c r="AK3119" s="594"/>
      <c r="AL3119" s="594"/>
      <c r="AM3119" s="594"/>
      <c r="AN3119" s="594"/>
      <c r="AO3119" s="594"/>
      <c r="AP3119" s="594"/>
      <c r="AQ3119" s="596">
        <f t="shared" si="451"/>
        <v>0</v>
      </c>
      <c r="AR3119" s="596">
        <f t="shared" si="450"/>
        <v>1</v>
      </c>
    </row>
    <row r="3120" spans="1:44" ht="28.2" thickTop="1" thickBot="1">
      <c r="A3120" s="576" t="s">
        <v>2274</v>
      </c>
      <c r="B3120" s="576" t="s">
        <v>2401</v>
      </c>
      <c r="C3120" s="662" t="s">
        <v>1095</v>
      </c>
      <c r="D3120" s="579"/>
      <c r="E3120" s="834" t="s">
        <v>179</v>
      </c>
      <c r="F3120" s="757">
        <v>340000</v>
      </c>
      <c r="G3120" s="757">
        <f>F3120</f>
        <v>340000</v>
      </c>
      <c r="H3120" s="582"/>
      <c r="I3120" s="758">
        <v>8000</v>
      </c>
      <c r="J3120" s="759"/>
      <c r="K3120" s="759"/>
      <c r="L3120" s="759">
        <v>332000</v>
      </c>
      <c r="M3120" s="760"/>
      <c r="N3120" s="760"/>
      <c r="O3120" s="666"/>
      <c r="P3120" s="587"/>
      <c r="Q3120" s="667"/>
      <c r="R3120" s="668">
        <v>20000</v>
      </c>
      <c r="S3120" s="592">
        <v>320000</v>
      </c>
      <c r="T3120" s="591"/>
      <c r="U3120" s="592"/>
      <c r="V3120" s="591"/>
      <c r="W3120" s="592"/>
      <c r="X3120" s="593">
        <f t="shared" si="454"/>
        <v>0</v>
      </c>
      <c r="Y3120" s="593">
        <f t="shared" si="455"/>
        <v>0</v>
      </c>
      <c r="Z3120" s="594">
        <v>1</v>
      </c>
      <c r="AA3120" s="594"/>
      <c r="AB3120" s="594"/>
      <c r="AC3120" s="594"/>
      <c r="AD3120" s="594"/>
      <c r="AE3120" s="594"/>
      <c r="AF3120" s="594"/>
      <c r="AG3120" s="594"/>
      <c r="AH3120" s="595">
        <f t="shared" si="449"/>
        <v>1</v>
      </c>
      <c r="AI3120" s="594"/>
      <c r="AJ3120" s="594"/>
      <c r="AK3120" s="594"/>
      <c r="AL3120" s="594"/>
      <c r="AM3120" s="594"/>
      <c r="AN3120" s="594"/>
      <c r="AO3120" s="594"/>
      <c r="AP3120" s="594"/>
      <c r="AQ3120" s="596">
        <f t="shared" si="451"/>
        <v>0</v>
      </c>
      <c r="AR3120" s="596">
        <f t="shared" si="450"/>
        <v>1</v>
      </c>
    </row>
    <row r="3121" spans="1:44" ht="28.2" thickTop="1" thickBot="1">
      <c r="A3121" s="713" t="s">
        <v>2274</v>
      </c>
      <c r="B3121" s="713" t="s">
        <v>2401</v>
      </c>
      <c r="C3121" s="741" t="s">
        <v>2219</v>
      </c>
      <c r="D3121" s="579"/>
      <c r="E3121" s="918" t="s">
        <v>179</v>
      </c>
      <c r="F3121" s="742">
        <v>245000</v>
      </c>
      <c r="G3121" s="742">
        <v>245000</v>
      </c>
      <c r="H3121" s="582"/>
      <c r="I3121" s="743"/>
      <c r="J3121" s="744">
        <v>185000</v>
      </c>
      <c r="K3121" s="744">
        <v>60000</v>
      </c>
      <c r="L3121" s="744"/>
      <c r="M3121" s="745"/>
      <c r="N3121" s="745"/>
      <c r="O3121" s="746"/>
      <c r="P3121" s="587"/>
      <c r="Q3121" s="747"/>
      <c r="R3121" s="748">
        <v>245000</v>
      </c>
      <c r="S3121" s="743"/>
      <c r="T3121" s="591"/>
      <c r="U3121" s="592"/>
      <c r="V3121" s="591"/>
      <c r="W3121" s="592"/>
      <c r="X3121" s="593">
        <f t="shared" si="454"/>
        <v>0</v>
      </c>
      <c r="Y3121" s="593">
        <f t="shared" si="455"/>
        <v>0</v>
      </c>
      <c r="Z3121" s="594">
        <v>1</v>
      </c>
      <c r="AA3121" s="594"/>
      <c r="AB3121" s="594"/>
      <c r="AC3121" s="594"/>
      <c r="AD3121" s="594"/>
      <c r="AE3121" s="594"/>
      <c r="AF3121" s="594"/>
      <c r="AG3121" s="594"/>
      <c r="AH3121" s="595">
        <f t="shared" si="449"/>
        <v>1</v>
      </c>
      <c r="AI3121" s="594"/>
      <c r="AJ3121" s="594"/>
      <c r="AK3121" s="594"/>
      <c r="AL3121" s="594"/>
      <c r="AM3121" s="594"/>
      <c r="AN3121" s="594"/>
      <c r="AO3121" s="594"/>
      <c r="AP3121" s="594"/>
      <c r="AQ3121" s="596">
        <f t="shared" si="451"/>
        <v>0</v>
      </c>
      <c r="AR3121" s="596">
        <f t="shared" si="450"/>
        <v>1</v>
      </c>
    </row>
    <row r="3122" spans="1:44" ht="28.2" thickTop="1" thickBot="1">
      <c r="A3122" s="206" t="s">
        <v>2274</v>
      </c>
      <c r="B3122" s="206" t="s">
        <v>2401</v>
      </c>
      <c r="C3122" s="227" t="s">
        <v>1095</v>
      </c>
      <c r="D3122" s="579"/>
      <c r="E3122" s="827" t="s">
        <v>145</v>
      </c>
      <c r="F3122" s="752">
        <v>240000</v>
      </c>
      <c r="G3122" s="752">
        <f>F3122</f>
        <v>240000</v>
      </c>
      <c r="H3122" s="753"/>
      <c r="I3122" s="754">
        <v>50000</v>
      </c>
      <c r="J3122" s="755"/>
      <c r="K3122" s="755"/>
      <c r="L3122" s="755">
        <v>190000</v>
      </c>
      <c r="M3122" s="756"/>
      <c r="N3122" s="756"/>
      <c r="O3122" s="480"/>
      <c r="P3122" s="587"/>
      <c r="Q3122" s="660"/>
      <c r="R3122" s="494">
        <v>50000</v>
      </c>
      <c r="S3122" s="334">
        <f>G3122-R3122</f>
        <v>190000</v>
      </c>
      <c r="T3122" s="484"/>
      <c r="U3122" s="334"/>
      <c r="V3122" s="484"/>
      <c r="W3122" s="334"/>
      <c r="X3122" s="593">
        <f t="shared" si="454"/>
        <v>0</v>
      </c>
      <c r="Y3122" s="593">
        <f t="shared" si="455"/>
        <v>0</v>
      </c>
      <c r="Z3122" s="595"/>
      <c r="AA3122" s="595"/>
      <c r="AB3122" s="595"/>
      <c r="AC3122" s="595"/>
      <c r="AD3122" s="595"/>
      <c r="AE3122" s="595"/>
      <c r="AF3122" s="595"/>
      <c r="AG3122" s="595"/>
      <c r="AH3122" s="595">
        <f t="shared" si="449"/>
        <v>0</v>
      </c>
      <c r="AI3122" s="595">
        <v>1</v>
      </c>
      <c r="AJ3122" s="595"/>
      <c r="AK3122" s="595"/>
      <c r="AL3122" s="595"/>
      <c r="AM3122" s="595"/>
      <c r="AN3122" s="595"/>
      <c r="AO3122" s="595"/>
      <c r="AP3122" s="595"/>
      <c r="AQ3122" s="596">
        <f t="shared" si="451"/>
        <v>1</v>
      </c>
      <c r="AR3122" s="596">
        <f t="shared" si="450"/>
        <v>1</v>
      </c>
    </row>
    <row r="3123" spans="1:44" ht="28.2" thickTop="1" thickBot="1">
      <c r="A3123" s="206" t="s">
        <v>2274</v>
      </c>
      <c r="B3123" s="206" t="s">
        <v>2401</v>
      </c>
      <c r="C3123" s="227" t="s">
        <v>2379</v>
      </c>
      <c r="D3123" s="579"/>
      <c r="E3123" s="827" t="s">
        <v>145</v>
      </c>
      <c r="F3123" s="752">
        <v>60000</v>
      </c>
      <c r="G3123" s="752">
        <f>F3123</f>
        <v>60000</v>
      </c>
      <c r="H3123" s="753"/>
      <c r="I3123" s="754"/>
      <c r="J3123" s="755"/>
      <c r="K3123" s="755"/>
      <c r="L3123" s="755">
        <v>60000</v>
      </c>
      <c r="M3123" s="756"/>
      <c r="N3123" s="756"/>
      <c r="O3123" s="480"/>
      <c r="P3123" s="587"/>
      <c r="Q3123" s="660"/>
      <c r="R3123" s="494">
        <v>30000</v>
      </c>
      <c r="S3123" s="334">
        <f>G3123-R3123</f>
        <v>30000</v>
      </c>
      <c r="T3123" s="484"/>
      <c r="U3123" s="334"/>
      <c r="V3123" s="484"/>
      <c r="W3123" s="334"/>
      <c r="X3123" s="593">
        <f t="shared" si="454"/>
        <v>0</v>
      </c>
      <c r="Y3123" s="593">
        <f t="shared" si="455"/>
        <v>0</v>
      </c>
      <c r="Z3123" s="595"/>
      <c r="AA3123" s="595"/>
      <c r="AB3123" s="595"/>
      <c r="AC3123" s="595"/>
      <c r="AD3123" s="595"/>
      <c r="AE3123" s="595"/>
      <c r="AF3123" s="595"/>
      <c r="AG3123" s="595"/>
      <c r="AH3123" s="595">
        <f t="shared" si="449"/>
        <v>0</v>
      </c>
      <c r="AI3123" s="595">
        <v>1</v>
      </c>
      <c r="AJ3123" s="595"/>
      <c r="AK3123" s="595"/>
      <c r="AL3123" s="595"/>
      <c r="AM3123" s="595"/>
      <c r="AN3123" s="595"/>
      <c r="AO3123" s="595"/>
      <c r="AP3123" s="595"/>
      <c r="AQ3123" s="596">
        <f t="shared" si="451"/>
        <v>1</v>
      </c>
      <c r="AR3123" s="596">
        <f t="shared" si="450"/>
        <v>1</v>
      </c>
    </row>
    <row r="3124" spans="1:44" ht="28.2" thickTop="1" thickBot="1">
      <c r="A3124" s="206" t="s">
        <v>2274</v>
      </c>
      <c r="B3124" s="206" t="s">
        <v>2401</v>
      </c>
      <c r="C3124" s="227" t="s">
        <v>41</v>
      </c>
      <c r="D3124" s="579"/>
      <c r="E3124" s="827" t="s">
        <v>53</v>
      </c>
      <c r="F3124" s="752">
        <v>250000</v>
      </c>
      <c r="G3124" s="752">
        <v>279000</v>
      </c>
      <c r="H3124" s="753"/>
      <c r="I3124" s="754">
        <v>189000</v>
      </c>
      <c r="J3124" s="755">
        <v>90000</v>
      </c>
      <c r="K3124" s="755"/>
      <c r="L3124" s="755"/>
      <c r="M3124" s="756"/>
      <c r="N3124" s="756"/>
      <c r="O3124" s="480"/>
      <c r="P3124" s="587"/>
      <c r="Q3124" s="660"/>
      <c r="R3124" s="494">
        <v>50000</v>
      </c>
      <c r="S3124" s="334">
        <v>229000</v>
      </c>
      <c r="T3124" s="484"/>
      <c r="U3124" s="334"/>
      <c r="V3124" s="484"/>
      <c r="W3124" s="334"/>
      <c r="X3124" s="593">
        <f t="shared" si="454"/>
        <v>0</v>
      </c>
      <c r="Y3124" s="593">
        <f t="shared" si="455"/>
        <v>0</v>
      </c>
      <c r="Z3124" s="595"/>
      <c r="AA3124" s="595"/>
      <c r="AB3124" s="595"/>
      <c r="AC3124" s="595"/>
      <c r="AD3124" s="595"/>
      <c r="AE3124" s="595"/>
      <c r="AF3124" s="595"/>
      <c r="AG3124" s="595"/>
      <c r="AH3124" s="595">
        <f t="shared" si="449"/>
        <v>0</v>
      </c>
      <c r="AI3124" s="595">
        <v>1</v>
      </c>
      <c r="AJ3124" s="595"/>
      <c r="AK3124" s="595"/>
      <c r="AL3124" s="595"/>
      <c r="AM3124" s="595"/>
      <c r="AN3124" s="595"/>
      <c r="AO3124" s="595"/>
      <c r="AP3124" s="595"/>
      <c r="AQ3124" s="596">
        <f t="shared" si="451"/>
        <v>1</v>
      </c>
      <c r="AR3124" s="596">
        <f t="shared" si="450"/>
        <v>1</v>
      </c>
    </row>
    <row r="3125" spans="1:44" ht="28.2" thickTop="1" thickBot="1">
      <c r="A3125" s="206" t="s">
        <v>2274</v>
      </c>
      <c r="B3125" s="206" t="s">
        <v>2401</v>
      </c>
      <c r="C3125" s="227" t="s">
        <v>1055</v>
      </c>
      <c r="D3125" s="579"/>
      <c r="E3125" s="827" t="s">
        <v>10</v>
      </c>
      <c r="F3125" s="752">
        <v>20000</v>
      </c>
      <c r="G3125" s="752">
        <v>20000</v>
      </c>
      <c r="H3125" s="753">
        <v>0</v>
      </c>
      <c r="I3125" s="754">
        <v>20000</v>
      </c>
      <c r="J3125" s="755">
        <v>0</v>
      </c>
      <c r="K3125" s="755">
        <v>0</v>
      </c>
      <c r="L3125" s="755">
        <v>0</v>
      </c>
      <c r="M3125" s="756">
        <v>0</v>
      </c>
      <c r="N3125" s="756">
        <v>0</v>
      </c>
      <c r="O3125" s="480">
        <v>0</v>
      </c>
      <c r="P3125" s="587"/>
      <c r="Q3125" s="660">
        <v>0</v>
      </c>
      <c r="R3125" s="494">
        <v>10000</v>
      </c>
      <c r="S3125" s="334">
        <v>10000</v>
      </c>
      <c r="T3125" s="484"/>
      <c r="U3125" s="334"/>
      <c r="V3125" s="484"/>
      <c r="W3125" s="334"/>
      <c r="X3125" s="593">
        <f t="shared" si="454"/>
        <v>0</v>
      </c>
      <c r="Y3125" s="593">
        <f t="shared" si="455"/>
        <v>0</v>
      </c>
      <c r="Z3125" s="595"/>
      <c r="AA3125" s="595"/>
      <c r="AB3125" s="595"/>
      <c r="AC3125" s="595"/>
      <c r="AD3125" s="595"/>
      <c r="AE3125" s="595"/>
      <c r="AF3125" s="595"/>
      <c r="AG3125" s="595"/>
      <c r="AH3125" s="595">
        <f t="shared" si="449"/>
        <v>0</v>
      </c>
      <c r="AI3125" s="595">
        <v>1</v>
      </c>
      <c r="AJ3125" s="595"/>
      <c r="AK3125" s="595"/>
      <c r="AL3125" s="595"/>
      <c r="AM3125" s="595"/>
      <c r="AN3125" s="595"/>
      <c r="AO3125" s="595"/>
      <c r="AP3125" s="595"/>
      <c r="AQ3125" s="596">
        <f t="shared" si="451"/>
        <v>1</v>
      </c>
      <c r="AR3125" s="596">
        <f t="shared" si="450"/>
        <v>1</v>
      </c>
    </row>
    <row r="3126" spans="1:44" ht="28.2" thickTop="1" thickBot="1">
      <c r="A3126" s="206" t="s">
        <v>2274</v>
      </c>
      <c r="B3126" s="206" t="s">
        <v>2401</v>
      </c>
      <c r="C3126" s="227" t="s">
        <v>1140</v>
      </c>
      <c r="D3126" s="579"/>
      <c r="E3126" s="827" t="s">
        <v>53</v>
      </c>
      <c r="F3126" s="752">
        <v>0</v>
      </c>
      <c r="G3126" s="752">
        <v>15000</v>
      </c>
      <c r="H3126" s="753">
        <v>0</v>
      </c>
      <c r="I3126" s="754">
        <v>15000</v>
      </c>
      <c r="J3126" s="755">
        <v>0</v>
      </c>
      <c r="K3126" s="755">
        <v>0</v>
      </c>
      <c r="L3126" s="755">
        <v>0</v>
      </c>
      <c r="M3126" s="756">
        <v>0</v>
      </c>
      <c r="N3126" s="756">
        <v>0</v>
      </c>
      <c r="O3126" s="480">
        <v>0</v>
      </c>
      <c r="P3126" s="587"/>
      <c r="Q3126" s="660">
        <v>0</v>
      </c>
      <c r="R3126" s="494">
        <v>15000</v>
      </c>
      <c r="S3126" s="334"/>
      <c r="T3126" s="484"/>
      <c r="U3126" s="334"/>
      <c r="V3126" s="484"/>
      <c r="W3126" s="334"/>
      <c r="X3126" s="593">
        <f t="shared" si="454"/>
        <v>0</v>
      </c>
      <c r="Y3126" s="593">
        <f t="shared" si="455"/>
        <v>0</v>
      </c>
      <c r="Z3126" s="595"/>
      <c r="AA3126" s="595"/>
      <c r="AB3126" s="595"/>
      <c r="AC3126" s="595"/>
      <c r="AD3126" s="595"/>
      <c r="AE3126" s="595"/>
      <c r="AF3126" s="595"/>
      <c r="AG3126" s="595"/>
      <c r="AH3126" s="595">
        <f t="shared" si="449"/>
        <v>0</v>
      </c>
      <c r="AI3126" s="595">
        <v>1</v>
      </c>
      <c r="AJ3126" s="595"/>
      <c r="AK3126" s="595"/>
      <c r="AL3126" s="595"/>
      <c r="AM3126" s="595"/>
      <c r="AN3126" s="595"/>
      <c r="AO3126" s="595"/>
      <c r="AP3126" s="595"/>
      <c r="AQ3126" s="596">
        <f t="shared" si="451"/>
        <v>1</v>
      </c>
      <c r="AR3126" s="596">
        <f t="shared" si="450"/>
        <v>1</v>
      </c>
    </row>
    <row r="3127" spans="1:44" ht="28.2" thickTop="1" thickBot="1">
      <c r="A3127" s="206" t="s">
        <v>2274</v>
      </c>
      <c r="B3127" s="206" t="s">
        <v>2401</v>
      </c>
      <c r="C3127" s="227" t="s">
        <v>2375</v>
      </c>
      <c r="D3127" s="579"/>
      <c r="E3127" s="827" t="s">
        <v>10</v>
      </c>
      <c r="F3127" s="752">
        <v>29000</v>
      </c>
      <c r="G3127" s="752">
        <v>29000</v>
      </c>
      <c r="H3127" s="753">
        <v>0</v>
      </c>
      <c r="I3127" s="754">
        <v>29000</v>
      </c>
      <c r="J3127" s="755">
        <v>0</v>
      </c>
      <c r="K3127" s="755">
        <v>0</v>
      </c>
      <c r="L3127" s="755">
        <v>0</v>
      </c>
      <c r="M3127" s="756">
        <v>0</v>
      </c>
      <c r="N3127" s="756">
        <v>0</v>
      </c>
      <c r="O3127" s="480">
        <v>0</v>
      </c>
      <c r="P3127" s="587"/>
      <c r="Q3127" s="660">
        <v>0</v>
      </c>
      <c r="R3127" s="494">
        <v>0</v>
      </c>
      <c r="S3127" s="334">
        <v>29000</v>
      </c>
      <c r="T3127" s="484"/>
      <c r="U3127" s="334"/>
      <c r="V3127" s="484"/>
      <c r="W3127" s="334"/>
      <c r="X3127" s="593">
        <f t="shared" si="454"/>
        <v>0</v>
      </c>
      <c r="Y3127" s="593">
        <f t="shared" si="455"/>
        <v>0</v>
      </c>
      <c r="Z3127" s="595"/>
      <c r="AA3127" s="595"/>
      <c r="AB3127" s="595"/>
      <c r="AC3127" s="595"/>
      <c r="AD3127" s="595"/>
      <c r="AE3127" s="595"/>
      <c r="AF3127" s="595"/>
      <c r="AG3127" s="595"/>
      <c r="AH3127" s="595">
        <f t="shared" si="449"/>
        <v>0</v>
      </c>
      <c r="AI3127" s="595">
        <v>1</v>
      </c>
      <c r="AJ3127" s="595"/>
      <c r="AK3127" s="595"/>
      <c r="AL3127" s="595"/>
      <c r="AM3127" s="595"/>
      <c r="AN3127" s="595"/>
      <c r="AO3127" s="595"/>
      <c r="AP3127" s="595"/>
      <c r="AQ3127" s="596">
        <f t="shared" si="451"/>
        <v>1</v>
      </c>
      <c r="AR3127" s="596">
        <f t="shared" si="450"/>
        <v>1</v>
      </c>
    </row>
    <row r="3128" spans="1:44" ht="28.2" thickTop="1" thickBot="1">
      <c r="A3128" s="576" t="s">
        <v>2274</v>
      </c>
      <c r="B3128" s="576" t="s">
        <v>2402</v>
      </c>
      <c r="C3128" s="662" t="s">
        <v>41</v>
      </c>
      <c r="D3128" s="579"/>
      <c r="E3128" s="834" t="s">
        <v>179</v>
      </c>
      <c r="F3128" s="757">
        <v>200000</v>
      </c>
      <c r="G3128" s="757">
        <f t="shared" ref="G3128:G3133" si="459">F3128</f>
        <v>200000</v>
      </c>
      <c r="H3128" s="582"/>
      <c r="I3128" s="758"/>
      <c r="J3128" s="759"/>
      <c r="K3128" s="759"/>
      <c r="L3128" s="759">
        <f t="shared" ref="L3128:L3133" si="460">G3128</f>
        <v>200000</v>
      </c>
      <c r="M3128" s="760"/>
      <c r="N3128" s="760"/>
      <c r="O3128" s="666"/>
      <c r="P3128" s="587"/>
      <c r="Q3128" s="667"/>
      <c r="R3128" s="668">
        <f t="shared" ref="R3128:R3133" si="461">L3128</f>
        <v>200000</v>
      </c>
      <c r="S3128" s="592"/>
      <c r="T3128" s="591"/>
      <c r="U3128" s="592"/>
      <c r="V3128" s="591"/>
      <c r="W3128" s="592"/>
      <c r="X3128" s="593">
        <f t="shared" si="454"/>
        <v>0</v>
      </c>
      <c r="Y3128" s="593">
        <f t="shared" si="455"/>
        <v>0</v>
      </c>
      <c r="Z3128" s="594">
        <v>1</v>
      </c>
      <c r="AA3128" s="594"/>
      <c r="AB3128" s="594"/>
      <c r="AC3128" s="594"/>
      <c r="AD3128" s="594"/>
      <c r="AE3128" s="594"/>
      <c r="AF3128" s="594"/>
      <c r="AG3128" s="594"/>
      <c r="AH3128" s="595">
        <f t="shared" si="449"/>
        <v>1</v>
      </c>
      <c r="AI3128" s="594"/>
      <c r="AJ3128" s="594"/>
      <c r="AK3128" s="594"/>
      <c r="AL3128" s="594"/>
      <c r="AM3128" s="594"/>
      <c r="AN3128" s="594"/>
      <c r="AO3128" s="594"/>
      <c r="AP3128" s="594"/>
      <c r="AQ3128" s="596">
        <f t="shared" si="451"/>
        <v>0</v>
      </c>
      <c r="AR3128" s="596">
        <f t="shared" si="450"/>
        <v>1</v>
      </c>
    </row>
    <row r="3129" spans="1:44" ht="28.2" thickTop="1" thickBot="1">
      <c r="A3129" s="576" t="s">
        <v>2274</v>
      </c>
      <c r="B3129" s="576" t="s">
        <v>2402</v>
      </c>
      <c r="C3129" s="662" t="s">
        <v>229</v>
      </c>
      <c r="D3129" s="579"/>
      <c r="E3129" s="834" t="s">
        <v>179</v>
      </c>
      <c r="F3129" s="757">
        <v>20000</v>
      </c>
      <c r="G3129" s="757">
        <f t="shared" si="459"/>
        <v>20000</v>
      </c>
      <c r="H3129" s="582"/>
      <c r="I3129" s="758"/>
      <c r="J3129" s="759"/>
      <c r="K3129" s="759"/>
      <c r="L3129" s="759">
        <f t="shared" si="460"/>
        <v>20000</v>
      </c>
      <c r="M3129" s="760"/>
      <c r="N3129" s="760"/>
      <c r="O3129" s="666"/>
      <c r="P3129" s="587"/>
      <c r="Q3129" s="667"/>
      <c r="R3129" s="668">
        <f t="shared" si="461"/>
        <v>20000</v>
      </c>
      <c r="S3129" s="592"/>
      <c r="T3129" s="591"/>
      <c r="U3129" s="592"/>
      <c r="V3129" s="591"/>
      <c r="W3129" s="592"/>
      <c r="X3129" s="593">
        <f t="shared" si="454"/>
        <v>0</v>
      </c>
      <c r="Y3129" s="593">
        <f t="shared" si="455"/>
        <v>0</v>
      </c>
      <c r="Z3129" s="594">
        <v>1</v>
      </c>
      <c r="AA3129" s="594"/>
      <c r="AB3129" s="594"/>
      <c r="AC3129" s="594"/>
      <c r="AD3129" s="594"/>
      <c r="AE3129" s="594"/>
      <c r="AF3129" s="594"/>
      <c r="AG3129" s="594"/>
      <c r="AH3129" s="595">
        <f t="shared" si="449"/>
        <v>1</v>
      </c>
      <c r="AI3129" s="594"/>
      <c r="AJ3129" s="594"/>
      <c r="AK3129" s="594"/>
      <c r="AL3129" s="594"/>
      <c r="AM3129" s="594"/>
      <c r="AN3129" s="594"/>
      <c r="AO3129" s="594"/>
      <c r="AP3129" s="594"/>
      <c r="AQ3129" s="596">
        <f t="shared" si="451"/>
        <v>0</v>
      </c>
      <c r="AR3129" s="596">
        <f t="shared" si="450"/>
        <v>1</v>
      </c>
    </row>
    <row r="3130" spans="1:44" ht="28.2" thickTop="1" thickBot="1">
      <c r="A3130" s="576" t="s">
        <v>2274</v>
      </c>
      <c r="B3130" s="576" t="s">
        <v>2402</v>
      </c>
      <c r="C3130" s="662" t="s">
        <v>542</v>
      </c>
      <c r="D3130" s="579"/>
      <c r="E3130" s="834" t="s">
        <v>179</v>
      </c>
      <c r="F3130" s="757">
        <v>60000</v>
      </c>
      <c r="G3130" s="757">
        <f t="shared" si="459"/>
        <v>60000</v>
      </c>
      <c r="H3130" s="582"/>
      <c r="I3130" s="758"/>
      <c r="J3130" s="759"/>
      <c r="K3130" s="759"/>
      <c r="L3130" s="759">
        <f t="shared" si="460"/>
        <v>60000</v>
      </c>
      <c r="M3130" s="760"/>
      <c r="N3130" s="760"/>
      <c r="O3130" s="666"/>
      <c r="P3130" s="587"/>
      <c r="Q3130" s="667"/>
      <c r="R3130" s="668">
        <f t="shared" si="461"/>
        <v>60000</v>
      </c>
      <c r="S3130" s="592"/>
      <c r="T3130" s="591"/>
      <c r="U3130" s="592"/>
      <c r="V3130" s="591"/>
      <c r="W3130" s="592"/>
      <c r="X3130" s="593">
        <f t="shared" si="454"/>
        <v>0</v>
      </c>
      <c r="Y3130" s="593">
        <f t="shared" si="455"/>
        <v>0</v>
      </c>
      <c r="Z3130" s="594">
        <v>1</v>
      </c>
      <c r="AA3130" s="594"/>
      <c r="AB3130" s="594"/>
      <c r="AC3130" s="594"/>
      <c r="AD3130" s="594"/>
      <c r="AE3130" s="594"/>
      <c r="AF3130" s="594"/>
      <c r="AG3130" s="594"/>
      <c r="AH3130" s="595">
        <f t="shared" si="449"/>
        <v>1</v>
      </c>
      <c r="AI3130" s="594"/>
      <c r="AJ3130" s="594"/>
      <c r="AK3130" s="594"/>
      <c r="AL3130" s="594"/>
      <c r="AM3130" s="594"/>
      <c r="AN3130" s="594"/>
      <c r="AO3130" s="594"/>
      <c r="AP3130" s="594"/>
      <c r="AQ3130" s="596">
        <f t="shared" si="451"/>
        <v>0</v>
      </c>
      <c r="AR3130" s="596">
        <f t="shared" si="450"/>
        <v>1</v>
      </c>
    </row>
    <row r="3131" spans="1:44" ht="28.2" thickTop="1" thickBot="1">
      <c r="A3131" s="576" t="s">
        <v>2274</v>
      </c>
      <c r="B3131" s="576" t="s">
        <v>2402</v>
      </c>
      <c r="C3131" s="662" t="s">
        <v>48</v>
      </c>
      <c r="D3131" s="579"/>
      <c r="E3131" s="834" t="s">
        <v>179</v>
      </c>
      <c r="F3131" s="757">
        <v>8000</v>
      </c>
      <c r="G3131" s="757">
        <f t="shared" si="459"/>
        <v>8000</v>
      </c>
      <c r="H3131" s="582"/>
      <c r="I3131" s="758"/>
      <c r="J3131" s="759"/>
      <c r="K3131" s="759"/>
      <c r="L3131" s="759">
        <f t="shared" si="460"/>
        <v>8000</v>
      </c>
      <c r="M3131" s="760"/>
      <c r="N3131" s="760"/>
      <c r="O3131" s="666"/>
      <c r="P3131" s="587"/>
      <c r="Q3131" s="667"/>
      <c r="R3131" s="668">
        <f t="shared" si="461"/>
        <v>8000</v>
      </c>
      <c r="S3131" s="592"/>
      <c r="T3131" s="591"/>
      <c r="U3131" s="592"/>
      <c r="V3131" s="591"/>
      <c r="W3131" s="592"/>
      <c r="X3131" s="593">
        <f t="shared" si="454"/>
        <v>0</v>
      </c>
      <c r="Y3131" s="593">
        <f t="shared" si="455"/>
        <v>0</v>
      </c>
      <c r="Z3131" s="594">
        <v>1</v>
      </c>
      <c r="AA3131" s="594"/>
      <c r="AB3131" s="594"/>
      <c r="AC3131" s="594"/>
      <c r="AD3131" s="594"/>
      <c r="AE3131" s="594"/>
      <c r="AF3131" s="594"/>
      <c r="AG3131" s="594"/>
      <c r="AH3131" s="595">
        <f t="shared" si="449"/>
        <v>1</v>
      </c>
      <c r="AI3131" s="594"/>
      <c r="AJ3131" s="594"/>
      <c r="AK3131" s="594"/>
      <c r="AL3131" s="594"/>
      <c r="AM3131" s="594"/>
      <c r="AN3131" s="594"/>
      <c r="AO3131" s="594"/>
      <c r="AP3131" s="594"/>
      <c r="AQ3131" s="596">
        <f t="shared" si="451"/>
        <v>0</v>
      </c>
      <c r="AR3131" s="596">
        <f t="shared" si="450"/>
        <v>1</v>
      </c>
    </row>
    <row r="3132" spans="1:44" ht="28.2" thickTop="1" thickBot="1">
      <c r="A3132" s="576" t="s">
        <v>2274</v>
      </c>
      <c r="B3132" s="576" t="s">
        <v>2402</v>
      </c>
      <c r="C3132" s="662" t="s">
        <v>36</v>
      </c>
      <c r="D3132" s="579"/>
      <c r="E3132" s="834" t="s">
        <v>179</v>
      </c>
      <c r="F3132" s="757">
        <v>5000</v>
      </c>
      <c r="G3132" s="757">
        <f t="shared" si="459"/>
        <v>5000</v>
      </c>
      <c r="H3132" s="582"/>
      <c r="I3132" s="758"/>
      <c r="J3132" s="759"/>
      <c r="K3132" s="759"/>
      <c r="L3132" s="759">
        <f t="shared" si="460"/>
        <v>5000</v>
      </c>
      <c r="M3132" s="760"/>
      <c r="N3132" s="760"/>
      <c r="O3132" s="666"/>
      <c r="P3132" s="587"/>
      <c r="Q3132" s="667"/>
      <c r="R3132" s="668">
        <f t="shared" si="461"/>
        <v>5000</v>
      </c>
      <c r="S3132" s="592"/>
      <c r="T3132" s="591"/>
      <c r="U3132" s="592"/>
      <c r="V3132" s="591"/>
      <c r="W3132" s="592"/>
      <c r="X3132" s="593">
        <f t="shared" si="454"/>
        <v>0</v>
      </c>
      <c r="Y3132" s="593">
        <f t="shared" si="455"/>
        <v>0</v>
      </c>
      <c r="Z3132" s="594">
        <v>1</v>
      </c>
      <c r="AA3132" s="594"/>
      <c r="AB3132" s="594"/>
      <c r="AC3132" s="594"/>
      <c r="AD3132" s="594"/>
      <c r="AE3132" s="594"/>
      <c r="AF3132" s="594"/>
      <c r="AG3132" s="594"/>
      <c r="AH3132" s="595">
        <f t="shared" si="449"/>
        <v>1</v>
      </c>
      <c r="AI3132" s="594"/>
      <c r="AJ3132" s="594"/>
      <c r="AK3132" s="594"/>
      <c r="AL3132" s="594"/>
      <c r="AM3132" s="594"/>
      <c r="AN3132" s="594"/>
      <c r="AO3132" s="594"/>
      <c r="AP3132" s="594"/>
      <c r="AQ3132" s="596">
        <f t="shared" si="451"/>
        <v>0</v>
      </c>
      <c r="AR3132" s="596">
        <f t="shared" si="450"/>
        <v>1</v>
      </c>
    </row>
    <row r="3133" spans="1:44" ht="28.2" thickTop="1" thickBot="1">
      <c r="A3133" s="576" t="s">
        <v>2274</v>
      </c>
      <c r="B3133" s="576" t="s">
        <v>2402</v>
      </c>
      <c r="C3133" s="662" t="s">
        <v>628</v>
      </c>
      <c r="D3133" s="579"/>
      <c r="E3133" s="834" t="s">
        <v>179</v>
      </c>
      <c r="F3133" s="757">
        <v>15000</v>
      </c>
      <c r="G3133" s="757">
        <f t="shared" si="459"/>
        <v>15000</v>
      </c>
      <c r="H3133" s="582"/>
      <c r="I3133" s="758"/>
      <c r="J3133" s="759"/>
      <c r="K3133" s="759"/>
      <c r="L3133" s="759">
        <f t="shared" si="460"/>
        <v>15000</v>
      </c>
      <c r="M3133" s="760"/>
      <c r="N3133" s="760"/>
      <c r="O3133" s="666"/>
      <c r="P3133" s="587"/>
      <c r="Q3133" s="667"/>
      <c r="R3133" s="668">
        <f t="shared" si="461"/>
        <v>15000</v>
      </c>
      <c r="S3133" s="592"/>
      <c r="T3133" s="591"/>
      <c r="U3133" s="592"/>
      <c r="V3133" s="591"/>
      <c r="W3133" s="592"/>
      <c r="X3133" s="593">
        <f t="shared" si="454"/>
        <v>0</v>
      </c>
      <c r="Y3133" s="593">
        <f t="shared" si="455"/>
        <v>0</v>
      </c>
      <c r="Z3133" s="594">
        <v>1</v>
      </c>
      <c r="AA3133" s="594"/>
      <c r="AB3133" s="594"/>
      <c r="AC3133" s="594"/>
      <c r="AD3133" s="594"/>
      <c r="AE3133" s="594"/>
      <c r="AF3133" s="594"/>
      <c r="AG3133" s="594"/>
      <c r="AH3133" s="595">
        <f t="shared" si="449"/>
        <v>1</v>
      </c>
      <c r="AI3133" s="594"/>
      <c r="AJ3133" s="594"/>
      <c r="AK3133" s="594"/>
      <c r="AL3133" s="594"/>
      <c r="AM3133" s="594"/>
      <c r="AN3133" s="594"/>
      <c r="AO3133" s="594"/>
      <c r="AP3133" s="594"/>
      <c r="AQ3133" s="596">
        <f t="shared" si="451"/>
        <v>0</v>
      </c>
      <c r="AR3133" s="596">
        <f t="shared" si="450"/>
        <v>1</v>
      </c>
    </row>
    <row r="3134" spans="1:44" ht="28.2" thickTop="1" thickBot="1">
      <c r="A3134" s="206" t="s">
        <v>2274</v>
      </c>
      <c r="B3134" s="206" t="s">
        <v>2402</v>
      </c>
      <c r="C3134" s="227" t="s">
        <v>628</v>
      </c>
      <c r="D3134" s="579"/>
      <c r="E3134" s="827" t="s">
        <v>145</v>
      </c>
      <c r="F3134" s="752">
        <v>10000</v>
      </c>
      <c r="G3134" s="752">
        <v>20000</v>
      </c>
      <c r="H3134" s="753"/>
      <c r="I3134" s="754"/>
      <c r="J3134" s="755"/>
      <c r="K3134" s="755"/>
      <c r="L3134" s="755"/>
      <c r="M3134" s="756"/>
      <c r="N3134" s="756">
        <v>20000</v>
      </c>
      <c r="O3134" s="480"/>
      <c r="P3134" s="587"/>
      <c r="Q3134" s="660"/>
      <c r="R3134" s="494">
        <v>20000</v>
      </c>
      <c r="S3134" s="334">
        <f t="shared" ref="S3134:S3142" si="462">G3134-R3134-Q3134</f>
        <v>0</v>
      </c>
      <c r="T3134" s="484"/>
      <c r="U3134" s="334"/>
      <c r="V3134" s="484"/>
      <c r="W3134" s="334"/>
      <c r="X3134" s="593">
        <f t="shared" si="454"/>
        <v>0</v>
      </c>
      <c r="Y3134" s="593">
        <f t="shared" si="455"/>
        <v>0</v>
      </c>
      <c r="Z3134" s="595"/>
      <c r="AA3134" s="595"/>
      <c r="AB3134" s="595"/>
      <c r="AC3134" s="595"/>
      <c r="AD3134" s="595"/>
      <c r="AE3134" s="595"/>
      <c r="AF3134" s="595"/>
      <c r="AG3134" s="595"/>
      <c r="AH3134" s="595">
        <f t="shared" si="449"/>
        <v>0</v>
      </c>
      <c r="AI3134" s="595">
        <v>1</v>
      </c>
      <c r="AJ3134" s="595"/>
      <c r="AK3134" s="595"/>
      <c r="AL3134" s="595"/>
      <c r="AM3134" s="595"/>
      <c r="AN3134" s="595"/>
      <c r="AO3134" s="595"/>
      <c r="AP3134" s="595"/>
      <c r="AQ3134" s="596">
        <f t="shared" si="451"/>
        <v>1</v>
      </c>
      <c r="AR3134" s="596">
        <f t="shared" si="450"/>
        <v>1</v>
      </c>
    </row>
    <row r="3135" spans="1:44" ht="28.2" thickTop="1" thickBot="1">
      <c r="A3135" s="206" t="s">
        <v>2274</v>
      </c>
      <c r="B3135" s="206" t="s">
        <v>2402</v>
      </c>
      <c r="C3135" s="227" t="s">
        <v>2403</v>
      </c>
      <c r="D3135" s="579"/>
      <c r="E3135" s="827" t="s">
        <v>145</v>
      </c>
      <c r="F3135" s="752">
        <v>0</v>
      </c>
      <c r="G3135" s="752">
        <v>168000</v>
      </c>
      <c r="H3135" s="753"/>
      <c r="I3135" s="754"/>
      <c r="J3135" s="755"/>
      <c r="K3135" s="755">
        <v>168000</v>
      </c>
      <c r="L3135" s="755"/>
      <c r="M3135" s="756"/>
      <c r="N3135" s="756"/>
      <c r="O3135" s="480"/>
      <c r="P3135" s="587"/>
      <c r="Q3135" s="660"/>
      <c r="R3135" s="494">
        <v>168000</v>
      </c>
      <c r="S3135" s="334"/>
      <c r="T3135" s="484"/>
      <c r="U3135" s="334"/>
      <c r="V3135" s="484"/>
      <c r="W3135" s="334"/>
      <c r="X3135" s="593">
        <f t="shared" si="454"/>
        <v>0</v>
      </c>
      <c r="Y3135" s="593">
        <f t="shared" si="455"/>
        <v>0</v>
      </c>
      <c r="Z3135" s="595"/>
      <c r="AA3135" s="595"/>
      <c r="AB3135" s="595"/>
      <c r="AC3135" s="595"/>
      <c r="AD3135" s="595"/>
      <c r="AE3135" s="595"/>
      <c r="AF3135" s="595"/>
      <c r="AG3135" s="595"/>
      <c r="AH3135" s="595">
        <f t="shared" si="449"/>
        <v>0</v>
      </c>
      <c r="AI3135" s="595">
        <v>1</v>
      </c>
      <c r="AJ3135" s="595"/>
      <c r="AK3135" s="595"/>
      <c r="AL3135" s="595"/>
      <c r="AM3135" s="595"/>
      <c r="AN3135" s="595"/>
      <c r="AO3135" s="595"/>
      <c r="AP3135" s="595"/>
      <c r="AQ3135" s="596">
        <f t="shared" si="451"/>
        <v>1</v>
      </c>
      <c r="AR3135" s="596">
        <f t="shared" si="450"/>
        <v>1</v>
      </c>
    </row>
    <row r="3136" spans="1:44" ht="28.2" thickTop="1" thickBot="1">
      <c r="A3136" s="576" t="s">
        <v>2274</v>
      </c>
      <c r="B3136" s="576" t="s">
        <v>2404</v>
      </c>
      <c r="C3136" s="662" t="s">
        <v>41</v>
      </c>
      <c r="D3136" s="579"/>
      <c r="E3136" s="834" t="s">
        <v>179</v>
      </c>
      <c r="F3136" s="757">
        <v>200000</v>
      </c>
      <c r="G3136" s="757">
        <f t="shared" ref="G3136:G3142" si="463">F3136</f>
        <v>200000</v>
      </c>
      <c r="H3136" s="582"/>
      <c r="I3136" s="758"/>
      <c r="J3136" s="759"/>
      <c r="K3136" s="759"/>
      <c r="L3136" s="759">
        <v>200000</v>
      </c>
      <c r="M3136" s="760"/>
      <c r="N3136" s="760"/>
      <c r="O3136" s="666"/>
      <c r="P3136" s="587"/>
      <c r="Q3136" s="667"/>
      <c r="R3136" s="668">
        <v>100000</v>
      </c>
      <c r="S3136" s="592">
        <f t="shared" si="462"/>
        <v>100000</v>
      </c>
      <c r="T3136" s="591"/>
      <c r="U3136" s="592"/>
      <c r="V3136" s="591"/>
      <c r="W3136" s="592"/>
      <c r="X3136" s="593">
        <f t="shared" si="454"/>
        <v>0</v>
      </c>
      <c r="Y3136" s="593">
        <f t="shared" si="455"/>
        <v>0</v>
      </c>
      <c r="Z3136" s="594">
        <v>1</v>
      </c>
      <c r="AA3136" s="594"/>
      <c r="AB3136" s="594"/>
      <c r="AC3136" s="594"/>
      <c r="AD3136" s="594"/>
      <c r="AE3136" s="594"/>
      <c r="AF3136" s="594"/>
      <c r="AG3136" s="594"/>
      <c r="AH3136" s="595">
        <f t="shared" si="449"/>
        <v>1</v>
      </c>
      <c r="AI3136" s="594"/>
      <c r="AJ3136" s="594"/>
      <c r="AK3136" s="594"/>
      <c r="AL3136" s="594"/>
      <c r="AM3136" s="594"/>
      <c r="AN3136" s="594"/>
      <c r="AO3136" s="594"/>
      <c r="AP3136" s="594"/>
      <c r="AQ3136" s="596">
        <f t="shared" si="451"/>
        <v>0</v>
      </c>
      <c r="AR3136" s="596">
        <f t="shared" si="450"/>
        <v>1</v>
      </c>
    </row>
    <row r="3137" spans="1:44" ht="28.2" thickTop="1" thickBot="1">
      <c r="A3137" s="576" t="s">
        <v>2274</v>
      </c>
      <c r="B3137" s="576" t="s">
        <v>2404</v>
      </c>
      <c r="C3137" s="662" t="s">
        <v>229</v>
      </c>
      <c r="D3137" s="579"/>
      <c r="E3137" s="834" t="s">
        <v>179</v>
      </c>
      <c r="F3137" s="757">
        <v>300000</v>
      </c>
      <c r="G3137" s="757">
        <f t="shared" si="463"/>
        <v>300000</v>
      </c>
      <c r="H3137" s="582"/>
      <c r="I3137" s="758"/>
      <c r="J3137" s="759">
        <v>300000</v>
      </c>
      <c r="K3137" s="759"/>
      <c r="L3137" s="759"/>
      <c r="M3137" s="760"/>
      <c r="N3137" s="760"/>
      <c r="O3137" s="666"/>
      <c r="P3137" s="587"/>
      <c r="Q3137" s="667"/>
      <c r="R3137" s="668">
        <v>100000</v>
      </c>
      <c r="S3137" s="592">
        <f t="shared" si="462"/>
        <v>200000</v>
      </c>
      <c r="T3137" s="591"/>
      <c r="U3137" s="592"/>
      <c r="V3137" s="591"/>
      <c r="W3137" s="592"/>
      <c r="X3137" s="593">
        <f t="shared" si="454"/>
        <v>0</v>
      </c>
      <c r="Y3137" s="593">
        <f t="shared" si="455"/>
        <v>0</v>
      </c>
      <c r="Z3137" s="594">
        <v>1</v>
      </c>
      <c r="AA3137" s="594"/>
      <c r="AB3137" s="594"/>
      <c r="AC3137" s="594"/>
      <c r="AD3137" s="594"/>
      <c r="AE3137" s="594"/>
      <c r="AF3137" s="594"/>
      <c r="AG3137" s="594"/>
      <c r="AH3137" s="595">
        <f t="shared" si="449"/>
        <v>1</v>
      </c>
      <c r="AI3137" s="594"/>
      <c r="AJ3137" s="594"/>
      <c r="AK3137" s="594"/>
      <c r="AL3137" s="594"/>
      <c r="AM3137" s="594"/>
      <c r="AN3137" s="594"/>
      <c r="AO3137" s="594"/>
      <c r="AP3137" s="594"/>
      <c r="AQ3137" s="596">
        <f t="shared" si="451"/>
        <v>0</v>
      </c>
      <c r="AR3137" s="596">
        <f t="shared" si="450"/>
        <v>1</v>
      </c>
    </row>
    <row r="3138" spans="1:44" ht="28.2" thickTop="1" thickBot="1">
      <c r="A3138" s="576" t="s">
        <v>2274</v>
      </c>
      <c r="B3138" s="576" t="s">
        <v>2404</v>
      </c>
      <c r="C3138" s="662" t="s">
        <v>141</v>
      </c>
      <c r="D3138" s="579"/>
      <c r="E3138" s="834" t="s">
        <v>179</v>
      </c>
      <c r="F3138" s="757">
        <v>200000</v>
      </c>
      <c r="G3138" s="757">
        <f t="shared" si="463"/>
        <v>200000</v>
      </c>
      <c r="H3138" s="582"/>
      <c r="I3138" s="758">
        <v>171000</v>
      </c>
      <c r="J3138" s="759"/>
      <c r="K3138" s="759"/>
      <c r="L3138" s="759">
        <v>29000</v>
      </c>
      <c r="M3138" s="760"/>
      <c r="N3138" s="760"/>
      <c r="O3138" s="666"/>
      <c r="P3138" s="587"/>
      <c r="Q3138" s="667"/>
      <c r="R3138" s="668">
        <v>100000</v>
      </c>
      <c r="S3138" s="592">
        <v>100000</v>
      </c>
      <c r="T3138" s="591"/>
      <c r="U3138" s="592"/>
      <c r="V3138" s="591"/>
      <c r="W3138" s="592"/>
      <c r="X3138" s="593">
        <f t="shared" si="454"/>
        <v>0</v>
      </c>
      <c r="Y3138" s="593">
        <f t="shared" si="455"/>
        <v>0</v>
      </c>
      <c r="Z3138" s="594">
        <v>1</v>
      </c>
      <c r="AA3138" s="594"/>
      <c r="AB3138" s="594"/>
      <c r="AC3138" s="594"/>
      <c r="AD3138" s="594"/>
      <c r="AE3138" s="594"/>
      <c r="AF3138" s="594"/>
      <c r="AG3138" s="594"/>
      <c r="AH3138" s="595">
        <f t="shared" si="449"/>
        <v>1</v>
      </c>
      <c r="AI3138" s="594"/>
      <c r="AJ3138" s="594"/>
      <c r="AK3138" s="594"/>
      <c r="AL3138" s="594"/>
      <c r="AM3138" s="594"/>
      <c r="AN3138" s="594"/>
      <c r="AO3138" s="594"/>
      <c r="AP3138" s="594"/>
      <c r="AQ3138" s="596">
        <f t="shared" si="451"/>
        <v>0</v>
      </c>
      <c r="AR3138" s="596">
        <f t="shared" si="450"/>
        <v>1</v>
      </c>
    </row>
    <row r="3139" spans="1:44" ht="28.2" thickTop="1" thickBot="1">
      <c r="A3139" s="713" t="s">
        <v>2274</v>
      </c>
      <c r="B3139" s="713" t="s">
        <v>2404</v>
      </c>
      <c r="C3139" s="741" t="s">
        <v>2219</v>
      </c>
      <c r="D3139" s="579"/>
      <c r="E3139" s="918" t="s">
        <v>179</v>
      </c>
      <c r="F3139" s="742">
        <v>185000</v>
      </c>
      <c r="G3139" s="742">
        <v>185000</v>
      </c>
      <c r="H3139" s="582"/>
      <c r="I3139" s="743"/>
      <c r="J3139" s="744">
        <v>185000</v>
      </c>
      <c r="K3139" s="744"/>
      <c r="L3139" s="744"/>
      <c r="M3139" s="745"/>
      <c r="N3139" s="745"/>
      <c r="O3139" s="746"/>
      <c r="P3139" s="587"/>
      <c r="Q3139" s="747"/>
      <c r="R3139" s="748">
        <v>185000</v>
      </c>
      <c r="S3139" s="743"/>
      <c r="T3139" s="591"/>
      <c r="U3139" s="592"/>
      <c r="V3139" s="591"/>
      <c r="W3139" s="592"/>
      <c r="X3139" s="593">
        <f t="shared" si="454"/>
        <v>0</v>
      </c>
      <c r="Y3139" s="593">
        <f t="shared" si="455"/>
        <v>0</v>
      </c>
      <c r="Z3139" s="594">
        <v>1</v>
      </c>
      <c r="AA3139" s="594"/>
      <c r="AB3139" s="594"/>
      <c r="AC3139" s="594"/>
      <c r="AD3139" s="594"/>
      <c r="AE3139" s="594"/>
      <c r="AF3139" s="594"/>
      <c r="AG3139" s="594"/>
      <c r="AH3139" s="595">
        <f t="shared" si="449"/>
        <v>1</v>
      </c>
      <c r="AI3139" s="594"/>
      <c r="AJ3139" s="594"/>
      <c r="AK3139" s="594"/>
      <c r="AL3139" s="594"/>
      <c r="AM3139" s="594"/>
      <c r="AN3139" s="594"/>
      <c r="AO3139" s="594"/>
      <c r="AP3139" s="594"/>
      <c r="AQ3139" s="596">
        <f t="shared" si="451"/>
        <v>0</v>
      </c>
      <c r="AR3139" s="596">
        <f t="shared" si="450"/>
        <v>1</v>
      </c>
    </row>
    <row r="3140" spans="1:44" ht="28.2" thickTop="1" thickBot="1">
      <c r="A3140" s="206" t="s">
        <v>2274</v>
      </c>
      <c r="B3140" s="206" t="s">
        <v>2404</v>
      </c>
      <c r="C3140" s="227" t="s">
        <v>41</v>
      </c>
      <c r="D3140" s="579"/>
      <c r="E3140" s="827" t="s">
        <v>145</v>
      </c>
      <c r="F3140" s="752">
        <v>140000</v>
      </c>
      <c r="G3140" s="752">
        <v>139000</v>
      </c>
      <c r="H3140" s="753"/>
      <c r="I3140" s="754">
        <v>0</v>
      </c>
      <c r="J3140" s="755">
        <v>139000</v>
      </c>
      <c r="K3140" s="755"/>
      <c r="L3140" s="755"/>
      <c r="M3140" s="756"/>
      <c r="N3140" s="756"/>
      <c r="O3140" s="480"/>
      <c r="P3140" s="587"/>
      <c r="Q3140" s="660"/>
      <c r="R3140" s="494">
        <v>139000</v>
      </c>
      <c r="S3140" s="334">
        <f t="shared" si="462"/>
        <v>0</v>
      </c>
      <c r="T3140" s="484"/>
      <c r="U3140" s="334"/>
      <c r="V3140" s="484"/>
      <c r="W3140" s="334"/>
      <c r="X3140" s="593">
        <f t="shared" si="454"/>
        <v>0</v>
      </c>
      <c r="Y3140" s="593">
        <f t="shared" si="455"/>
        <v>0</v>
      </c>
      <c r="Z3140" s="595"/>
      <c r="AA3140" s="595"/>
      <c r="AB3140" s="595"/>
      <c r="AC3140" s="595"/>
      <c r="AD3140" s="595"/>
      <c r="AE3140" s="595"/>
      <c r="AF3140" s="595"/>
      <c r="AG3140" s="595"/>
      <c r="AH3140" s="595">
        <f t="shared" si="449"/>
        <v>0</v>
      </c>
      <c r="AI3140" s="595">
        <v>1</v>
      </c>
      <c r="AJ3140" s="595"/>
      <c r="AK3140" s="595"/>
      <c r="AL3140" s="595"/>
      <c r="AM3140" s="595"/>
      <c r="AN3140" s="595"/>
      <c r="AO3140" s="595"/>
      <c r="AP3140" s="595"/>
      <c r="AQ3140" s="596">
        <f t="shared" si="451"/>
        <v>1</v>
      </c>
      <c r="AR3140" s="596">
        <f t="shared" si="450"/>
        <v>1</v>
      </c>
    </row>
    <row r="3141" spans="1:44" ht="28.2" thickTop="1" thickBot="1">
      <c r="A3141" s="206" t="s">
        <v>2274</v>
      </c>
      <c r="B3141" s="206" t="s">
        <v>2404</v>
      </c>
      <c r="C3141" s="227" t="s">
        <v>229</v>
      </c>
      <c r="D3141" s="579"/>
      <c r="E3141" s="827" t="s">
        <v>145</v>
      </c>
      <c r="F3141" s="752">
        <v>160000</v>
      </c>
      <c r="G3141" s="752">
        <f t="shared" si="463"/>
        <v>160000</v>
      </c>
      <c r="H3141" s="753"/>
      <c r="I3141" s="754">
        <v>0</v>
      </c>
      <c r="J3141" s="755">
        <v>160000</v>
      </c>
      <c r="K3141" s="755"/>
      <c r="L3141" s="755"/>
      <c r="M3141" s="756"/>
      <c r="N3141" s="756"/>
      <c r="O3141" s="480"/>
      <c r="P3141" s="587"/>
      <c r="Q3141" s="660"/>
      <c r="R3141" s="494">
        <v>160000</v>
      </c>
      <c r="S3141" s="334">
        <f t="shared" si="462"/>
        <v>0</v>
      </c>
      <c r="T3141" s="484"/>
      <c r="U3141" s="334"/>
      <c r="V3141" s="484"/>
      <c r="W3141" s="334"/>
      <c r="X3141" s="593">
        <f t="shared" si="454"/>
        <v>0</v>
      </c>
      <c r="Y3141" s="593">
        <f t="shared" si="455"/>
        <v>0</v>
      </c>
      <c r="Z3141" s="595"/>
      <c r="AA3141" s="595"/>
      <c r="AB3141" s="595"/>
      <c r="AC3141" s="595"/>
      <c r="AD3141" s="595"/>
      <c r="AE3141" s="595"/>
      <c r="AF3141" s="595"/>
      <c r="AG3141" s="595"/>
      <c r="AH3141" s="595">
        <f t="shared" si="449"/>
        <v>0</v>
      </c>
      <c r="AI3141" s="595">
        <v>1</v>
      </c>
      <c r="AJ3141" s="595"/>
      <c r="AK3141" s="595"/>
      <c r="AL3141" s="595"/>
      <c r="AM3141" s="595"/>
      <c r="AN3141" s="595"/>
      <c r="AO3141" s="595"/>
      <c r="AP3141" s="595"/>
      <c r="AQ3141" s="596">
        <f t="shared" si="451"/>
        <v>1</v>
      </c>
      <c r="AR3141" s="596">
        <f t="shared" si="450"/>
        <v>1</v>
      </c>
    </row>
    <row r="3142" spans="1:44" ht="28.2" thickTop="1" thickBot="1">
      <c r="A3142" s="206" t="s">
        <v>2274</v>
      </c>
      <c r="B3142" s="206" t="s">
        <v>2404</v>
      </c>
      <c r="C3142" s="227" t="s">
        <v>60</v>
      </c>
      <c r="D3142" s="579"/>
      <c r="E3142" s="827" t="s">
        <v>145</v>
      </c>
      <c r="F3142" s="752">
        <v>100000</v>
      </c>
      <c r="G3142" s="752">
        <f t="shared" si="463"/>
        <v>100000</v>
      </c>
      <c r="H3142" s="753"/>
      <c r="I3142" s="754">
        <v>45000</v>
      </c>
      <c r="J3142" s="755"/>
      <c r="K3142" s="755"/>
      <c r="L3142" s="755">
        <v>55000</v>
      </c>
      <c r="M3142" s="756"/>
      <c r="N3142" s="756"/>
      <c r="O3142" s="480"/>
      <c r="P3142" s="587"/>
      <c r="Q3142" s="660"/>
      <c r="R3142" s="494">
        <v>100000</v>
      </c>
      <c r="S3142" s="334">
        <f t="shared" si="462"/>
        <v>0</v>
      </c>
      <c r="T3142" s="484"/>
      <c r="U3142" s="334"/>
      <c r="V3142" s="484"/>
      <c r="W3142" s="334"/>
      <c r="X3142" s="593">
        <f t="shared" si="454"/>
        <v>0</v>
      </c>
      <c r="Y3142" s="593">
        <f t="shared" si="455"/>
        <v>0</v>
      </c>
      <c r="Z3142" s="595"/>
      <c r="AA3142" s="595"/>
      <c r="AB3142" s="595"/>
      <c r="AC3142" s="595"/>
      <c r="AD3142" s="595"/>
      <c r="AE3142" s="595"/>
      <c r="AF3142" s="595"/>
      <c r="AG3142" s="595"/>
      <c r="AH3142" s="595">
        <f t="shared" si="449"/>
        <v>0</v>
      </c>
      <c r="AI3142" s="595">
        <v>1</v>
      </c>
      <c r="AJ3142" s="595"/>
      <c r="AK3142" s="595"/>
      <c r="AL3142" s="595"/>
      <c r="AM3142" s="595"/>
      <c r="AN3142" s="595"/>
      <c r="AO3142" s="595"/>
      <c r="AP3142" s="595"/>
      <c r="AQ3142" s="596">
        <f t="shared" si="451"/>
        <v>1</v>
      </c>
      <c r="AR3142" s="596">
        <f t="shared" si="450"/>
        <v>1</v>
      </c>
    </row>
    <row r="3143" spans="1:44" ht="28.2" thickTop="1" thickBot="1">
      <c r="A3143" s="206" t="s">
        <v>2274</v>
      </c>
      <c r="B3143" s="206" t="s">
        <v>2404</v>
      </c>
      <c r="C3143" s="227" t="s">
        <v>47</v>
      </c>
      <c r="D3143" s="579"/>
      <c r="E3143" s="827" t="s">
        <v>1573</v>
      </c>
      <c r="F3143" s="752">
        <v>400000</v>
      </c>
      <c r="G3143" s="752">
        <v>489000</v>
      </c>
      <c r="H3143" s="753"/>
      <c r="I3143" s="754">
        <v>389000</v>
      </c>
      <c r="J3143" s="755"/>
      <c r="K3143" s="755">
        <v>100000</v>
      </c>
      <c r="L3143" s="755"/>
      <c r="M3143" s="756"/>
      <c r="N3143" s="756"/>
      <c r="O3143" s="480"/>
      <c r="P3143" s="587"/>
      <c r="Q3143" s="660">
        <v>119000</v>
      </c>
      <c r="R3143" s="494">
        <v>370000</v>
      </c>
      <c r="S3143" s="334"/>
      <c r="T3143" s="484"/>
      <c r="U3143" s="334"/>
      <c r="V3143" s="484"/>
      <c r="W3143" s="334"/>
      <c r="X3143" s="593">
        <f t="shared" si="454"/>
        <v>0</v>
      </c>
      <c r="Y3143" s="593">
        <f t="shared" si="455"/>
        <v>0</v>
      </c>
      <c r="Z3143" s="595"/>
      <c r="AA3143" s="595"/>
      <c r="AB3143" s="595"/>
      <c r="AC3143" s="595"/>
      <c r="AD3143" s="595"/>
      <c r="AE3143" s="595"/>
      <c r="AF3143" s="595"/>
      <c r="AG3143" s="595"/>
      <c r="AH3143" s="595">
        <f t="shared" si="449"/>
        <v>0</v>
      </c>
      <c r="AI3143" s="595">
        <v>1</v>
      </c>
      <c r="AJ3143" s="595"/>
      <c r="AK3143" s="595"/>
      <c r="AL3143" s="595"/>
      <c r="AM3143" s="595"/>
      <c r="AN3143" s="595"/>
      <c r="AO3143" s="595"/>
      <c r="AP3143" s="595"/>
      <c r="AQ3143" s="596">
        <f t="shared" si="451"/>
        <v>1</v>
      </c>
      <c r="AR3143" s="596">
        <f t="shared" si="450"/>
        <v>1</v>
      </c>
    </row>
    <row r="3144" spans="1:44" ht="28.2" thickTop="1" thickBot="1">
      <c r="A3144" s="576" t="s">
        <v>2274</v>
      </c>
      <c r="B3144" s="576" t="s">
        <v>2405</v>
      </c>
      <c r="C3144" s="662" t="s">
        <v>2406</v>
      </c>
      <c r="D3144" s="579"/>
      <c r="E3144" s="834" t="s">
        <v>179</v>
      </c>
      <c r="F3144" s="757">
        <v>131500</v>
      </c>
      <c r="G3144" s="757">
        <v>131500</v>
      </c>
      <c r="H3144" s="582"/>
      <c r="I3144" s="758"/>
      <c r="J3144" s="759"/>
      <c r="K3144" s="759"/>
      <c r="L3144" s="759">
        <v>131500</v>
      </c>
      <c r="M3144" s="760"/>
      <c r="N3144" s="760"/>
      <c r="O3144" s="666"/>
      <c r="P3144" s="587"/>
      <c r="Q3144" s="667"/>
      <c r="R3144" s="668">
        <v>100000</v>
      </c>
      <c r="S3144" s="592">
        <v>31500</v>
      </c>
      <c r="T3144" s="591"/>
      <c r="U3144" s="592"/>
      <c r="V3144" s="591"/>
      <c r="W3144" s="592"/>
      <c r="X3144" s="593">
        <f t="shared" si="454"/>
        <v>0</v>
      </c>
      <c r="Y3144" s="593">
        <f t="shared" si="455"/>
        <v>0</v>
      </c>
      <c r="Z3144" s="594">
        <v>1</v>
      </c>
      <c r="AA3144" s="594"/>
      <c r="AB3144" s="594"/>
      <c r="AC3144" s="594"/>
      <c r="AD3144" s="594"/>
      <c r="AE3144" s="594"/>
      <c r="AF3144" s="594"/>
      <c r="AG3144" s="594"/>
      <c r="AH3144" s="595">
        <f t="shared" si="449"/>
        <v>1</v>
      </c>
      <c r="AI3144" s="594"/>
      <c r="AJ3144" s="594"/>
      <c r="AK3144" s="594"/>
      <c r="AL3144" s="594"/>
      <c r="AM3144" s="594"/>
      <c r="AN3144" s="594"/>
      <c r="AO3144" s="594"/>
      <c r="AP3144" s="594"/>
      <c r="AQ3144" s="596">
        <f t="shared" si="451"/>
        <v>0</v>
      </c>
      <c r="AR3144" s="596">
        <f t="shared" si="450"/>
        <v>1</v>
      </c>
    </row>
    <row r="3145" spans="1:44" ht="28.2" thickTop="1" thickBot="1">
      <c r="A3145" s="206" t="s">
        <v>2274</v>
      </c>
      <c r="B3145" s="206" t="s">
        <v>2405</v>
      </c>
      <c r="C3145" s="227" t="s">
        <v>2407</v>
      </c>
      <c r="D3145" s="579"/>
      <c r="E3145" s="827" t="s">
        <v>145</v>
      </c>
      <c r="F3145" s="752">
        <v>70000</v>
      </c>
      <c r="G3145" s="752">
        <f>F3145</f>
        <v>70000</v>
      </c>
      <c r="H3145" s="753"/>
      <c r="I3145" s="754">
        <v>0</v>
      </c>
      <c r="J3145" s="755"/>
      <c r="K3145" s="755"/>
      <c r="L3145" s="755">
        <v>70000</v>
      </c>
      <c r="M3145" s="756"/>
      <c r="N3145" s="756"/>
      <c r="O3145" s="480"/>
      <c r="P3145" s="587"/>
      <c r="Q3145" s="660"/>
      <c r="R3145" s="494">
        <v>70000</v>
      </c>
      <c r="S3145" s="334">
        <f>G3145-R3145-Q3145</f>
        <v>0</v>
      </c>
      <c r="T3145" s="484"/>
      <c r="U3145" s="334"/>
      <c r="V3145" s="484"/>
      <c r="W3145" s="334"/>
      <c r="X3145" s="593">
        <f t="shared" si="454"/>
        <v>0</v>
      </c>
      <c r="Y3145" s="593">
        <f t="shared" si="455"/>
        <v>0</v>
      </c>
      <c r="Z3145" s="595"/>
      <c r="AA3145" s="595"/>
      <c r="AB3145" s="595"/>
      <c r="AC3145" s="595"/>
      <c r="AD3145" s="595"/>
      <c r="AE3145" s="595"/>
      <c r="AF3145" s="595"/>
      <c r="AG3145" s="595"/>
      <c r="AH3145" s="595">
        <f t="shared" si="449"/>
        <v>0</v>
      </c>
      <c r="AI3145" s="595">
        <v>1</v>
      </c>
      <c r="AJ3145" s="595"/>
      <c r="AK3145" s="595"/>
      <c r="AL3145" s="595"/>
      <c r="AM3145" s="595"/>
      <c r="AN3145" s="595"/>
      <c r="AO3145" s="595"/>
      <c r="AP3145" s="595"/>
      <c r="AQ3145" s="596">
        <f t="shared" si="451"/>
        <v>1</v>
      </c>
      <c r="AR3145" s="596">
        <f t="shared" si="450"/>
        <v>1</v>
      </c>
    </row>
    <row r="3146" spans="1:44" ht="28.2" thickTop="1" thickBot="1">
      <c r="A3146" s="206" t="s">
        <v>2274</v>
      </c>
      <c r="B3146" s="206" t="s">
        <v>2405</v>
      </c>
      <c r="C3146" s="227" t="s">
        <v>2266</v>
      </c>
      <c r="D3146" s="579"/>
      <c r="E3146" s="827" t="s">
        <v>145</v>
      </c>
      <c r="F3146" s="752">
        <v>60000</v>
      </c>
      <c r="G3146" s="752">
        <f>F3146</f>
        <v>60000</v>
      </c>
      <c r="H3146" s="753"/>
      <c r="I3146" s="754">
        <v>48000</v>
      </c>
      <c r="J3146" s="755"/>
      <c r="K3146" s="755"/>
      <c r="L3146" s="755">
        <v>12000</v>
      </c>
      <c r="M3146" s="756"/>
      <c r="N3146" s="756"/>
      <c r="O3146" s="480"/>
      <c r="P3146" s="587"/>
      <c r="Q3146" s="660"/>
      <c r="R3146" s="494">
        <v>60000</v>
      </c>
      <c r="S3146" s="334">
        <f>G3146-R3146-Q3146</f>
        <v>0</v>
      </c>
      <c r="T3146" s="484"/>
      <c r="U3146" s="334"/>
      <c r="V3146" s="484"/>
      <c r="W3146" s="334"/>
      <c r="X3146" s="593">
        <f t="shared" si="454"/>
        <v>0</v>
      </c>
      <c r="Y3146" s="593">
        <f t="shared" si="455"/>
        <v>0</v>
      </c>
      <c r="Z3146" s="595"/>
      <c r="AA3146" s="595"/>
      <c r="AB3146" s="595"/>
      <c r="AC3146" s="595"/>
      <c r="AD3146" s="595"/>
      <c r="AE3146" s="595"/>
      <c r="AF3146" s="595"/>
      <c r="AG3146" s="595"/>
      <c r="AH3146" s="595">
        <f t="shared" ref="AH3146:AH3209" si="464">SUM(Z3146:AG3146)</f>
        <v>0</v>
      </c>
      <c r="AI3146" s="595">
        <v>1</v>
      </c>
      <c r="AJ3146" s="595"/>
      <c r="AK3146" s="595"/>
      <c r="AL3146" s="595"/>
      <c r="AM3146" s="595"/>
      <c r="AN3146" s="595"/>
      <c r="AO3146" s="595"/>
      <c r="AP3146" s="595"/>
      <c r="AQ3146" s="596">
        <f t="shared" si="451"/>
        <v>1</v>
      </c>
      <c r="AR3146" s="596">
        <f t="shared" ref="AR3146:AR3209" si="465">AQ3146+AH3146</f>
        <v>1</v>
      </c>
    </row>
    <row r="3147" spans="1:44" ht="28.2" thickTop="1" thickBot="1">
      <c r="A3147" s="206" t="s">
        <v>2274</v>
      </c>
      <c r="B3147" s="206" t="s">
        <v>2405</v>
      </c>
      <c r="C3147" s="227" t="s">
        <v>229</v>
      </c>
      <c r="D3147" s="579"/>
      <c r="E3147" s="827" t="s">
        <v>53</v>
      </c>
      <c r="F3147" s="752">
        <v>74000</v>
      </c>
      <c r="G3147" s="752">
        <v>74000</v>
      </c>
      <c r="H3147" s="753"/>
      <c r="I3147" s="754">
        <v>30000</v>
      </c>
      <c r="J3147" s="755">
        <v>0</v>
      </c>
      <c r="K3147" s="755">
        <v>0</v>
      </c>
      <c r="L3147" s="755">
        <v>44000</v>
      </c>
      <c r="M3147" s="756">
        <v>0</v>
      </c>
      <c r="N3147" s="756">
        <v>0</v>
      </c>
      <c r="O3147" s="480" t="s">
        <v>56</v>
      </c>
      <c r="P3147" s="587"/>
      <c r="Q3147" s="660">
        <v>0</v>
      </c>
      <c r="R3147" s="494">
        <v>74000</v>
      </c>
      <c r="S3147" s="334">
        <v>0</v>
      </c>
      <c r="T3147" s="484"/>
      <c r="U3147" s="334"/>
      <c r="V3147" s="484"/>
      <c r="W3147" s="334"/>
      <c r="X3147" s="593">
        <f t="shared" si="454"/>
        <v>0</v>
      </c>
      <c r="Y3147" s="593">
        <f t="shared" si="455"/>
        <v>0</v>
      </c>
      <c r="Z3147" s="595"/>
      <c r="AA3147" s="595"/>
      <c r="AB3147" s="595"/>
      <c r="AC3147" s="595"/>
      <c r="AD3147" s="595"/>
      <c r="AE3147" s="595"/>
      <c r="AF3147" s="595"/>
      <c r="AG3147" s="595"/>
      <c r="AH3147" s="595">
        <f t="shared" si="464"/>
        <v>0</v>
      </c>
      <c r="AI3147" s="595">
        <v>1</v>
      </c>
      <c r="AJ3147" s="595"/>
      <c r="AK3147" s="595"/>
      <c r="AL3147" s="595"/>
      <c r="AM3147" s="595"/>
      <c r="AN3147" s="595"/>
      <c r="AO3147" s="595"/>
      <c r="AP3147" s="595"/>
      <c r="AQ3147" s="596">
        <f t="shared" si="451"/>
        <v>1</v>
      </c>
      <c r="AR3147" s="596">
        <f t="shared" si="465"/>
        <v>1</v>
      </c>
    </row>
    <row r="3148" spans="1:44" ht="28.2" thickTop="1" thickBot="1">
      <c r="A3148" s="206" t="s">
        <v>2274</v>
      </c>
      <c r="B3148" s="206" t="s">
        <v>2405</v>
      </c>
      <c r="C3148" s="227" t="s">
        <v>45</v>
      </c>
      <c r="D3148" s="579"/>
      <c r="E3148" s="827" t="s">
        <v>53</v>
      </c>
      <c r="F3148" s="752">
        <v>20000</v>
      </c>
      <c r="G3148" s="752">
        <v>20000</v>
      </c>
      <c r="H3148" s="753"/>
      <c r="I3148" s="754">
        <v>20000</v>
      </c>
      <c r="J3148" s="755">
        <v>0</v>
      </c>
      <c r="K3148" s="755">
        <v>0</v>
      </c>
      <c r="L3148" s="755">
        <v>0</v>
      </c>
      <c r="M3148" s="756">
        <v>0</v>
      </c>
      <c r="N3148" s="756">
        <v>0</v>
      </c>
      <c r="O3148" s="480" t="s">
        <v>56</v>
      </c>
      <c r="P3148" s="587"/>
      <c r="Q3148" s="660">
        <v>0</v>
      </c>
      <c r="R3148" s="494">
        <v>20000</v>
      </c>
      <c r="S3148" s="334">
        <v>0</v>
      </c>
      <c r="T3148" s="484"/>
      <c r="U3148" s="334"/>
      <c r="V3148" s="484"/>
      <c r="W3148" s="334"/>
      <c r="X3148" s="593">
        <f t="shared" si="454"/>
        <v>0</v>
      </c>
      <c r="Y3148" s="593">
        <f t="shared" si="455"/>
        <v>0</v>
      </c>
      <c r="Z3148" s="595"/>
      <c r="AA3148" s="595"/>
      <c r="AB3148" s="595"/>
      <c r="AC3148" s="595"/>
      <c r="AD3148" s="595"/>
      <c r="AE3148" s="595"/>
      <c r="AF3148" s="595"/>
      <c r="AG3148" s="595"/>
      <c r="AH3148" s="595">
        <f t="shared" si="464"/>
        <v>0</v>
      </c>
      <c r="AI3148" s="595">
        <v>1</v>
      </c>
      <c r="AJ3148" s="595"/>
      <c r="AK3148" s="595"/>
      <c r="AL3148" s="595"/>
      <c r="AM3148" s="595"/>
      <c r="AN3148" s="595"/>
      <c r="AO3148" s="595"/>
      <c r="AP3148" s="595"/>
      <c r="AQ3148" s="596">
        <f t="shared" si="451"/>
        <v>1</v>
      </c>
      <c r="AR3148" s="596">
        <f t="shared" si="465"/>
        <v>1</v>
      </c>
    </row>
    <row r="3149" spans="1:44" ht="28.2" thickTop="1" thickBot="1">
      <c r="A3149" s="206" t="s">
        <v>2274</v>
      </c>
      <c r="B3149" s="206" t="s">
        <v>2405</v>
      </c>
      <c r="C3149" s="227" t="s">
        <v>2128</v>
      </c>
      <c r="D3149" s="579"/>
      <c r="E3149" s="827" t="s">
        <v>10</v>
      </c>
      <c r="F3149" s="752">
        <v>143500</v>
      </c>
      <c r="G3149" s="752">
        <v>194000</v>
      </c>
      <c r="H3149" s="753"/>
      <c r="I3149" s="754">
        <v>0</v>
      </c>
      <c r="J3149" s="755">
        <v>0</v>
      </c>
      <c r="K3149" s="755">
        <v>194000</v>
      </c>
      <c r="L3149" s="755">
        <v>0</v>
      </c>
      <c r="M3149" s="756">
        <v>0</v>
      </c>
      <c r="N3149" s="756">
        <v>0</v>
      </c>
      <c r="O3149" s="480" t="s">
        <v>56</v>
      </c>
      <c r="P3149" s="587"/>
      <c r="Q3149" s="660">
        <v>57236.576000000001</v>
      </c>
      <c r="R3149" s="494">
        <v>100000</v>
      </c>
      <c r="S3149" s="334">
        <v>36763.423999999999</v>
      </c>
      <c r="T3149" s="484"/>
      <c r="U3149" s="334"/>
      <c r="V3149" s="484"/>
      <c r="W3149" s="334"/>
      <c r="X3149" s="593">
        <f t="shared" si="454"/>
        <v>0</v>
      </c>
      <c r="Y3149" s="593">
        <f t="shared" si="455"/>
        <v>0</v>
      </c>
      <c r="Z3149" s="595"/>
      <c r="AA3149" s="595"/>
      <c r="AB3149" s="595"/>
      <c r="AC3149" s="595"/>
      <c r="AD3149" s="595"/>
      <c r="AE3149" s="595"/>
      <c r="AF3149" s="595"/>
      <c r="AG3149" s="595"/>
      <c r="AH3149" s="595">
        <f t="shared" si="464"/>
        <v>0</v>
      </c>
      <c r="AI3149" s="595">
        <v>1</v>
      </c>
      <c r="AJ3149" s="595"/>
      <c r="AK3149" s="595"/>
      <c r="AL3149" s="595"/>
      <c r="AM3149" s="595"/>
      <c r="AN3149" s="595"/>
      <c r="AO3149" s="595"/>
      <c r="AP3149" s="595"/>
      <c r="AQ3149" s="596">
        <f t="shared" ref="AQ3149:AQ3212" si="466">SUM(AI3149:AP3149)</f>
        <v>1</v>
      </c>
      <c r="AR3149" s="596">
        <f t="shared" si="465"/>
        <v>1</v>
      </c>
    </row>
    <row r="3150" spans="1:44" ht="28.2" thickTop="1" thickBot="1">
      <c r="A3150" s="576" t="s">
        <v>2274</v>
      </c>
      <c r="B3150" s="576" t="s">
        <v>2408</v>
      </c>
      <c r="C3150" s="662" t="s">
        <v>2409</v>
      </c>
      <c r="D3150" s="579"/>
      <c r="E3150" s="834" t="s">
        <v>179</v>
      </c>
      <c r="F3150" s="757">
        <v>189000</v>
      </c>
      <c r="G3150" s="757">
        <f>F3150</f>
        <v>189000</v>
      </c>
      <c r="H3150" s="582"/>
      <c r="I3150" s="758"/>
      <c r="J3150" s="759"/>
      <c r="K3150" s="759"/>
      <c r="L3150" s="759">
        <v>189000</v>
      </c>
      <c r="M3150" s="760"/>
      <c r="N3150" s="760"/>
      <c r="O3150" s="666"/>
      <c r="P3150" s="587"/>
      <c r="Q3150" s="667"/>
      <c r="R3150" s="668">
        <v>189000</v>
      </c>
      <c r="S3150" s="592"/>
      <c r="T3150" s="591"/>
      <c r="U3150" s="592"/>
      <c r="V3150" s="591"/>
      <c r="W3150" s="592"/>
      <c r="X3150" s="593">
        <f t="shared" si="454"/>
        <v>0</v>
      </c>
      <c r="Y3150" s="593">
        <f t="shared" si="455"/>
        <v>0</v>
      </c>
      <c r="Z3150" s="594">
        <v>1</v>
      </c>
      <c r="AA3150" s="594"/>
      <c r="AB3150" s="594"/>
      <c r="AC3150" s="594"/>
      <c r="AD3150" s="594"/>
      <c r="AE3150" s="594"/>
      <c r="AF3150" s="594"/>
      <c r="AG3150" s="594"/>
      <c r="AH3150" s="595">
        <f t="shared" si="464"/>
        <v>1</v>
      </c>
      <c r="AI3150" s="594"/>
      <c r="AJ3150" s="594"/>
      <c r="AK3150" s="594"/>
      <c r="AL3150" s="594"/>
      <c r="AM3150" s="594"/>
      <c r="AN3150" s="594"/>
      <c r="AO3150" s="594"/>
      <c r="AP3150" s="594"/>
      <c r="AQ3150" s="596">
        <f t="shared" si="466"/>
        <v>0</v>
      </c>
      <c r="AR3150" s="596">
        <f t="shared" si="465"/>
        <v>1</v>
      </c>
    </row>
    <row r="3151" spans="1:44" ht="28.2" thickTop="1" thickBot="1">
      <c r="A3151" s="713" t="s">
        <v>2274</v>
      </c>
      <c r="B3151" s="713" t="s">
        <v>2408</v>
      </c>
      <c r="C3151" s="741" t="s">
        <v>2410</v>
      </c>
      <c r="D3151" s="579"/>
      <c r="E3151" s="918" t="s">
        <v>179</v>
      </c>
      <c r="F3151" s="742">
        <v>190000</v>
      </c>
      <c r="G3151" s="742">
        <v>190000</v>
      </c>
      <c r="H3151" s="582"/>
      <c r="I3151" s="743"/>
      <c r="J3151" s="744"/>
      <c r="K3151" s="744">
        <v>100000</v>
      </c>
      <c r="L3151" s="744">
        <v>90000</v>
      </c>
      <c r="M3151" s="745"/>
      <c r="N3151" s="745"/>
      <c r="O3151" s="746"/>
      <c r="P3151" s="587"/>
      <c r="Q3151" s="747"/>
      <c r="R3151" s="748">
        <v>190000</v>
      </c>
      <c r="S3151" s="743"/>
      <c r="T3151" s="749"/>
      <c r="U3151" s="750"/>
      <c r="V3151" s="749"/>
      <c r="W3151" s="750"/>
      <c r="X3151" s="593">
        <f t="shared" si="454"/>
        <v>0</v>
      </c>
      <c r="Y3151" s="593">
        <f t="shared" si="455"/>
        <v>0</v>
      </c>
      <c r="Z3151" s="610">
        <v>1</v>
      </c>
      <c r="AA3151" s="610"/>
      <c r="AB3151" s="610"/>
      <c r="AC3151" s="610"/>
      <c r="AD3151" s="610"/>
      <c r="AE3151" s="610"/>
      <c r="AF3151" s="610"/>
      <c r="AG3151" s="610"/>
      <c r="AH3151" s="595">
        <f t="shared" si="464"/>
        <v>1</v>
      </c>
      <c r="AI3151" s="751"/>
      <c r="AJ3151" s="751"/>
      <c r="AK3151" s="751"/>
      <c r="AL3151" s="751"/>
      <c r="AM3151" s="751"/>
      <c r="AN3151" s="751"/>
      <c r="AO3151" s="751"/>
      <c r="AP3151" s="751"/>
      <c r="AQ3151" s="596">
        <f t="shared" si="466"/>
        <v>0</v>
      </c>
      <c r="AR3151" s="596">
        <f t="shared" si="465"/>
        <v>1</v>
      </c>
    </row>
    <row r="3152" spans="1:44" ht="28.2" thickTop="1" thickBot="1">
      <c r="A3152" s="576" t="s">
        <v>2274</v>
      </c>
      <c r="B3152" s="576" t="s">
        <v>2408</v>
      </c>
      <c r="C3152" s="662" t="s">
        <v>1122</v>
      </c>
      <c r="D3152" s="579"/>
      <c r="E3152" s="834" t="s">
        <v>179</v>
      </c>
      <c r="F3152" s="757">
        <v>10000</v>
      </c>
      <c r="G3152" s="757">
        <v>10000</v>
      </c>
      <c r="H3152" s="582"/>
      <c r="I3152" s="758"/>
      <c r="J3152" s="759"/>
      <c r="K3152" s="759"/>
      <c r="L3152" s="759">
        <v>10000</v>
      </c>
      <c r="M3152" s="760"/>
      <c r="N3152" s="760"/>
      <c r="O3152" s="666"/>
      <c r="P3152" s="587"/>
      <c r="Q3152" s="667"/>
      <c r="R3152" s="668">
        <v>10000</v>
      </c>
      <c r="S3152" s="592"/>
      <c r="T3152" s="591"/>
      <c r="U3152" s="592"/>
      <c r="V3152" s="591"/>
      <c r="W3152" s="592"/>
      <c r="X3152" s="593">
        <f t="shared" si="454"/>
        <v>0</v>
      </c>
      <c r="Y3152" s="593">
        <f t="shared" si="455"/>
        <v>0</v>
      </c>
      <c r="Z3152" s="594">
        <v>1</v>
      </c>
      <c r="AA3152" s="594"/>
      <c r="AB3152" s="594"/>
      <c r="AC3152" s="594"/>
      <c r="AD3152" s="594"/>
      <c r="AE3152" s="594"/>
      <c r="AF3152" s="594"/>
      <c r="AG3152" s="594"/>
      <c r="AH3152" s="595">
        <f t="shared" si="464"/>
        <v>1</v>
      </c>
      <c r="AI3152" s="594"/>
      <c r="AJ3152" s="594"/>
      <c r="AK3152" s="594"/>
      <c r="AL3152" s="594"/>
      <c r="AM3152" s="594"/>
      <c r="AN3152" s="594"/>
      <c r="AO3152" s="594"/>
      <c r="AP3152" s="594"/>
      <c r="AQ3152" s="596">
        <f t="shared" si="466"/>
        <v>0</v>
      </c>
      <c r="AR3152" s="596">
        <f t="shared" si="465"/>
        <v>1</v>
      </c>
    </row>
    <row r="3153" spans="1:44" ht="55.2" thickTop="1" thickBot="1">
      <c r="A3153" s="576" t="s">
        <v>2274</v>
      </c>
      <c r="B3153" s="576" t="s">
        <v>2411</v>
      </c>
      <c r="C3153" s="662" t="s">
        <v>2372</v>
      </c>
      <c r="D3153" s="579"/>
      <c r="E3153" s="834" t="s">
        <v>179</v>
      </c>
      <c r="F3153" s="757">
        <v>80000</v>
      </c>
      <c r="G3153" s="757">
        <f>F3153</f>
        <v>80000</v>
      </c>
      <c r="H3153" s="582"/>
      <c r="I3153" s="758"/>
      <c r="J3153" s="759"/>
      <c r="K3153" s="759"/>
      <c r="L3153" s="759">
        <f>G3153</f>
        <v>80000</v>
      </c>
      <c r="M3153" s="760"/>
      <c r="N3153" s="760"/>
      <c r="O3153" s="666"/>
      <c r="P3153" s="587"/>
      <c r="Q3153" s="667"/>
      <c r="R3153" s="668">
        <v>4000</v>
      </c>
      <c r="S3153" s="592">
        <v>76000</v>
      </c>
      <c r="T3153" s="591"/>
      <c r="U3153" s="592"/>
      <c r="V3153" s="591"/>
      <c r="W3153" s="592"/>
      <c r="X3153" s="593">
        <f t="shared" si="454"/>
        <v>0</v>
      </c>
      <c r="Y3153" s="593">
        <f t="shared" si="455"/>
        <v>0</v>
      </c>
      <c r="Z3153" s="594">
        <v>1</v>
      </c>
      <c r="AA3153" s="594"/>
      <c r="AB3153" s="594"/>
      <c r="AC3153" s="594"/>
      <c r="AD3153" s="594"/>
      <c r="AE3153" s="594"/>
      <c r="AF3153" s="594"/>
      <c r="AG3153" s="594"/>
      <c r="AH3153" s="595">
        <f t="shared" si="464"/>
        <v>1</v>
      </c>
      <c r="AI3153" s="594"/>
      <c r="AJ3153" s="594"/>
      <c r="AK3153" s="594"/>
      <c r="AL3153" s="594"/>
      <c r="AM3153" s="594"/>
      <c r="AN3153" s="594"/>
      <c r="AO3153" s="594"/>
      <c r="AP3153" s="594"/>
      <c r="AQ3153" s="596">
        <f t="shared" si="466"/>
        <v>0</v>
      </c>
      <c r="AR3153" s="596">
        <f t="shared" si="465"/>
        <v>1</v>
      </c>
    </row>
    <row r="3154" spans="1:44" ht="55.2" thickTop="1" thickBot="1">
      <c r="A3154" s="576" t="s">
        <v>2274</v>
      </c>
      <c r="B3154" s="576" t="s">
        <v>2411</v>
      </c>
      <c r="C3154" s="662" t="s">
        <v>2412</v>
      </c>
      <c r="D3154" s="579"/>
      <c r="E3154" s="834" t="s">
        <v>179</v>
      </c>
      <c r="F3154" s="757">
        <v>35000</v>
      </c>
      <c r="G3154" s="757">
        <f>F3154</f>
        <v>35000</v>
      </c>
      <c r="H3154" s="582"/>
      <c r="I3154" s="758"/>
      <c r="J3154" s="759"/>
      <c r="K3154" s="759"/>
      <c r="L3154" s="759">
        <f>G3154</f>
        <v>35000</v>
      </c>
      <c r="M3154" s="760"/>
      <c r="N3154" s="760"/>
      <c r="O3154" s="666"/>
      <c r="P3154" s="587"/>
      <c r="Q3154" s="667"/>
      <c r="R3154" s="668">
        <v>3000</v>
      </c>
      <c r="S3154" s="592">
        <v>32000</v>
      </c>
      <c r="T3154" s="591"/>
      <c r="U3154" s="592"/>
      <c r="V3154" s="591"/>
      <c r="W3154" s="592"/>
      <c r="X3154" s="593">
        <f t="shared" si="454"/>
        <v>0</v>
      </c>
      <c r="Y3154" s="593">
        <f t="shared" si="455"/>
        <v>0</v>
      </c>
      <c r="Z3154" s="594">
        <v>1</v>
      </c>
      <c r="AA3154" s="594"/>
      <c r="AB3154" s="594"/>
      <c r="AC3154" s="594"/>
      <c r="AD3154" s="594"/>
      <c r="AE3154" s="594"/>
      <c r="AF3154" s="594"/>
      <c r="AG3154" s="594"/>
      <c r="AH3154" s="595">
        <f t="shared" si="464"/>
        <v>1</v>
      </c>
      <c r="AI3154" s="594"/>
      <c r="AJ3154" s="594"/>
      <c r="AK3154" s="594"/>
      <c r="AL3154" s="594"/>
      <c r="AM3154" s="594"/>
      <c r="AN3154" s="594"/>
      <c r="AO3154" s="594"/>
      <c r="AP3154" s="594"/>
      <c r="AQ3154" s="596">
        <f t="shared" si="466"/>
        <v>0</v>
      </c>
      <c r="AR3154" s="596">
        <f t="shared" si="465"/>
        <v>1</v>
      </c>
    </row>
    <row r="3155" spans="1:44" ht="55.2" thickTop="1" thickBot="1">
      <c r="A3155" s="576" t="s">
        <v>2274</v>
      </c>
      <c r="B3155" s="576" t="s">
        <v>2411</v>
      </c>
      <c r="C3155" s="662" t="s">
        <v>54</v>
      </c>
      <c r="D3155" s="579"/>
      <c r="E3155" s="834" t="s">
        <v>179</v>
      </c>
      <c r="F3155" s="757">
        <v>126000</v>
      </c>
      <c r="G3155" s="757">
        <f>F3155</f>
        <v>126000</v>
      </c>
      <c r="H3155" s="582"/>
      <c r="I3155" s="758"/>
      <c r="J3155" s="759"/>
      <c r="K3155" s="759"/>
      <c r="L3155" s="759">
        <f>G3155</f>
        <v>126000</v>
      </c>
      <c r="M3155" s="760"/>
      <c r="N3155" s="760"/>
      <c r="O3155" s="666"/>
      <c r="P3155" s="587"/>
      <c r="Q3155" s="667"/>
      <c r="R3155" s="668">
        <v>6000</v>
      </c>
      <c r="S3155" s="592">
        <v>120000</v>
      </c>
      <c r="T3155" s="591"/>
      <c r="U3155" s="592"/>
      <c r="V3155" s="591"/>
      <c r="W3155" s="592"/>
      <c r="X3155" s="593">
        <f t="shared" si="454"/>
        <v>0</v>
      </c>
      <c r="Y3155" s="593">
        <f t="shared" si="455"/>
        <v>0</v>
      </c>
      <c r="Z3155" s="594">
        <v>1</v>
      </c>
      <c r="AA3155" s="594"/>
      <c r="AB3155" s="594"/>
      <c r="AC3155" s="594"/>
      <c r="AD3155" s="594"/>
      <c r="AE3155" s="594"/>
      <c r="AF3155" s="594"/>
      <c r="AG3155" s="594"/>
      <c r="AH3155" s="595">
        <f t="shared" si="464"/>
        <v>1</v>
      </c>
      <c r="AI3155" s="594"/>
      <c r="AJ3155" s="594"/>
      <c r="AK3155" s="594"/>
      <c r="AL3155" s="594"/>
      <c r="AM3155" s="594"/>
      <c r="AN3155" s="594"/>
      <c r="AO3155" s="594"/>
      <c r="AP3155" s="594"/>
      <c r="AQ3155" s="596">
        <f t="shared" si="466"/>
        <v>0</v>
      </c>
      <c r="AR3155" s="596">
        <f t="shared" si="465"/>
        <v>1</v>
      </c>
    </row>
    <row r="3156" spans="1:44" ht="55.2" thickTop="1" thickBot="1">
      <c r="A3156" s="576" t="s">
        <v>2274</v>
      </c>
      <c r="B3156" s="576" t="s">
        <v>2411</v>
      </c>
      <c r="C3156" s="662" t="s">
        <v>2413</v>
      </c>
      <c r="D3156" s="579"/>
      <c r="E3156" s="834" t="s">
        <v>179</v>
      </c>
      <c r="F3156" s="757">
        <v>80000</v>
      </c>
      <c r="G3156" s="757">
        <f>F3156</f>
        <v>80000</v>
      </c>
      <c r="H3156" s="582"/>
      <c r="I3156" s="758"/>
      <c r="J3156" s="759"/>
      <c r="K3156" s="759"/>
      <c r="L3156" s="759">
        <f>G3156</f>
        <v>80000</v>
      </c>
      <c r="M3156" s="760"/>
      <c r="N3156" s="760"/>
      <c r="O3156" s="666"/>
      <c r="P3156" s="587"/>
      <c r="Q3156" s="667"/>
      <c r="R3156" s="668">
        <v>4000</v>
      </c>
      <c r="S3156" s="592">
        <v>76000</v>
      </c>
      <c r="T3156" s="591"/>
      <c r="U3156" s="592"/>
      <c r="V3156" s="591"/>
      <c r="W3156" s="592"/>
      <c r="X3156" s="593">
        <f t="shared" si="454"/>
        <v>0</v>
      </c>
      <c r="Y3156" s="593">
        <f t="shared" si="455"/>
        <v>0</v>
      </c>
      <c r="Z3156" s="594">
        <v>1</v>
      </c>
      <c r="AA3156" s="594"/>
      <c r="AB3156" s="594"/>
      <c r="AC3156" s="594"/>
      <c r="AD3156" s="594"/>
      <c r="AE3156" s="594"/>
      <c r="AF3156" s="594"/>
      <c r="AG3156" s="594"/>
      <c r="AH3156" s="595">
        <f t="shared" si="464"/>
        <v>1</v>
      </c>
      <c r="AI3156" s="594"/>
      <c r="AJ3156" s="594"/>
      <c r="AK3156" s="594"/>
      <c r="AL3156" s="594"/>
      <c r="AM3156" s="594"/>
      <c r="AN3156" s="594"/>
      <c r="AO3156" s="594"/>
      <c r="AP3156" s="594"/>
      <c r="AQ3156" s="596">
        <f t="shared" si="466"/>
        <v>0</v>
      </c>
      <c r="AR3156" s="596">
        <f t="shared" si="465"/>
        <v>1</v>
      </c>
    </row>
    <row r="3157" spans="1:44" ht="55.2" thickTop="1" thickBot="1">
      <c r="A3157" s="713" t="s">
        <v>2274</v>
      </c>
      <c r="B3157" s="713" t="s">
        <v>2411</v>
      </c>
      <c r="C3157" s="741" t="s">
        <v>2219</v>
      </c>
      <c r="D3157" s="579"/>
      <c r="E3157" s="918" t="s">
        <v>179</v>
      </c>
      <c r="F3157" s="742">
        <v>125000</v>
      </c>
      <c r="G3157" s="742">
        <v>125000</v>
      </c>
      <c r="H3157" s="582"/>
      <c r="I3157" s="743"/>
      <c r="J3157" s="744">
        <v>125000</v>
      </c>
      <c r="K3157" s="744"/>
      <c r="L3157" s="744"/>
      <c r="M3157" s="745"/>
      <c r="N3157" s="745"/>
      <c r="O3157" s="746"/>
      <c r="P3157" s="587"/>
      <c r="Q3157" s="747"/>
      <c r="R3157" s="748">
        <v>125000</v>
      </c>
      <c r="S3157" s="743"/>
      <c r="T3157" s="749"/>
      <c r="U3157" s="750"/>
      <c r="V3157" s="749"/>
      <c r="W3157" s="750"/>
      <c r="X3157" s="593">
        <f t="shared" si="454"/>
        <v>0</v>
      </c>
      <c r="Y3157" s="593">
        <f t="shared" si="455"/>
        <v>0</v>
      </c>
      <c r="Z3157" s="610">
        <v>1</v>
      </c>
      <c r="AA3157" s="610"/>
      <c r="AB3157" s="610"/>
      <c r="AC3157" s="610"/>
      <c r="AD3157" s="610"/>
      <c r="AE3157" s="610"/>
      <c r="AF3157" s="610"/>
      <c r="AG3157" s="610"/>
      <c r="AH3157" s="595">
        <f t="shared" si="464"/>
        <v>1</v>
      </c>
      <c r="AI3157" s="751"/>
      <c r="AJ3157" s="751"/>
      <c r="AK3157" s="751"/>
      <c r="AL3157" s="751"/>
      <c r="AM3157" s="751"/>
      <c r="AN3157" s="751"/>
      <c r="AO3157" s="751"/>
      <c r="AP3157" s="751"/>
      <c r="AQ3157" s="596">
        <f t="shared" si="466"/>
        <v>0</v>
      </c>
      <c r="AR3157" s="596">
        <f t="shared" si="465"/>
        <v>1</v>
      </c>
    </row>
    <row r="3158" spans="1:44" ht="55.2" thickTop="1" thickBot="1">
      <c r="A3158" s="576" t="s">
        <v>2274</v>
      </c>
      <c r="B3158" s="576" t="s">
        <v>2411</v>
      </c>
      <c r="C3158" s="662" t="s">
        <v>2414</v>
      </c>
      <c r="D3158" s="579"/>
      <c r="E3158" s="834" t="s">
        <v>179</v>
      </c>
      <c r="F3158" s="757">
        <v>2000000</v>
      </c>
      <c r="G3158" s="757">
        <f>F3158</f>
        <v>2000000</v>
      </c>
      <c r="H3158" s="582"/>
      <c r="I3158" s="758"/>
      <c r="J3158" s="759"/>
      <c r="K3158" s="759"/>
      <c r="L3158" s="759">
        <v>40000</v>
      </c>
      <c r="M3158" s="760">
        <v>1960000</v>
      </c>
      <c r="N3158" s="760"/>
      <c r="O3158" s="666"/>
      <c r="P3158" s="587"/>
      <c r="Q3158" s="667"/>
      <c r="R3158" s="668"/>
      <c r="S3158" s="592">
        <v>2000000</v>
      </c>
      <c r="T3158" s="591"/>
      <c r="U3158" s="592"/>
      <c r="V3158" s="591"/>
      <c r="W3158" s="592"/>
      <c r="X3158" s="593">
        <f t="shared" si="454"/>
        <v>0</v>
      </c>
      <c r="Y3158" s="593">
        <f t="shared" si="455"/>
        <v>0</v>
      </c>
      <c r="Z3158" s="594"/>
      <c r="AA3158" s="594"/>
      <c r="AB3158" s="594"/>
      <c r="AC3158" s="594"/>
      <c r="AD3158" s="594"/>
      <c r="AE3158" s="594"/>
      <c r="AF3158" s="594">
        <v>1</v>
      </c>
      <c r="AG3158" s="594"/>
      <c r="AH3158" s="595">
        <f t="shared" si="464"/>
        <v>1</v>
      </c>
      <c r="AI3158" s="594"/>
      <c r="AJ3158" s="594"/>
      <c r="AK3158" s="594"/>
      <c r="AL3158" s="594"/>
      <c r="AM3158" s="594"/>
      <c r="AN3158" s="594"/>
      <c r="AO3158" s="594"/>
      <c r="AP3158" s="594"/>
      <c r="AQ3158" s="596">
        <f t="shared" si="466"/>
        <v>0</v>
      </c>
      <c r="AR3158" s="596">
        <f t="shared" si="465"/>
        <v>1</v>
      </c>
    </row>
    <row r="3159" spans="1:44" ht="55.2" thickTop="1" thickBot="1">
      <c r="A3159" s="206" t="s">
        <v>2274</v>
      </c>
      <c r="B3159" s="206" t="s">
        <v>2411</v>
      </c>
      <c r="C3159" s="227" t="s">
        <v>2415</v>
      </c>
      <c r="D3159" s="579"/>
      <c r="E3159" s="827" t="s">
        <v>145</v>
      </c>
      <c r="F3159" s="752">
        <v>650000</v>
      </c>
      <c r="G3159" s="752">
        <v>756000</v>
      </c>
      <c r="H3159" s="753"/>
      <c r="I3159" s="754"/>
      <c r="J3159" s="755"/>
      <c r="K3159" s="755"/>
      <c r="L3159" s="755">
        <v>156000</v>
      </c>
      <c r="M3159" s="756"/>
      <c r="N3159" s="756">
        <v>600000</v>
      </c>
      <c r="O3159" s="480" t="s">
        <v>2416</v>
      </c>
      <c r="P3159" s="587"/>
      <c r="Q3159" s="660"/>
      <c r="R3159" s="494">
        <v>28000</v>
      </c>
      <c r="S3159" s="334">
        <f>G3159-R3159-Q3159</f>
        <v>728000</v>
      </c>
      <c r="T3159" s="484"/>
      <c r="U3159" s="334"/>
      <c r="V3159" s="484"/>
      <c r="W3159" s="334"/>
      <c r="X3159" s="593">
        <f t="shared" si="454"/>
        <v>0</v>
      </c>
      <c r="Y3159" s="593">
        <f t="shared" si="455"/>
        <v>0</v>
      </c>
      <c r="Z3159" s="595"/>
      <c r="AA3159" s="595"/>
      <c r="AB3159" s="595"/>
      <c r="AC3159" s="595"/>
      <c r="AD3159" s="595"/>
      <c r="AE3159" s="595"/>
      <c r="AF3159" s="595"/>
      <c r="AG3159" s="595"/>
      <c r="AH3159" s="595">
        <f t="shared" si="464"/>
        <v>0</v>
      </c>
      <c r="AI3159" s="595"/>
      <c r="AJ3159" s="595"/>
      <c r="AK3159" s="595"/>
      <c r="AL3159" s="595">
        <v>1</v>
      </c>
      <c r="AM3159" s="595"/>
      <c r="AN3159" s="595"/>
      <c r="AO3159" s="595"/>
      <c r="AP3159" s="595"/>
      <c r="AQ3159" s="596">
        <f t="shared" si="466"/>
        <v>1</v>
      </c>
      <c r="AR3159" s="596">
        <f t="shared" si="465"/>
        <v>1</v>
      </c>
    </row>
    <row r="3160" spans="1:44" ht="55.2" thickTop="1" thickBot="1">
      <c r="A3160" s="206" t="s">
        <v>2274</v>
      </c>
      <c r="B3160" s="206" t="s">
        <v>2411</v>
      </c>
      <c r="C3160" s="227" t="s">
        <v>2417</v>
      </c>
      <c r="D3160" s="579"/>
      <c r="E3160" s="827" t="s">
        <v>145</v>
      </c>
      <c r="F3160" s="752">
        <v>35000</v>
      </c>
      <c r="G3160" s="752">
        <f t="shared" ref="G3160:G3174" si="467">F3160</f>
        <v>35000</v>
      </c>
      <c r="H3160" s="753"/>
      <c r="I3160" s="754"/>
      <c r="J3160" s="755"/>
      <c r="K3160" s="755"/>
      <c r="L3160" s="755">
        <v>35000</v>
      </c>
      <c r="M3160" s="756"/>
      <c r="N3160" s="756"/>
      <c r="O3160" s="480"/>
      <c r="P3160" s="587"/>
      <c r="Q3160" s="660"/>
      <c r="R3160" s="494">
        <v>3000</v>
      </c>
      <c r="S3160" s="334">
        <f>G3160-R3160-Q3160</f>
        <v>32000</v>
      </c>
      <c r="T3160" s="484"/>
      <c r="U3160" s="334"/>
      <c r="V3160" s="484"/>
      <c r="W3160" s="334"/>
      <c r="X3160" s="593">
        <f t="shared" si="454"/>
        <v>0</v>
      </c>
      <c r="Y3160" s="593">
        <f t="shared" si="455"/>
        <v>0</v>
      </c>
      <c r="Z3160" s="595"/>
      <c r="AA3160" s="595"/>
      <c r="AB3160" s="595"/>
      <c r="AC3160" s="595"/>
      <c r="AD3160" s="595"/>
      <c r="AE3160" s="595"/>
      <c r="AF3160" s="595"/>
      <c r="AG3160" s="595"/>
      <c r="AH3160" s="595">
        <f t="shared" si="464"/>
        <v>0</v>
      </c>
      <c r="AI3160" s="595">
        <v>1</v>
      </c>
      <c r="AJ3160" s="595"/>
      <c r="AK3160" s="595"/>
      <c r="AL3160" s="595"/>
      <c r="AM3160" s="595"/>
      <c r="AN3160" s="595"/>
      <c r="AO3160" s="595"/>
      <c r="AP3160" s="595"/>
      <c r="AQ3160" s="596">
        <f t="shared" si="466"/>
        <v>1</v>
      </c>
      <c r="AR3160" s="596">
        <f t="shared" si="465"/>
        <v>1</v>
      </c>
    </row>
    <row r="3161" spans="1:44" ht="55.2" thickTop="1" thickBot="1">
      <c r="A3161" s="206" t="s">
        <v>2274</v>
      </c>
      <c r="B3161" s="206" t="s">
        <v>2411</v>
      </c>
      <c r="C3161" s="227" t="s">
        <v>41</v>
      </c>
      <c r="D3161" s="579"/>
      <c r="E3161" s="827" t="s">
        <v>145</v>
      </c>
      <c r="F3161" s="752">
        <v>35000</v>
      </c>
      <c r="G3161" s="752">
        <f t="shared" si="467"/>
        <v>35000</v>
      </c>
      <c r="H3161" s="753"/>
      <c r="I3161" s="754"/>
      <c r="J3161" s="755"/>
      <c r="K3161" s="755"/>
      <c r="L3161" s="755">
        <v>35000</v>
      </c>
      <c r="M3161" s="756"/>
      <c r="N3161" s="756"/>
      <c r="O3161" s="480"/>
      <c r="P3161" s="587"/>
      <c r="Q3161" s="660"/>
      <c r="R3161" s="494">
        <v>3000</v>
      </c>
      <c r="S3161" s="334">
        <f>G3161-R3161-Q3161</f>
        <v>32000</v>
      </c>
      <c r="T3161" s="484"/>
      <c r="U3161" s="334"/>
      <c r="V3161" s="484"/>
      <c r="W3161" s="334"/>
      <c r="X3161" s="593">
        <f t="shared" si="454"/>
        <v>0</v>
      </c>
      <c r="Y3161" s="593">
        <f t="shared" si="455"/>
        <v>0</v>
      </c>
      <c r="Z3161" s="595"/>
      <c r="AA3161" s="595"/>
      <c r="AB3161" s="595"/>
      <c r="AC3161" s="595"/>
      <c r="AD3161" s="595"/>
      <c r="AE3161" s="595"/>
      <c r="AF3161" s="595"/>
      <c r="AG3161" s="595"/>
      <c r="AH3161" s="595">
        <f t="shared" si="464"/>
        <v>0</v>
      </c>
      <c r="AI3161" s="595">
        <v>1</v>
      </c>
      <c r="AJ3161" s="595"/>
      <c r="AK3161" s="595"/>
      <c r="AL3161" s="595"/>
      <c r="AM3161" s="595"/>
      <c r="AN3161" s="595"/>
      <c r="AO3161" s="595"/>
      <c r="AP3161" s="595"/>
      <c r="AQ3161" s="596">
        <f t="shared" si="466"/>
        <v>1</v>
      </c>
      <c r="AR3161" s="596">
        <f t="shared" si="465"/>
        <v>1</v>
      </c>
    </row>
    <row r="3162" spans="1:44" ht="55.2" thickTop="1" thickBot="1">
      <c r="A3162" s="206" t="s">
        <v>2274</v>
      </c>
      <c r="B3162" s="206" t="s">
        <v>2411</v>
      </c>
      <c r="C3162" s="227" t="s">
        <v>2418</v>
      </c>
      <c r="D3162" s="579"/>
      <c r="E3162" s="827" t="s">
        <v>53</v>
      </c>
      <c r="F3162" s="752">
        <v>63000</v>
      </c>
      <c r="G3162" s="752">
        <f t="shared" si="467"/>
        <v>63000</v>
      </c>
      <c r="H3162" s="753"/>
      <c r="I3162" s="754">
        <v>40000</v>
      </c>
      <c r="J3162" s="755"/>
      <c r="K3162" s="755"/>
      <c r="L3162" s="755">
        <v>23000</v>
      </c>
      <c r="M3162" s="756"/>
      <c r="N3162" s="756"/>
      <c r="O3162" s="480"/>
      <c r="P3162" s="587"/>
      <c r="Q3162" s="660"/>
      <c r="R3162" s="494">
        <v>6000</v>
      </c>
      <c r="S3162" s="334">
        <f>G3162-R3162</f>
        <v>57000</v>
      </c>
      <c r="T3162" s="484"/>
      <c r="U3162" s="334"/>
      <c r="V3162" s="484"/>
      <c r="W3162" s="334"/>
      <c r="X3162" s="593">
        <f t="shared" ref="X3162:X3225" si="468">G3162-I3162-J3162-K3162-L3162-M3162-N3162</f>
        <v>0</v>
      </c>
      <c r="Y3162" s="593">
        <f t="shared" ref="Y3162:Y3225" si="469">G3162-Q3162-R3162-S3162</f>
        <v>0</v>
      </c>
      <c r="Z3162" s="595"/>
      <c r="AA3162" s="595"/>
      <c r="AB3162" s="595"/>
      <c r="AC3162" s="595"/>
      <c r="AD3162" s="595"/>
      <c r="AE3162" s="595"/>
      <c r="AF3162" s="595"/>
      <c r="AG3162" s="595"/>
      <c r="AH3162" s="595">
        <f t="shared" si="464"/>
        <v>0</v>
      </c>
      <c r="AI3162" s="595">
        <v>1</v>
      </c>
      <c r="AJ3162" s="595"/>
      <c r="AK3162" s="595"/>
      <c r="AL3162" s="595"/>
      <c r="AM3162" s="595"/>
      <c r="AN3162" s="595"/>
      <c r="AO3162" s="595"/>
      <c r="AP3162" s="595"/>
      <c r="AQ3162" s="596">
        <f t="shared" si="466"/>
        <v>1</v>
      </c>
      <c r="AR3162" s="596">
        <f t="shared" si="465"/>
        <v>1</v>
      </c>
    </row>
    <row r="3163" spans="1:44" ht="55.2" thickTop="1" thickBot="1">
      <c r="A3163" s="206" t="s">
        <v>2274</v>
      </c>
      <c r="B3163" s="206" t="s">
        <v>2411</v>
      </c>
      <c r="C3163" s="227" t="s">
        <v>2419</v>
      </c>
      <c r="D3163" s="579"/>
      <c r="E3163" s="827" t="s">
        <v>53</v>
      </c>
      <c r="F3163" s="752">
        <v>20000</v>
      </c>
      <c r="G3163" s="752">
        <f t="shared" si="467"/>
        <v>20000</v>
      </c>
      <c r="H3163" s="753"/>
      <c r="I3163" s="754">
        <v>10000</v>
      </c>
      <c r="J3163" s="755"/>
      <c r="K3163" s="755"/>
      <c r="L3163" s="755">
        <v>10000</v>
      </c>
      <c r="M3163" s="756"/>
      <c r="N3163" s="756"/>
      <c r="O3163" s="480"/>
      <c r="P3163" s="587"/>
      <c r="Q3163" s="660"/>
      <c r="R3163" s="494">
        <v>2000</v>
      </c>
      <c r="S3163" s="334">
        <f>G3163-R3163</f>
        <v>18000</v>
      </c>
      <c r="T3163" s="484"/>
      <c r="U3163" s="334"/>
      <c r="V3163" s="484"/>
      <c r="W3163" s="334"/>
      <c r="X3163" s="593">
        <f t="shared" si="468"/>
        <v>0</v>
      </c>
      <c r="Y3163" s="593">
        <f t="shared" si="469"/>
        <v>0</v>
      </c>
      <c r="Z3163" s="595"/>
      <c r="AA3163" s="595"/>
      <c r="AB3163" s="595"/>
      <c r="AC3163" s="595"/>
      <c r="AD3163" s="595"/>
      <c r="AE3163" s="595"/>
      <c r="AF3163" s="595"/>
      <c r="AG3163" s="595"/>
      <c r="AH3163" s="595">
        <f t="shared" si="464"/>
        <v>0</v>
      </c>
      <c r="AI3163" s="595">
        <v>1</v>
      </c>
      <c r="AJ3163" s="595"/>
      <c r="AK3163" s="595"/>
      <c r="AL3163" s="595"/>
      <c r="AM3163" s="595"/>
      <c r="AN3163" s="595"/>
      <c r="AO3163" s="595"/>
      <c r="AP3163" s="595"/>
      <c r="AQ3163" s="596">
        <f t="shared" si="466"/>
        <v>1</v>
      </c>
      <c r="AR3163" s="596">
        <f t="shared" si="465"/>
        <v>1</v>
      </c>
    </row>
    <row r="3164" spans="1:44" ht="55.2" thickTop="1" thickBot="1">
      <c r="A3164" s="206" t="s">
        <v>2274</v>
      </c>
      <c r="B3164" s="206" t="s">
        <v>2411</v>
      </c>
      <c r="C3164" s="227" t="s">
        <v>2420</v>
      </c>
      <c r="D3164" s="579"/>
      <c r="E3164" s="827" t="s">
        <v>53</v>
      </c>
      <c r="F3164" s="752">
        <v>110000</v>
      </c>
      <c r="G3164" s="752">
        <f t="shared" si="467"/>
        <v>110000</v>
      </c>
      <c r="H3164" s="753"/>
      <c r="I3164" s="754">
        <v>45000</v>
      </c>
      <c r="J3164" s="755"/>
      <c r="K3164" s="755"/>
      <c r="L3164" s="755">
        <v>65000</v>
      </c>
      <c r="M3164" s="756"/>
      <c r="N3164" s="756"/>
      <c r="O3164" s="480"/>
      <c r="P3164" s="587"/>
      <c r="Q3164" s="660"/>
      <c r="R3164" s="494">
        <v>5000</v>
      </c>
      <c r="S3164" s="334">
        <f>G3164-R3164</f>
        <v>105000</v>
      </c>
      <c r="T3164" s="484"/>
      <c r="U3164" s="334"/>
      <c r="V3164" s="484"/>
      <c r="W3164" s="334"/>
      <c r="X3164" s="593">
        <f t="shared" si="468"/>
        <v>0</v>
      </c>
      <c r="Y3164" s="593">
        <f t="shared" si="469"/>
        <v>0</v>
      </c>
      <c r="Z3164" s="595"/>
      <c r="AA3164" s="595"/>
      <c r="AB3164" s="595"/>
      <c r="AC3164" s="595"/>
      <c r="AD3164" s="595"/>
      <c r="AE3164" s="595"/>
      <c r="AF3164" s="595"/>
      <c r="AG3164" s="595"/>
      <c r="AH3164" s="595">
        <f t="shared" si="464"/>
        <v>0</v>
      </c>
      <c r="AI3164" s="595">
        <v>1</v>
      </c>
      <c r="AJ3164" s="595"/>
      <c r="AK3164" s="595"/>
      <c r="AL3164" s="595"/>
      <c r="AM3164" s="595"/>
      <c r="AN3164" s="595"/>
      <c r="AO3164" s="595"/>
      <c r="AP3164" s="595"/>
      <c r="AQ3164" s="596">
        <f t="shared" si="466"/>
        <v>1</v>
      </c>
      <c r="AR3164" s="596">
        <f t="shared" si="465"/>
        <v>1</v>
      </c>
    </row>
    <row r="3165" spans="1:44" ht="28.2" thickTop="1" thickBot="1">
      <c r="A3165" s="576" t="s">
        <v>2274</v>
      </c>
      <c r="B3165" s="576" t="s">
        <v>2421</v>
      </c>
      <c r="C3165" s="662" t="s">
        <v>41</v>
      </c>
      <c r="D3165" s="579"/>
      <c r="E3165" s="834" t="s">
        <v>179</v>
      </c>
      <c r="F3165" s="757">
        <v>58000</v>
      </c>
      <c r="G3165" s="757">
        <f t="shared" si="467"/>
        <v>58000</v>
      </c>
      <c r="H3165" s="582"/>
      <c r="I3165" s="758"/>
      <c r="J3165" s="759"/>
      <c r="K3165" s="759"/>
      <c r="L3165" s="759">
        <f>G3165</f>
        <v>58000</v>
      </c>
      <c r="M3165" s="760"/>
      <c r="N3165" s="760"/>
      <c r="O3165" s="666"/>
      <c r="P3165" s="587"/>
      <c r="Q3165" s="667"/>
      <c r="R3165" s="668">
        <f>G3165</f>
        <v>58000</v>
      </c>
      <c r="S3165" s="592"/>
      <c r="T3165" s="591"/>
      <c r="U3165" s="592"/>
      <c r="V3165" s="591"/>
      <c r="W3165" s="592"/>
      <c r="X3165" s="593">
        <f t="shared" si="468"/>
        <v>0</v>
      </c>
      <c r="Y3165" s="593">
        <f t="shared" si="469"/>
        <v>0</v>
      </c>
      <c r="Z3165" s="594">
        <v>1</v>
      </c>
      <c r="AA3165" s="594"/>
      <c r="AB3165" s="594"/>
      <c r="AC3165" s="594"/>
      <c r="AD3165" s="594"/>
      <c r="AE3165" s="594"/>
      <c r="AF3165" s="594"/>
      <c r="AG3165" s="594"/>
      <c r="AH3165" s="595">
        <f t="shared" si="464"/>
        <v>1</v>
      </c>
      <c r="AI3165" s="594"/>
      <c r="AJ3165" s="594"/>
      <c r="AK3165" s="594"/>
      <c r="AL3165" s="594"/>
      <c r="AM3165" s="594"/>
      <c r="AN3165" s="594"/>
      <c r="AO3165" s="594"/>
      <c r="AP3165" s="594"/>
      <c r="AQ3165" s="596">
        <f t="shared" si="466"/>
        <v>0</v>
      </c>
      <c r="AR3165" s="596">
        <f t="shared" si="465"/>
        <v>1</v>
      </c>
    </row>
    <row r="3166" spans="1:44" ht="28.2" thickTop="1" thickBot="1">
      <c r="A3166" s="576" t="s">
        <v>2274</v>
      </c>
      <c r="B3166" s="576" t="s">
        <v>2421</v>
      </c>
      <c r="C3166" s="662" t="s">
        <v>2422</v>
      </c>
      <c r="D3166" s="579"/>
      <c r="E3166" s="834" t="s">
        <v>179</v>
      </c>
      <c r="F3166" s="757">
        <v>20000</v>
      </c>
      <c r="G3166" s="757">
        <f t="shared" si="467"/>
        <v>20000</v>
      </c>
      <c r="H3166" s="582"/>
      <c r="I3166" s="758"/>
      <c r="J3166" s="759"/>
      <c r="K3166" s="759"/>
      <c r="L3166" s="759">
        <f t="shared" ref="L3166:L3174" si="470">G3166</f>
        <v>20000</v>
      </c>
      <c r="M3166" s="760"/>
      <c r="N3166" s="760"/>
      <c r="O3166" s="666"/>
      <c r="P3166" s="587"/>
      <c r="Q3166" s="667"/>
      <c r="R3166" s="668">
        <f t="shared" ref="R3166:R3174" si="471">G3166</f>
        <v>20000</v>
      </c>
      <c r="S3166" s="592"/>
      <c r="T3166" s="591"/>
      <c r="U3166" s="592"/>
      <c r="V3166" s="591"/>
      <c r="W3166" s="592"/>
      <c r="X3166" s="593">
        <f t="shared" si="468"/>
        <v>0</v>
      </c>
      <c r="Y3166" s="593">
        <f t="shared" si="469"/>
        <v>0</v>
      </c>
      <c r="Z3166" s="594">
        <v>1</v>
      </c>
      <c r="AA3166" s="594"/>
      <c r="AB3166" s="594"/>
      <c r="AC3166" s="594"/>
      <c r="AD3166" s="594"/>
      <c r="AE3166" s="594"/>
      <c r="AF3166" s="594"/>
      <c r="AG3166" s="594"/>
      <c r="AH3166" s="595">
        <f t="shared" si="464"/>
        <v>1</v>
      </c>
      <c r="AI3166" s="594"/>
      <c r="AJ3166" s="594"/>
      <c r="AK3166" s="594"/>
      <c r="AL3166" s="594"/>
      <c r="AM3166" s="594"/>
      <c r="AN3166" s="594"/>
      <c r="AO3166" s="594"/>
      <c r="AP3166" s="594"/>
      <c r="AQ3166" s="596">
        <f t="shared" si="466"/>
        <v>0</v>
      </c>
      <c r="AR3166" s="596">
        <f t="shared" si="465"/>
        <v>1</v>
      </c>
    </row>
    <row r="3167" spans="1:44" ht="28.2" thickTop="1" thickBot="1">
      <c r="A3167" s="576" t="s">
        <v>2274</v>
      </c>
      <c r="B3167" s="576" t="s">
        <v>2421</v>
      </c>
      <c r="C3167" s="662" t="s">
        <v>2423</v>
      </c>
      <c r="D3167" s="579"/>
      <c r="E3167" s="834" t="s">
        <v>179</v>
      </c>
      <c r="F3167" s="757">
        <v>10000</v>
      </c>
      <c r="G3167" s="757">
        <f t="shared" si="467"/>
        <v>10000</v>
      </c>
      <c r="H3167" s="582"/>
      <c r="I3167" s="758"/>
      <c r="J3167" s="759"/>
      <c r="K3167" s="759"/>
      <c r="L3167" s="759">
        <f t="shared" si="470"/>
        <v>10000</v>
      </c>
      <c r="M3167" s="760"/>
      <c r="N3167" s="760"/>
      <c r="O3167" s="666"/>
      <c r="P3167" s="587"/>
      <c r="Q3167" s="667"/>
      <c r="R3167" s="668">
        <f t="shared" si="471"/>
        <v>10000</v>
      </c>
      <c r="S3167" s="592"/>
      <c r="T3167" s="591"/>
      <c r="U3167" s="592"/>
      <c r="V3167" s="591"/>
      <c r="W3167" s="592"/>
      <c r="X3167" s="593">
        <f t="shared" si="468"/>
        <v>0</v>
      </c>
      <c r="Y3167" s="593">
        <f t="shared" si="469"/>
        <v>0</v>
      </c>
      <c r="Z3167" s="594">
        <v>1</v>
      </c>
      <c r="AA3167" s="594"/>
      <c r="AB3167" s="594"/>
      <c r="AC3167" s="594"/>
      <c r="AD3167" s="594"/>
      <c r="AE3167" s="594"/>
      <c r="AF3167" s="594"/>
      <c r="AG3167" s="594"/>
      <c r="AH3167" s="595">
        <f t="shared" si="464"/>
        <v>1</v>
      </c>
      <c r="AI3167" s="594"/>
      <c r="AJ3167" s="594"/>
      <c r="AK3167" s="594"/>
      <c r="AL3167" s="594"/>
      <c r="AM3167" s="594"/>
      <c r="AN3167" s="594"/>
      <c r="AO3167" s="594"/>
      <c r="AP3167" s="594"/>
      <c r="AQ3167" s="596">
        <f t="shared" si="466"/>
        <v>0</v>
      </c>
      <c r="AR3167" s="596">
        <f t="shared" si="465"/>
        <v>1</v>
      </c>
    </row>
    <row r="3168" spans="1:44" ht="28.2" thickTop="1" thickBot="1">
      <c r="A3168" s="576" t="s">
        <v>2274</v>
      </c>
      <c r="B3168" s="576" t="s">
        <v>2421</v>
      </c>
      <c r="C3168" s="662" t="s">
        <v>2424</v>
      </c>
      <c r="D3168" s="579"/>
      <c r="E3168" s="834" t="s">
        <v>179</v>
      </c>
      <c r="F3168" s="757">
        <v>90000</v>
      </c>
      <c r="G3168" s="757">
        <f t="shared" si="467"/>
        <v>90000</v>
      </c>
      <c r="H3168" s="582"/>
      <c r="I3168" s="758"/>
      <c r="J3168" s="759"/>
      <c r="K3168" s="759"/>
      <c r="L3168" s="759">
        <f t="shared" si="470"/>
        <v>90000</v>
      </c>
      <c r="M3168" s="760"/>
      <c r="N3168" s="760"/>
      <c r="O3168" s="666"/>
      <c r="P3168" s="587"/>
      <c r="Q3168" s="667"/>
      <c r="R3168" s="668">
        <f t="shared" si="471"/>
        <v>90000</v>
      </c>
      <c r="S3168" s="592"/>
      <c r="T3168" s="591"/>
      <c r="U3168" s="592"/>
      <c r="V3168" s="591"/>
      <c r="W3168" s="592"/>
      <c r="X3168" s="593">
        <f t="shared" si="468"/>
        <v>0</v>
      </c>
      <c r="Y3168" s="593">
        <f t="shared" si="469"/>
        <v>0</v>
      </c>
      <c r="Z3168" s="594">
        <v>1</v>
      </c>
      <c r="AA3168" s="594"/>
      <c r="AB3168" s="594"/>
      <c r="AC3168" s="594"/>
      <c r="AD3168" s="594"/>
      <c r="AE3168" s="594"/>
      <c r="AF3168" s="594"/>
      <c r="AG3168" s="594"/>
      <c r="AH3168" s="595">
        <f t="shared" si="464"/>
        <v>1</v>
      </c>
      <c r="AI3168" s="594"/>
      <c r="AJ3168" s="594"/>
      <c r="AK3168" s="594"/>
      <c r="AL3168" s="594"/>
      <c r="AM3168" s="594"/>
      <c r="AN3168" s="594"/>
      <c r="AO3168" s="594"/>
      <c r="AP3168" s="594"/>
      <c r="AQ3168" s="596">
        <f t="shared" si="466"/>
        <v>0</v>
      </c>
      <c r="AR3168" s="596">
        <f t="shared" si="465"/>
        <v>1</v>
      </c>
    </row>
    <row r="3169" spans="1:44" ht="28.2" thickTop="1" thickBot="1">
      <c r="A3169" s="576" t="s">
        <v>2274</v>
      </c>
      <c r="B3169" s="576" t="s">
        <v>2421</v>
      </c>
      <c r="C3169" s="662" t="s">
        <v>2425</v>
      </c>
      <c r="D3169" s="579"/>
      <c r="E3169" s="834" t="s">
        <v>179</v>
      </c>
      <c r="F3169" s="757">
        <v>10000</v>
      </c>
      <c r="G3169" s="757">
        <f t="shared" si="467"/>
        <v>10000</v>
      </c>
      <c r="H3169" s="582"/>
      <c r="I3169" s="758"/>
      <c r="J3169" s="759"/>
      <c r="K3169" s="759"/>
      <c r="L3169" s="759">
        <f t="shared" si="470"/>
        <v>10000</v>
      </c>
      <c r="M3169" s="760"/>
      <c r="N3169" s="760"/>
      <c r="O3169" s="666"/>
      <c r="P3169" s="587"/>
      <c r="Q3169" s="667"/>
      <c r="R3169" s="668">
        <f t="shared" si="471"/>
        <v>10000</v>
      </c>
      <c r="S3169" s="592"/>
      <c r="T3169" s="591"/>
      <c r="U3169" s="592"/>
      <c r="V3169" s="591"/>
      <c r="W3169" s="592"/>
      <c r="X3169" s="593">
        <f t="shared" si="468"/>
        <v>0</v>
      </c>
      <c r="Y3169" s="593">
        <f t="shared" si="469"/>
        <v>0</v>
      </c>
      <c r="Z3169" s="594">
        <v>1</v>
      </c>
      <c r="AA3169" s="594"/>
      <c r="AB3169" s="594"/>
      <c r="AC3169" s="594"/>
      <c r="AD3169" s="594"/>
      <c r="AE3169" s="594"/>
      <c r="AF3169" s="594"/>
      <c r="AG3169" s="594"/>
      <c r="AH3169" s="595">
        <f t="shared" si="464"/>
        <v>1</v>
      </c>
      <c r="AI3169" s="594"/>
      <c r="AJ3169" s="594"/>
      <c r="AK3169" s="594"/>
      <c r="AL3169" s="594"/>
      <c r="AM3169" s="594"/>
      <c r="AN3169" s="594"/>
      <c r="AO3169" s="594"/>
      <c r="AP3169" s="594"/>
      <c r="AQ3169" s="596">
        <f t="shared" si="466"/>
        <v>0</v>
      </c>
      <c r="AR3169" s="596">
        <f t="shared" si="465"/>
        <v>1</v>
      </c>
    </row>
    <row r="3170" spans="1:44" ht="28.2" thickTop="1" thickBot="1">
      <c r="A3170" s="576" t="s">
        <v>2274</v>
      </c>
      <c r="B3170" s="576" t="s">
        <v>2421</v>
      </c>
      <c r="C3170" s="662" t="s">
        <v>2426</v>
      </c>
      <c r="D3170" s="579"/>
      <c r="E3170" s="834" t="s">
        <v>179</v>
      </c>
      <c r="F3170" s="757">
        <v>10000</v>
      </c>
      <c r="G3170" s="757">
        <f t="shared" si="467"/>
        <v>10000</v>
      </c>
      <c r="H3170" s="582"/>
      <c r="I3170" s="758"/>
      <c r="J3170" s="759"/>
      <c r="K3170" s="759"/>
      <c r="L3170" s="759">
        <f t="shared" si="470"/>
        <v>10000</v>
      </c>
      <c r="M3170" s="760"/>
      <c r="N3170" s="760"/>
      <c r="O3170" s="666"/>
      <c r="P3170" s="587"/>
      <c r="Q3170" s="667"/>
      <c r="R3170" s="668">
        <f t="shared" si="471"/>
        <v>10000</v>
      </c>
      <c r="S3170" s="592"/>
      <c r="T3170" s="591"/>
      <c r="U3170" s="592"/>
      <c r="V3170" s="591"/>
      <c r="W3170" s="592"/>
      <c r="X3170" s="593">
        <f t="shared" si="468"/>
        <v>0</v>
      </c>
      <c r="Y3170" s="593">
        <f t="shared" si="469"/>
        <v>0</v>
      </c>
      <c r="Z3170" s="594">
        <v>1</v>
      </c>
      <c r="AA3170" s="594"/>
      <c r="AB3170" s="594"/>
      <c r="AC3170" s="594"/>
      <c r="AD3170" s="594"/>
      <c r="AE3170" s="594"/>
      <c r="AF3170" s="594"/>
      <c r="AG3170" s="594"/>
      <c r="AH3170" s="595">
        <f t="shared" si="464"/>
        <v>1</v>
      </c>
      <c r="AI3170" s="594"/>
      <c r="AJ3170" s="594"/>
      <c r="AK3170" s="594"/>
      <c r="AL3170" s="594"/>
      <c r="AM3170" s="594"/>
      <c r="AN3170" s="594"/>
      <c r="AO3170" s="594"/>
      <c r="AP3170" s="594"/>
      <c r="AQ3170" s="596">
        <f t="shared" si="466"/>
        <v>0</v>
      </c>
      <c r="AR3170" s="596">
        <f t="shared" si="465"/>
        <v>1</v>
      </c>
    </row>
    <row r="3171" spans="1:44" ht="28.2" thickTop="1" thickBot="1">
      <c r="A3171" s="576" t="s">
        <v>2274</v>
      </c>
      <c r="B3171" s="576" t="s">
        <v>2421</v>
      </c>
      <c r="C3171" s="662" t="s">
        <v>2427</v>
      </c>
      <c r="D3171" s="579"/>
      <c r="E3171" s="834" t="s">
        <v>179</v>
      </c>
      <c r="F3171" s="757">
        <v>40000</v>
      </c>
      <c r="G3171" s="757">
        <f t="shared" si="467"/>
        <v>40000</v>
      </c>
      <c r="H3171" s="582"/>
      <c r="I3171" s="758"/>
      <c r="J3171" s="759"/>
      <c r="K3171" s="759"/>
      <c r="L3171" s="759">
        <f t="shared" si="470"/>
        <v>40000</v>
      </c>
      <c r="M3171" s="760"/>
      <c r="N3171" s="760"/>
      <c r="O3171" s="666"/>
      <c r="P3171" s="587"/>
      <c r="Q3171" s="667"/>
      <c r="R3171" s="668">
        <f t="shared" si="471"/>
        <v>40000</v>
      </c>
      <c r="S3171" s="592"/>
      <c r="T3171" s="591"/>
      <c r="U3171" s="592"/>
      <c r="V3171" s="591"/>
      <c r="W3171" s="592"/>
      <c r="X3171" s="593">
        <f t="shared" si="468"/>
        <v>0</v>
      </c>
      <c r="Y3171" s="593">
        <f t="shared" si="469"/>
        <v>0</v>
      </c>
      <c r="Z3171" s="594">
        <v>1</v>
      </c>
      <c r="AA3171" s="594"/>
      <c r="AB3171" s="594"/>
      <c r="AC3171" s="594"/>
      <c r="AD3171" s="594"/>
      <c r="AE3171" s="594"/>
      <c r="AF3171" s="594"/>
      <c r="AG3171" s="594"/>
      <c r="AH3171" s="595">
        <f t="shared" si="464"/>
        <v>1</v>
      </c>
      <c r="AI3171" s="594"/>
      <c r="AJ3171" s="594"/>
      <c r="AK3171" s="594"/>
      <c r="AL3171" s="594"/>
      <c r="AM3171" s="594"/>
      <c r="AN3171" s="594"/>
      <c r="AO3171" s="594"/>
      <c r="AP3171" s="594"/>
      <c r="AQ3171" s="596">
        <f t="shared" si="466"/>
        <v>0</v>
      </c>
      <c r="AR3171" s="596">
        <f t="shared" si="465"/>
        <v>1</v>
      </c>
    </row>
    <row r="3172" spans="1:44" ht="28.2" thickTop="1" thickBot="1">
      <c r="A3172" s="576" t="s">
        <v>2274</v>
      </c>
      <c r="B3172" s="576" t="s">
        <v>2421</v>
      </c>
      <c r="C3172" s="662" t="s">
        <v>519</v>
      </c>
      <c r="D3172" s="579"/>
      <c r="E3172" s="834" t="s">
        <v>179</v>
      </c>
      <c r="F3172" s="757">
        <v>5000</v>
      </c>
      <c r="G3172" s="757">
        <f t="shared" si="467"/>
        <v>5000</v>
      </c>
      <c r="H3172" s="582"/>
      <c r="I3172" s="758"/>
      <c r="J3172" s="759"/>
      <c r="K3172" s="759"/>
      <c r="L3172" s="759">
        <f t="shared" si="470"/>
        <v>5000</v>
      </c>
      <c r="M3172" s="760"/>
      <c r="N3172" s="760"/>
      <c r="O3172" s="666"/>
      <c r="P3172" s="587"/>
      <c r="Q3172" s="667"/>
      <c r="R3172" s="668">
        <f t="shared" si="471"/>
        <v>5000</v>
      </c>
      <c r="S3172" s="592"/>
      <c r="T3172" s="591"/>
      <c r="U3172" s="592"/>
      <c r="V3172" s="591"/>
      <c r="W3172" s="592"/>
      <c r="X3172" s="593">
        <f t="shared" si="468"/>
        <v>0</v>
      </c>
      <c r="Y3172" s="593">
        <f t="shared" si="469"/>
        <v>0</v>
      </c>
      <c r="Z3172" s="594">
        <v>1</v>
      </c>
      <c r="AA3172" s="594"/>
      <c r="AB3172" s="594"/>
      <c r="AC3172" s="594"/>
      <c r="AD3172" s="594"/>
      <c r="AE3172" s="594"/>
      <c r="AF3172" s="594"/>
      <c r="AG3172" s="594"/>
      <c r="AH3172" s="595">
        <f t="shared" si="464"/>
        <v>1</v>
      </c>
      <c r="AI3172" s="594"/>
      <c r="AJ3172" s="594"/>
      <c r="AK3172" s="594"/>
      <c r="AL3172" s="594"/>
      <c r="AM3172" s="594"/>
      <c r="AN3172" s="594"/>
      <c r="AO3172" s="594"/>
      <c r="AP3172" s="594"/>
      <c r="AQ3172" s="596">
        <f t="shared" si="466"/>
        <v>0</v>
      </c>
      <c r="AR3172" s="596">
        <f t="shared" si="465"/>
        <v>1</v>
      </c>
    </row>
    <row r="3173" spans="1:44" ht="28.2" thickTop="1" thickBot="1">
      <c r="A3173" s="576" t="s">
        <v>2274</v>
      </c>
      <c r="B3173" s="576" t="s">
        <v>2421</v>
      </c>
      <c r="C3173" s="662" t="s">
        <v>288</v>
      </c>
      <c r="D3173" s="579"/>
      <c r="E3173" s="834" t="s">
        <v>179</v>
      </c>
      <c r="F3173" s="757">
        <v>50000</v>
      </c>
      <c r="G3173" s="757">
        <f t="shared" si="467"/>
        <v>50000</v>
      </c>
      <c r="H3173" s="582"/>
      <c r="I3173" s="758"/>
      <c r="J3173" s="759"/>
      <c r="K3173" s="759"/>
      <c r="L3173" s="759">
        <f t="shared" si="470"/>
        <v>50000</v>
      </c>
      <c r="M3173" s="760"/>
      <c r="N3173" s="760"/>
      <c r="O3173" s="666"/>
      <c r="P3173" s="587"/>
      <c r="Q3173" s="667"/>
      <c r="R3173" s="668">
        <f t="shared" si="471"/>
        <v>50000</v>
      </c>
      <c r="S3173" s="592"/>
      <c r="T3173" s="591"/>
      <c r="U3173" s="592"/>
      <c r="V3173" s="591"/>
      <c r="W3173" s="592"/>
      <c r="X3173" s="593">
        <f t="shared" si="468"/>
        <v>0</v>
      </c>
      <c r="Y3173" s="593">
        <f t="shared" si="469"/>
        <v>0</v>
      </c>
      <c r="Z3173" s="594">
        <v>1</v>
      </c>
      <c r="AA3173" s="594"/>
      <c r="AB3173" s="594"/>
      <c r="AC3173" s="594"/>
      <c r="AD3173" s="594"/>
      <c r="AE3173" s="594"/>
      <c r="AF3173" s="594"/>
      <c r="AG3173" s="594"/>
      <c r="AH3173" s="595">
        <f t="shared" si="464"/>
        <v>1</v>
      </c>
      <c r="AI3173" s="594"/>
      <c r="AJ3173" s="594"/>
      <c r="AK3173" s="594"/>
      <c r="AL3173" s="594"/>
      <c r="AM3173" s="594"/>
      <c r="AN3173" s="594"/>
      <c r="AO3173" s="594"/>
      <c r="AP3173" s="594"/>
      <c r="AQ3173" s="596">
        <f t="shared" si="466"/>
        <v>0</v>
      </c>
      <c r="AR3173" s="596">
        <f t="shared" si="465"/>
        <v>1</v>
      </c>
    </row>
    <row r="3174" spans="1:44" ht="28.2" thickTop="1" thickBot="1">
      <c r="A3174" s="576" t="s">
        <v>2274</v>
      </c>
      <c r="B3174" s="576" t="s">
        <v>2421</v>
      </c>
      <c r="C3174" s="662" t="s">
        <v>36</v>
      </c>
      <c r="D3174" s="579"/>
      <c r="E3174" s="834" t="s">
        <v>179</v>
      </c>
      <c r="F3174" s="757">
        <v>10000</v>
      </c>
      <c r="G3174" s="757">
        <f t="shared" si="467"/>
        <v>10000</v>
      </c>
      <c r="H3174" s="582"/>
      <c r="I3174" s="758"/>
      <c r="J3174" s="759"/>
      <c r="K3174" s="759"/>
      <c r="L3174" s="759">
        <f t="shared" si="470"/>
        <v>10000</v>
      </c>
      <c r="M3174" s="760"/>
      <c r="N3174" s="760"/>
      <c r="O3174" s="666"/>
      <c r="P3174" s="587"/>
      <c r="Q3174" s="667"/>
      <c r="R3174" s="668">
        <f t="shared" si="471"/>
        <v>10000</v>
      </c>
      <c r="S3174" s="592"/>
      <c r="T3174" s="591"/>
      <c r="U3174" s="592"/>
      <c r="V3174" s="591"/>
      <c r="W3174" s="592"/>
      <c r="X3174" s="593">
        <f t="shared" si="468"/>
        <v>0</v>
      </c>
      <c r="Y3174" s="593">
        <f t="shared" si="469"/>
        <v>0</v>
      </c>
      <c r="Z3174" s="594">
        <v>1</v>
      </c>
      <c r="AA3174" s="594"/>
      <c r="AB3174" s="594"/>
      <c r="AC3174" s="594"/>
      <c r="AD3174" s="594"/>
      <c r="AE3174" s="594"/>
      <c r="AF3174" s="594"/>
      <c r="AG3174" s="594"/>
      <c r="AH3174" s="595">
        <f t="shared" si="464"/>
        <v>1</v>
      </c>
      <c r="AI3174" s="594"/>
      <c r="AJ3174" s="594"/>
      <c r="AK3174" s="594"/>
      <c r="AL3174" s="594"/>
      <c r="AM3174" s="594"/>
      <c r="AN3174" s="594"/>
      <c r="AO3174" s="594"/>
      <c r="AP3174" s="594"/>
      <c r="AQ3174" s="596">
        <f t="shared" si="466"/>
        <v>0</v>
      </c>
      <c r="AR3174" s="596">
        <f t="shared" si="465"/>
        <v>1</v>
      </c>
    </row>
    <row r="3175" spans="1:44" ht="28.2" thickTop="1" thickBot="1">
      <c r="A3175" s="206" t="s">
        <v>2274</v>
      </c>
      <c r="B3175" s="206" t="s">
        <v>2421</v>
      </c>
      <c r="C3175" s="227" t="s">
        <v>41</v>
      </c>
      <c r="D3175" s="579"/>
      <c r="E3175" s="827" t="s">
        <v>145</v>
      </c>
      <c r="F3175" s="752">
        <v>174000</v>
      </c>
      <c r="G3175" s="752">
        <v>170000</v>
      </c>
      <c r="H3175" s="753"/>
      <c r="I3175" s="754"/>
      <c r="J3175" s="755"/>
      <c r="K3175" s="755"/>
      <c r="L3175" s="755">
        <v>170000</v>
      </c>
      <c r="M3175" s="756"/>
      <c r="N3175" s="756"/>
      <c r="O3175" s="480"/>
      <c r="P3175" s="587"/>
      <c r="Q3175" s="660"/>
      <c r="R3175" s="494">
        <v>170000</v>
      </c>
      <c r="S3175" s="334">
        <f>G3175-R3175-Q3175</f>
        <v>0</v>
      </c>
      <c r="T3175" s="484"/>
      <c r="U3175" s="334"/>
      <c r="V3175" s="484"/>
      <c r="W3175" s="334"/>
      <c r="X3175" s="593">
        <f t="shared" si="468"/>
        <v>0</v>
      </c>
      <c r="Y3175" s="593">
        <f t="shared" si="469"/>
        <v>0</v>
      </c>
      <c r="Z3175" s="595"/>
      <c r="AA3175" s="595"/>
      <c r="AB3175" s="595"/>
      <c r="AC3175" s="595"/>
      <c r="AD3175" s="595"/>
      <c r="AE3175" s="595"/>
      <c r="AF3175" s="595"/>
      <c r="AG3175" s="595"/>
      <c r="AH3175" s="595">
        <f t="shared" si="464"/>
        <v>0</v>
      </c>
      <c r="AI3175" s="595">
        <v>1</v>
      </c>
      <c r="AJ3175" s="595"/>
      <c r="AK3175" s="595"/>
      <c r="AL3175" s="595"/>
      <c r="AM3175" s="595"/>
      <c r="AN3175" s="595"/>
      <c r="AO3175" s="595"/>
      <c r="AP3175" s="595"/>
      <c r="AQ3175" s="596">
        <f t="shared" si="466"/>
        <v>1</v>
      </c>
      <c r="AR3175" s="596">
        <f t="shared" si="465"/>
        <v>1</v>
      </c>
    </row>
    <row r="3176" spans="1:44" ht="28.2" thickTop="1" thickBot="1">
      <c r="A3176" s="206" t="s">
        <v>2274</v>
      </c>
      <c r="B3176" s="206" t="s">
        <v>2421</v>
      </c>
      <c r="C3176" s="227" t="s">
        <v>2428</v>
      </c>
      <c r="D3176" s="579"/>
      <c r="E3176" s="827" t="s">
        <v>53</v>
      </c>
      <c r="F3176" s="752">
        <v>700000</v>
      </c>
      <c r="G3176" s="752">
        <f>711027+10853</f>
        <v>721880</v>
      </c>
      <c r="H3176" s="753"/>
      <c r="I3176" s="754"/>
      <c r="J3176" s="755"/>
      <c r="K3176" s="755"/>
      <c r="L3176" s="755"/>
      <c r="M3176" s="756">
        <f>G3176</f>
        <v>721880</v>
      </c>
      <c r="N3176" s="756"/>
      <c r="O3176" s="480"/>
      <c r="P3176" s="587"/>
      <c r="Q3176" s="660">
        <v>237117</v>
      </c>
      <c r="R3176" s="494">
        <f>G3176-Q3176</f>
        <v>484763</v>
      </c>
      <c r="S3176" s="334">
        <v>0</v>
      </c>
      <c r="T3176" s="484"/>
      <c r="U3176" s="334"/>
      <c r="V3176" s="484"/>
      <c r="W3176" s="334"/>
      <c r="X3176" s="593">
        <f t="shared" si="468"/>
        <v>0</v>
      </c>
      <c r="Y3176" s="593">
        <f t="shared" si="469"/>
        <v>0</v>
      </c>
      <c r="Z3176" s="595"/>
      <c r="AA3176" s="595"/>
      <c r="AB3176" s="595"/>
      <c r="AC3176" s="595"/>
      <c r="AD3176" s="595"/>
      <c r="AE3176" s="595"/>
      <c r="AF3176" s="595"/>
      <c r="AG3176" s="595"/>
      <c r="AH3176" s="595">
        <f t="shared" si="464"/>
        <v>0</v>
      </c>
      <c r="AI3176" s="595"/>
      <c r="AJ3176" s="623"/>
      <c r="AK3176" s="623"/>
      <c r="AL3176" s="623"/>
      <c r="AM3176" s="623"/>
      <c r="AN3176" s="623"/>
      <c r="AO3176" s="623">
        <v>1</v>
      </c>
      <c r="AP3176" s="623"/>
      <c r="AQ3176" s="596">
        <f t="shared" si="466"/>
        <v>1</v>
      </c>
      <c r="AR3176" s="596">
        <f t="shared" si="465"/>
        <v>1</v>
      </c>
    </row>
    <row r="3177" spans="1:44" ht="28.2" thickTop="1" thickBot="1">
      <c r="A3177" s="576" t="s">
        <v>2274</v>
      </c>
      <c r="B3177" s="576" t="s">
        <v>2429</v>
      </c>
      <c r="C3177" s="662" t="s">
        <v>1250</v>
      </c>
      <c r="D3177" s="579"/>
      <c r="E3177" s="834" t="s">
        <v>179</v>
      </c>
      <c r="F3177" s="757">
        <v>230000</v>
      </c>
      <c r="G3177" s="757">
        <f>F3177</f>
        <v>230000</v>
      </c>
      <c r="H3177" s="582"/>
      <c r="I3177" s="758">
        <v>7000</v>
      </c>
      <c r="J3177" s="759">
        <v>50000</v>
      </c>
      <c r="K3177" s="759"/>
      <c r="L3177" s="759">
        <v>173000</v>
      </c>
      <c r="M3177" s="760"/>
      <c r="N3177" s="760"/>
      <c r="O3177" s="666"/>
      <c r="P3177" s="587"/>
      <c r="Q3177" s="667"/>
      <c r="R3177" s="668">
        <v>207000</v>
      </c>
      <c r="S3177" s="592">
        <f>G3177-R3177</f>
        <v>23000</v>
      </c>
      <c r="T3177" s="591"/>
      <c r="U3177" s="592"/>
      <c r="V3177" s="591"/>
      <c r="W3177" s="592"/>
      <c r="X3177" s="593">
        <f t="shared" si="468"/>
        <v>0</v>
      </c>
      <c r="Y3177" s="593">
        <f t="shared" si="469"/>
        <v>0</v>
      </c>
      <c r="Z3177" s="594">
        <v>1</v>
      </c>
      <c r="AA3177" s="594"/>
      <c r="AB3177" s="594"/>
      <c r="AC3177" s="594"/>
      <c r="AD3177" s="594"/>
      <c r="AE3177" s="594"/>
      <c r="AF3177" s="594"/>
      <c r="AG3177" s="594"/>
      <c r="AH3177" s="595">
        <f t="shared" si="464"/>
        <v>1</v>
      </c>
      <c r="AI3177" s="594"/>
      <c r="AJ3177" s="669"/>
      <c r="AK3177" s="669"/>
      <c r="AL3177" s="669"/>
      <c r="AM3177" s="669"/>
      <c r="AN3177" s="669"/>
      <c r="AO3177" s="669"/>
      <c r="AP3177" s="669"/>
      <c r="AQ3177" s="596">
        <f t="shared" si="466"/>
        <v>0</v>
      </c>
      <c r="AR3177" s="596">
        <f t="shared" si="465"/>
        <v>1</v>
      </c>
    </row>
    <row r="3178" spans="1:44" ht="28.2" thickTop="1" thickBot="1">
      <c r="A3178" s="576" t="s">
        <v>2274</v>
      </c>
      <c r="B3178" s="576" t="s">
        <v>2429</v>
      </c>
      <c r="C3178" s="662" t="s">
        <v>628</v>
      </c>
      <c r="D3178" s="579"/>
      <c r="E3178" s="834" t="s">
        <v>179</v>
      </c>
      <c r="F3178" s="757">
        <v>40000</v>
      </c>
      <c r="G3178" s="757">
        <f>F3178</f>
        <v>40000</v>
      </c>
      <c r="H3178" s="582"/>
      <c r="I3178" s="758">
        <v>40000</v>
      </c>
      <c r="J3178" s="759"/>
      <c r="K3178" s="759"/>
      <c r="L3178" s="759"/>
      <c r="M3178" s="760"/>
      <c r="N3178" s="760"/>
      <c r="O3178" s="666"/>
      <c r="P3178" s="587"/>
      <c r="Q3178" s="667"/>
      <c r="R3178" s="668">
        <v>40000</v>
      </c>
      <c r="S3178" s="592"/>
      <c r="T3178" s="591"/>
      <c r="U3178" s="592"/>
      <c r="V3178" s="591"/>
      <c r="W3178" s="592"/>
      <c r="X3178" s="593">
        <f t="shared" si="468"/>
        <v>0</v>
      </c>
      <c r="Y3178" s="593">
        <f t="shared" si="469"/>
        <v>0</v>
      </c>
      <c r="Z3178" s="594">
        <v>1</v>
      </c>
      <c r="AA3178" s="594"/>
      <c r="AB3178" s="594"/>
      <c r="AC3178" s="594"/>
      <c r="AD3178" s="594"/>
      <c r="AE3178" s="594"/>
      <c r="AF3178" s="594"/>
      <c r="AG3178" s="594"/>
      <c r="AH3178" s="595">
        <f t="shared" si="464"/>
        <v>1</v>
      </c>
      <c r="AI3178" s="594"/>
      <c r="AJ3178" s="669"/>
      <c r="AK3178" s="669"/>
      <c r="AL3178" s="669"/>
      <c r="AM3178" s="669"/>
      <c r="AN3178" s="669"/>
      <c r="AO3178" s="669"/>
      <c r="AP3178" s="669"/>
      <c r="AQ3178" s="596">
        <f t="shared" si="466"/>
        <v>0</v>
      </c>
      <c r="AR3178" s="596">
        <f t="shared" si="465"/>
        <v>1</v>
      </c>
    </row>
    <row r="3179" spans="1:44" ht="28.2" thickTop="1" thickBot="1">
      <c r="A3179" s="576" t="s">
        <v>2274</v>
      </c>
      <c r="B3179" s="576" t="s">
        <v>2429</v>
      </c>
      <c r="C3179" s="662" t="s">
        <v>2271</v>
      </c>
      <c r="D3179" s="579"/>
      <c r="E3179" s="834" t="s">
        <v>179</v>
      </c>
      <c r="F3179" s="757">
        <v>17500</v>
      </c>
      <c r="G3179" s="757">
        <f>F3179</f>
        <v>17500</v>
      </c>
      <c r="H3179" s="582"/>
      <c r="I3179" s="758">
        <v>17500</v>
      </c>
      <c r="J3179" s="759"/>
      <c r="K3179" s="759"/>
      <c r="L3179" s="759"/>
      <c r="M3179" s="760"/>
      <c r="N3179" s="760"/>
      <c r="O3179" s="666"/>
      <c r="P3179" s="587"/>
      <c r="Q3179" s="667"/>
      <c r="R3179" s="668">
        <v>17500</v>
      </c>
      <c r="S3179" s="592"/>
      <c r="T3179" s="591"/>
      <c r="U3179" s="592"/>
      <c r="V3179" s="591"/>
      <c r="W3179" s="592"/>
      <c r="X3179" s="593">
        <f t="shared" si="468"/>
        <v>0</v>
      </c>
      <c r="Y3179" s="593">
        <f t="shared" si="469"/>
        <v>0</v>
      </c>
      <c r="Z3179" s="594">
        <v>1</v>
      </c>
      <c r="AA3179" s="594"/>
      <c r="AB3179" s="594"/>
      <c r="AC3179" s="594"/>
      <c r="AD3179" s="594"/>
      <c r="AE3179" s="594"/>
      <c r="AF3179" s="594"/>
      <c r="AG3179" s="594"/>
      <c r="AH3179" s="595">
        <f t="shared" si="464"/>
        <v>1</v>
      </c>
      <c r="AI3179" s="594"/>
      <c r="AJ3179" s="669"/>
      <c r="AK3179" s="669"/>
      <c r="AL3179" s="669"/>
      <c r="AM3179" s="669"/>
      <c r="AN3179" s="669"/>
      <c r="AO3179" s="669"/>
      <c r="AP3179" s="669"/>
      <c r="AQ3179" s="596">
        <f t="shared" si="466"/>
        <v>0</v>
      </c>
      <c r="AR3179" s="596">
        <f t="shared" si="465"/>
        <v>1</v>
      </c>
    </row>
    <row r="3180" spans="1:44" ht="28.2" thickTop="1" thickBot="1">
      <c r="A3180" s="104" t="s">
        <v>2274</v>
      </c>
      <c r="B3180" s="104" t="s">
        <v>2429</v>
      </c>
      <c r="C3180" s="187" t="s">
        <v>2430</v>
      </c>
      <c r="D3180" s="724"/>
      <c r="E3180" s="225" t="s">
        <v>145</v>
      </c>
      <c r="F3180" s="768">
        <v>272000</v>
      </c>
      <c r="G3180" s="768">
        <v>187400</v>
      </c>
      <c r="H3180" s="769"/>
      <c r="I3180" s="49"/>
      <c r="J3180" s="176">
        <v>50000</v>
      </c>
      <c r="K3180" s="176"/>
      <c r="L3180" s="176">
        <v>62400</v>
      </c>
      <c r="M3180" s="191"/>
      <c r="N3180" s="191">
        <v>75000</v>
      </c>
      <c r="O3180" s="429"/>
      <c r="P3180" s="587"/>
      <c r="Q3180" s="727"/>
      <c r="R3180" s="449">
        <f>G3180*0.9</f>
        <v>168660</v>
      </c>
      <c r="S3180" s="350">
        <f>G3180-R3180-Q3180</f>
        <v>18740</v>
      </c>
      <c r="T3180" s="431"/>
      <c r="U3180" s="350"/>
      <c r="V3180" s="431"/>
      <c r="W3180" s="350"/>
      <c r="X3180" s="593">
        <f t="shared" si="468"/>
        <v>0</v>
      </c>
      <c r="Y3180" s="593">
        <f t="shared" si="469"/>
        <v>0</v>
      </c>
      <c r="Z3180" s="412"/>
      <c r="AA3180" s="412"/>
      <c r="AB3180" s="412"/>
      <c r="AC3180" s="412"/>
      <c r="AD3180" s="412"/>
      <c r="AE3180" s="412"/>
      <c r="AF3180" s="412"/>
      <c r="AG3180" s="412"/>
      <c r="AH3180" s="595">
        <f t="shared" si="464"/>
        <v>0</v>
      </c>
      <c r="AI3180" s="412">
        <v>1</v>
      </c>
      <c r="AJ3180" s="412"/>
      <c r="AK3180" s="412"/>
      <c r="AL3180" s="412"/>
      <c r="AM3180" s="412"/>
      <c r="AN3180" s="412"/>
      <c r="AO3180" s="412"/>
      <c r="AP3180" s="412"/>
      <c r="AQ3180" s="596">
        <f t="shared" si="466"/>
        <v>1</v>
      </c>
      <c r="AR3180" s="596">
        <f t="shared" si="465"/>
        <v>1</v>
      </c>
    </row>
    <row r="3181" spans="1:44" ht="28.2" thickTop="1" thickBot="1">
      <c r="A3181" s="104" t="s">
        <v>2274</v>
      </c>
      <c r="B3181" s="104" t="s">
        <v>2429</v>
      </c>
      <c r="C3181" s="187" t="s">
        <v>229</v>
      </c>
      <c r="D3181" s="724"/>
      <c r="E3181" s="225" t="s">
        <v>1576</v>
      </c>
      <c r="F3181" s="768">
        <v>62500</v>
      </c>
      <c r="G3181" s="768">
        <v>46022</v>
      </c>
      <c r="H3181" s="769"/>
      <c r="I3181" s="49">
        <f>G3181</f>
        <v>46022</v>
      </c>
      <c r="J3181" s="176"/>
      <c r="K3181" s="176"/>
      <c r="L3181" s="176"/>
      <c r="M3181" s="191"/>
      <c r="N3181" s="191"/>
      <c r="O3181" s="429"/>
      <c r="P3181" s="587"/>
      <c r="Q3181" s="727">
        <v>18541</v>
      </c>
      <c r="R3181" s="449">
        <v>22879</v>
      </c>
      <c r="S3181" s="350">
        <f>G3181-R3181-Q3181</f>
        <v>4602</v>
      </c>
      <c r="T3181" s="431"/>
      <c r="U3181" s="350"/>
      <c r="V3181" s="431"/>
      <c r="W3181" s="350"/>
      <c r="X3181" s="593">
        <f t="shared" si="468"/>
        <v>0</v>
      </c>
      <c r="Y3181" s="593">
        <f t="shared" si="469"/>
        <v>0</v>
      </c>
      <c r="Z3181" s="412"/>
      <c r="AA3181" s="412"/>
      <c r="AB3181" s="412"/>
      <c r="AC3181" s="412"/>
      <c r="AD3181" s="412"/>
      <c r="AE3181" s="412"/>
      <c r="AF3181" s="412"/>
      <c r="AG3181" s="412"/>
      <c r="AH3181" s="595">
        <f t="shared" si="464"/>
        <v>0</v>
      </c>
      <c r="AI3181" s="412">
        <v>1</v>
      </c>
      <c r="AJ3181" s="412"/>
      <c r="AK3181" s="412"/>
      <c r="AL3181" s="412"/>
      <c r="AM3181" s="412"/>
      <c r="AN3181" s="412"/>
      <c r="AO3181" s="412"/>
      <c r="AP3181" s="412"/>
      <c r="AQ3181" s="596">
        <f t="shared" si="466"/>
        <v>1</v>
      </c>
      <c r="AR3181" s="596">
        <f t="shared" si="465"/>
        <v>1</v>
      </c>
    </row>
    <row r="3182" spans="1:44" ht="28.2" thickTop="1" thickBot="1">
      <c r="A3182" s="104" t="s">
        <v>2274</v>
      </c>
      <c r="B3182" s="104" t="s">
        <v>2429</v>
      </c>
      <c r="C3182" s="187" t="s">
        <v>2431</v>
      </c>
      <c r="D3182" s="724"/>
      <c r="E3182" s="225" t="s">
        <v>145</v>
      </c>
      <c r="F3182" s="768">
        <v>25000</v>
      </c>
      <c r="G3182" s="768">
        <v>23400</v>
      </c>
      <c r="H3182" s="769"/>
      <c r="I3182" s="49">
        <v>3400</v>
      </c>
      <c r="J3182" s="176"/>
      <c r="K3182" s="176"/>
      <c r="L3182" s="176">
        <v>20000</v>
      </c>
      <c r="M3182" s="191"/>
      <c r="N3182" s="191"/>
      <c r="O3182" s="429"/>
      <c r="P3182" s="587"/>
      <c r="Q3182" s="727"/>
      <c r="R3182" s="449">
        <f>G3182</f>
        <v>23400</v>
      </c>
      <c r="S3182" s="350">
        <f>G3182-R3182-Q3182</f>
        <v>0</v>
      </c>
      <c r="T3182" s="431"/>
      <c r="U3182" s="350"/>
      <c r="V3182" s="431"/>
      <c r="W3182" s="350"/>
      <c r="X3182" s="593">
        <f t="shared" si="468"/>
        <v>0</v>
      </c>
      <c r="Y3182" s="593">
        <f t="shared" si="469"/>
        <v>0</v>
      </c>
      <c r="Z3182" s="412"/>
      <c r="AA3182" s="412"/>
      <c r="AB3182" s="412"/>
      <c r="AC3182" s="412"/>
      <c r="AD3182" s="412"/>
      <c r="AE3182" s="412"/>
      <c r="AF3182" s="412"/>
      <c r="AG3182" s="412"/>
      <c r="AH3182" s="595">
        <f t="shared" si="464"/>
        <v>0</v>
      </c>
      <c r="AI3182" s="412">
        <v>1</v>
      </c>
      <c r="AJ3182" s="412"/>
      <c r="AK3182" s="412"/>
      <c r="AL3182" s="412"/>
      <c r="AM3182" s="412"/>
      <c r="AN3182" s="412"/>
      <c r="AO3182" s="412"/>
      <c r="AP3182" s="412"/>
      <c r="AQ3182" s="596">
        <f t="shared" si="466"/>
        <v>1</v>
      </c>
      <c r="AR3182" s="596">
        <f t="shared" si="465"/>
        <v>1</v>
      </c>
    </row>
    <row r="3183" spans="1:44" ht="28.2" thickTop="1" thickBot="1">
      <c r="A3183" s="104" t="s">
        <v>2274</v>
      </c>
      <c r="B3183" s="104" t="s">
        <v>2429</v>
      </c>
      <c r="C3183" s="187" t="s">
        <v>1509</v>
      </c>
      <c r="D3183" s="724"/>
      <c r="E3183" s="225" t="s">
        <v>53</v>
      </c>
      <c r="F3183" s="768">
        <v>60000</v>
      </c>
      <c r="G3183" s="768">
        <f>F3183</f>
        <v>60000</v>
      </c>
      <c r="H3183" s="769"/>
      <c r="I3183" s="49">
        <v>60000</v>
      </c>
      <c r="J3183" s="176"/>
      <c r="K3183" s="176"/>
      <c r="L3183" s="176"/>
      <c r="M3183" s="191"/>
      <c r="N3183" s="191"/>
      <c r="O3183" s="429"/>
      <c r="P3183" s="587"/>
      <c r="Q3183" s="727"/>
      <c r="R3183" s="449">
        <v>54000</v>
      </c>
      <c r="S3183" s="350">
        <f>G3183-R3183</f>
        <v>6000</v>
      </c>
      <c r="T3183" s="431"/>
      <c r="U3183" s="350"/>
      <c r="V3183" s="431"/>
      <c r="W3183" s="350"/>
      <c r="X3183" s="593">
        <f t="shared" si="468"/>
        <v>0</v>
      </c>
      <c r="Y3183" s="593">
        <f t="shared" si="469"/>
        <v>0</v>
      </c>
      <c r="Z3183" s="412"/>
      <c r="AA3183" s="412"/>
      <c r="AB3183" s="412"/>
      <c r="AC3183" s="412"/>
      <c r="AD3183" s="412"/>
      <c r="AE3183" s="412"/>
      <c r="AF3183" s="412"/>
      <c r="AG3183" s="412"/>
      <c r="AH3183" s="595">
        <f t="shared" si="464"/>
        <v>0</v>
      </c>
      <c r="AI3183" s="14">
        <v>1</v>
      </c>
      <c r="AJ3183" s="14"/>
      <c r="AK3183" s="14"/>
      <c r="AL3183" s="14"/>
      <c r="AM3183" s="14"/>
      <c r="AN3183" s="14"/>
      <c r="AO3183" s="14"/>
      <c r="AP3183" s="14"/>
      <c r="AQ3183" s="596">
        <f t="shared" si="466"/>
        <v>1</v>
      </c>
      <c r="AR3183" s="596">
        <f t="shared" si="465"/>
        <v>1</v>
      </c>
    </row>
    <row r="3184" spans="1:44" ht="28.2" thickTop="1" thickBot="1">
      <c r="A3184" s="576" t="s">
        <v>2274</v>
      </c>
      <c r="B3184" s="576" t="s">
        <v>2432</v>
      </c>
      <c r="C3184" s="662" t="s">
        <v>41</v>
      </c>
      <c r="D3184" s="579"/>
      <c r="E3184" s="834" t="s">
        <v>179</v>
      </c>
      <c r="F3184" s="757">
        <v>300000</v>
      </c>
      <c r="G3184" s="757">
        <f>F3184</f>
        <v>300000</v>
      </c>
      <c r="H3184" s="582"/>
      <c r="I3184" s="758"/>
      <c r="J3184" s="759"/>
      <c r="K3184" s="759"/>
      <c r="L3184" s="759">
        <v>300000</v>
      </c>
      <c r="M3184" s="760"/>
      <c r="N3184" s="760"/>
      <c r="O3184" s="666"/>
      <c r="P3184" s="587"/>
      <c r="Q3184" s="667"/>
      <c r="R3184" s="668">
        <v>270000</v>
      </c>
      <c r="S3184" s="592">
        <v>30000</v>
      </c>
      <c r="T3184" s="591"/>
      <c r="U3184" s="592"/>
      <c r="V3184" s="591"/>
      <c r="W3184" s="592"/>
      <c r="X3184" s="593">
        <f t="shared" si="468"/>
        <v>0</v>
      </c>
      <c r="Y3184" s="593">
        <f t="shared" si="469"/>
        <v>0</v>
      </c>
      <c r="Z3184" s="594">
        <v>1</v>
      </c>
      <c r="AA3184" s="594"/>
      <c r="AB3184" s="594"/>
      <c r="AC3184" s="594"/>
      <c r="AD3184" s="594"/>
      <c r="AE3184" s="594"/>
      <c r="AF3184" s="594"/>
      <c r="AG3184" s="594"/>
      <c r="AH3184" s="595">
        <f t="shared" si="464"/>
        <v>1</v>
      </c>
      <c r="AI3184" s="669"/>
      <c r="AJ3184" s="669"/>
      <c r="AK3184" s="669"/>
      <c r="AL3184" s="669"/>
      <c r="AM3184" s="669"/>
      <c r="AN3184" s="669"/>
      <c r="AO3184" s="669"/>
      <c r="AP3184" s="669"/>
      <c r="AQ3184" s="596">
        <f t="shared" si="466"/>
        <v>0</v>
      </c>
      <c r="AR3184" s="596">
        <f t="shared" si="465"/>
        <v>1</v>
      </c>
    </row>
    <row r="3185" spans="1:44" ht="28.2" thickTop="1" thickBot="1">
      <c r="A3185" s="576" t="s">
        <v>2274</v>
      </c>
      <c r="B3185" s="576" t="s">
        <v>2432</v>
      </c>
      <c r="C3185" s="662" t="s">
        <v>519</v>
      </c>
      <c r="D3185" s="579"/>
      <c r="E3185" s="834" t="s">
        <v>179</v>
      </c>
      <c r="F3185" s="757">
        <v>10000</v>
      </c>
      <c r="G3185" s="757">
        <f>F3185</f>
        <v>10000</v>
      </c>
      <c r="H3185" s="582"/>
      <c r="I3185" s="758"/>
      <c r="J3185" s="759"/>
      <c r="K3185" s="759"/>
      <c r="L3185" s="759">
        <v>10000</v>
      </c>
      <c r="M3185" s="760"/>
      <c r="N3185" s="760"/>
      <c r="O3185" s="666"/>
      <c r="P3185" s="587"/>
      <c r="Q3185" s="667"/>
      <c r="R3185" s="668">
        <v>10000</v>
      </c>
      <c r="S3185" s="592"/>
      <c r="T3185" s="591"/>
      <c r="U3185" s="592"/>
      <c r="V3185" s="591"/>
      <c r="W3185" s="592"/>
      <c r="X3185" s="593">
        <f t="shared" si="468"/>
        <v>0</v>
      </c>
      <c r="Y3185" s="593">
        <f t="shared" si="469"/>
        <v>0</v>
      </c>
      <c r="Z3185" s="594">
        <v>1</v>
      </c>
      <c r="AA3185" s="594"/>
      <c r="AB3185" s="594"/>
      <c r="AC3185" s="594"/>
      <c r="AD3185" s="594"/>
      <c r="AE3185" s="594"/>
      <c r="AF3185" s="594"/>
      <c r="AG3185" s="594"/>
      <c r="AH3185" s="595">
        <f t="shared" si="464"/>
        <v>1</v>
      </c>
      <c r="AI3185" s="669"/>
      <c r="AJ3185" s="669"/>
      <c r="AK3185" s="669"/>
      <c r="AL3185" s="669"/>
      <c r="AM3185" s="669"/>
      <c r="AN3185" s="669"/>
      <c r="AO3185" s="669"/>
      <c r="AP3185" s="669"/>
      <c r="AQ3185" s="596">
        <f t="shared" si="466"/>
        <v>0</v>
      </c>
      <c r="AR3185" s="596">
        <f t="shared" si="465"/>
        <v>1</v>
      </c>
    </row>
    <row r="3186" spans="1:44" ht="28.2" thickTop="1" thickBot="1">
      <c r="A3186" s="576" t="s">
        <v>2274</v>
      </c>
      <c r="B3186" s="576" t="s">
        <v>2432</v>
      </c>
      <c r="C3186" s="662" t="s">
        <v>51</v>
      </c>
      <c r="D3186" s="579"/>
      <c r="E3186" s="834" t="s">
        <v>179</v>
      </c>
      <c r="F3186" s="757">
        <v>58000</v>
      </c>
      <c r="G3186" s="757">
        <f>F3186</f>
        <v>58000</v>
      </c>
      <c r="H3186" s="582"/>
      <c r="I3186" s="758"/>
      <c r="J3186" s="759"/>
      <c r="K3186" s="759"/>
      <c r="L3186" s="759">
        <v>58000</v>
      </c>
      <c r="M3186" s="760"/>
      <c r="N3186" s="760"/>
      <c r="O3186" s="666"/>
      <c r="P3186" s="587"/>
      <c r="Q3186" s="667"/>
      <c r="R3186" s="668">
        <v>52000</v>
      </c>
      <c r="S3186" s="592">
        <v>6000</v>
      </c>
      <c r="T3186" s="591"/>
      <c r="U3186" s="592"/>
      <c r="V3186" s="591"/>
      <c r="W3186" s="592"/>
      <c r="X3186" s="593">
        <f t="shared" si="468"/>
        <v>0</v>
      </c>
      <c r="Y3186" s="593">
        <f t="shared" si="469"/>
        <v>0</v>
      </c>
      <c r="Z3186" s="594">
        <v>1</v>
      </c>
      <c r="AA3186" s="594"/>
      <c r="AB3186" s="594"/>
      <c r="AC3186" s="594"/>
      <c r="AD3186" s="594"/>
      <c r="AE3186" s="594"/>
      <c r="AF3186" s="594"/>
      <c r="AG3186" s="594"/>
      <c r="AH3186" s="595">
        <f t="shared" si="464"/>
        <v>1</v>
      </c>
      <c r="AI3186" s="669"/>
      <c r="AJ3186" s="669"/>
      <c r="AK3186" s="669"/>
      <c r="AL3186" s="669"/>
      <c r="AM3186" s="669"/>
      <c r="AN3186" s="669"/>
      <c r="AO3186" s="669"/>
      <c r="AP3186" s="669"/>
      <c r="AQ3186" s="596">
        <f t="shared" si="466"/>
        <v>0</v>
      </c>
      <c r="AR3186" s="596">
        <f t="shared" si="465"/>
        <v>1</v>
      </c>
    </row>
    <row r="3187" spans="1:44" ht="28.2" thickTop="1" thickBot="1">
      <c r="A3187" s="206" t="s">
        <v>2274</v>
      </c>
      <c r="B3187" s="206" t="s">
        <v>2432</v>
      </c>
      <c r="C3187" s="227" t="s">
        <v>41</v>
      </c>
      <c r="D3187" s="579"/>
      <c r="E3187" s="827" t="s">
        <v>145</v>
      </c>
      <c r="F3187" s="752">
        <v>262000</v>
      </c>
      <c r="G3187" s="752">
        <f>F3187</f>
        <v>262000</v>
      </c>
      <c r="H3187" s="753"/>
      <c r="I3187" s="754">
        <v>30000</v>
      </c>
      <c r="J3187" s="755"/>
      <c r="K3187" s="755"/>
      <c r="L3187" s="755">
        <v>232000</v>
      </c>
      <c r="M3187" s="756"/>
      <c r="N3187" s="756"/>
      <c r="O3187" s="480"/>
      <c r="P3187" s="587"/>
      <c r="Q3187" s="660"/>
      <c r="R3187" s="494">
        <v>235000</v>
      </c>
      <c r="S3187" s="334">
        <f>G3187-R3187-Q3187</f>
        <v>27000</v>
      </c>
      <c r="T3187" s="484"/>
      <c r="U3187" s="334"/>
      <c r="V3187" s="484"/>
      <c r="W3187" s="334"/>
      <c r="X3187" s="593">
        <f t="shared" si="468"/>
        <v>0</v>
      </c>
      <c r="Y3187" s="593">
        <f t="shared" si="469"/>
        <v>0</v>
      </c>
      <c r="Z3187" s="595"/>
      <c r="AA3187" s="595"/>
      <c r="AB3187" s="595"/>
      <c r="AC3187" s="595"/>
      <c r="AD3187" s="595"/>
      <c r="AE3187" s="595"/>
      <c r="AF3187" s="595"/>
      <c r="AG3187" s="595"/>
      <c r="AH3187" s="595">
        <f t="shared" si="464"/>
        <v>0</v>
      </c>
      <c r="AI3187" s="595">
        <v>1</v>
      </c>
      <c r="AJ3187" s="595"/>
      <c r="AK3187" s="595"/>
      <c r="AL3187" s="595"/>
      <c r="AM3187" s="595"/>
      <c r="AN3187" s="595"/>
      <c r="AO3187" s="595"/>
      <c r="AP3187" s="595"/>
      <c r="AQ3187" s="596">
        <f t="shared" si="466"/>
        <v>1</v>
      </c>
      <c r="AR3187" s="596">
        <f t="shared" si="465"/>
        <v>1</v>
      </c>
    </row>
    <row r="3188" spans="1:44" ht="28.2" thickTop="1" thickBot="1">
      <c r="A3188" s="206" t="s">
        <v>2274</v>
      </c>
      <c r="B3188" s="206" t="s">
        <v>2432</v>
      </c>
      <c r="C3188" s="227" t="s">
        <v>41</v>
      </c>
      <c r="D3188" s="579"/>
      <c r="E3188" s="827" t="s">
        <v>53</v>
      </c>
      <c r="F3188" s="752">
        <v>155000</v>
      </c>
      <c r="G3188" s="752">
        <v>154000</v>
      </c>
      <c r="H3188" s="753"/>
      <c r="I3188" s="754">
        <v>38000</v>
      </c>
      <c r="J3188" s="755"/>
      <c r="K3188" s="755">
        <v>0</v>
      </c>
      <c r="L3188" s="755">
        <v>116000</v>
      </c>
      <c r="M3188" s="756">
        <v>0</v>
      </c>
      <c r="N3188" s="756"/>
      <c r="O3188" s="480"/>
      <c r="P3188" s="587"/>
      <c r="Q3188" s="660">
        <v>0</v>
      </c>
      <c r="R3188" s="494">
        <v>137000</v>
      </c>
      <c r="S3188" s="350">
        <v>17000</v>
      </c>
      <c r="T3188" s="484"/>
      <c r="U3188" s="334"/>
      <c r="V3188" s="484"/>
      <c r="W3188" s="334">
        <v>0</v>
      </c>
      <c r="X3188" s="593">
        <f t="shared" si="468"/>
        <v>0</v>
      </c>
      <c r="Y3188" s="593">
        <f t="shared" si="469"/>
        <v>0</v>
      </c>
      <c r="Z3188" s="595"/>
      <c r="AA3188" s="595"/>
      <c r="AB3188" s="595"/>
      <c r="AC3188" s="595"/>
      <c r="AD3188" s="595"/>
      <c r="AE3188" s="595"/>
      <c r="AF3188" s="595"/>
      <c r="AG3188" s="595"/>
      <c r="AH3188" s="595">
        <f t="shared" si="464"/>
        <v>0</v>
      </c>
      <c r="AI3188" s="595">
        <v>1</v>
      </c>
      <c r="AJ3188" s="623"/>
      <c r="AK3188" s="623"/>
      <c r="AL3188" s="623"/>
      <c r="AM3188" s="623"/>
      <c r="AN3188" s="623"/>
      <c r="AO3188" s="623"/>
      <c r="AP3188" s="623"/>
      <c r="AQ3188" s="596">
        <f t="shared" si="466"/>
        <v>1</v>
      </c>
      <c r="AR3188" s="596">
        <f t="shared" si="465"/>
        <v>1</v>
      </c>
    </row>
    <row r="3189" spans="1:44" ht="28.2" thickTop="1" thickBot="1">
      <c r="A3189" s="206" t="s">
        <v>2274</v>
      </c>
      <c r="B3189" s="206" t="s">
        <v>2432</v>
      </c>
      <c r="C3189" s="227" t="s">
        <v>2433</v>
      </c>
      <c r="D3189" s="579"/>
      <c r="E3189" s="827" t="s">
        <v>10</v>
      </c>
      <c r="F3189" s="752">
        <v>800000</v>
      </c>
      <c r="G3189" s="752">
        <f>637564+13727+4800+134844</f>
        <v>790935</v>
      </c>
      <c r="H3189" s="753"/>
      <c r="I3189" s="754"/>
      <c r="J3189" s="755"/>
      <c r="K3189" s="755"/>
      <c r="L3189" s="755"/>
      <c r="M3189" s="756">
        <f>G3189</f>
        <v>790935</v>
      </c>
      <c r="N3189" s="756"/>
      <c r="O3189" s="480"/>
      <c r="P3189" s="587"/>
      <c r="Q3189" s="660">
        <f>129867.655+4800+13727+637564</f>
        <v>785958.65500000003</v>
      </c>
      <c r="R3189" s="494">
        <f>M3189-Q3189</f>
        <v>4976.3449999999721</v>
      </c>
      <c r="S3189" s="334">
        <f>G3189-R3189-Q3189</f>
        <v>0</v>
      </c>
      <c r="T3189" s="484"/>
      <c r="U3189" s="334"/>
      <c r="V3189" s="484"/>
      <c r="W3189" s="334"/>
      <c r="X3189" s="593">
        <f t="shared" si="468"/>
        <v>0</v>
      </c>
      <c r="Y3189" s="593">
        <f t="shared" si="469"/>
        <v>0</v>
      </c>
      <c r="Z3189" s="595"/>
      <c r="AA3189" s="595"/>
      <c r="AB3189" s="595"/>
      <c r="AC3189" s="595"/>
      <c r="AD3189" s="595"/>
      <c r="AE3189" s="595"/>
      <c r="AF3189" s="595"/>
      <c r="AG3189" s="595"/>
      <c r="AH3189" s="595">
        <f t="shared" si="464"/>
        <v>0</v>
      </c>
      <c r="AI3189" s="595"/>
      <c r="AJ3189" s="623"/>
      <c r="AK3189" s="623"/>
      <c r="AL3189" s="623"/>
      <c r="AM3189" s="623"/>
      <c r="AN3189" s="623"/>
      <c r="AO3189" s="623">
        <v>1</v>
      </c>
      <c r="AP3189" s="623"/>
      <c r="AQ3189" s="596">
        <f t="shared" si="466"/>
        <v>1</v>
      </c>
      <c r="AR3189" s="596">
        <f t="shared" si="465"/>
        <v>1</v>
      </c>
    </row>
    <row r="3190" spans="1:44" ht="28.2" thickTop="1" thickBot="1">
      <c r="A3190" s="576" t="s">
        <v>2274</v>
      </c>
      <c r="B3190" s="576" t="s">
        <v>2434</v>
      </c>
      <c r="C3190" s="662" t="s">
        <v>2202</v>
      </c>
      <c r="D3190" s="579"/>
      <c r="E3190" s="834" t="s">
        <v>179</v>
      </c>
      <c r="F3190" s="757">
        <v>20000</v>
      </c>
      <c r="G3190" s="757">
        <f>F3190</f>
        <v>20000</v>
      </c>
      <c r="H3190" s="582"/>
      <c r="I3190" s="758"/>
      <c r="J3190" s="759"/>
      <c r="K3190" s="759"/>
      <c r="L3190" s="759">
        <f>F3190</f>
        <v>20000</v>
      </c>
      <c r="M3190" s="760"/>
      <c r="N3190" s="760"/>
      <c r="O3190" s="666"/>
      <c r="P3190" s="587"/>
      <c r="Q3190" s="667"/>
      <c r="R3190" s="668"/>
      <c r="S3190" s="592">
        <v>20000</v>
      </c>
      <c r="T3190" s="591"/>
      <c r="U3190" s="592"/>
      <c r="V3190" s="591"/>
      <c r="W3190" s="592"/>
      <c r="X3190" s="593">
        <f t="shared" si="468"/>
        <v>0</v>
      </c>
      <c r="Y3190" s="593">
        <f t="shared" si="469"/>
        <v>0</v>
      </c>
      <c r="Z3190" s="594">
        <v>1</v>
      </c>
      <c r="AA3190" s="594"/>
      <c r="AB3190" s="594"/>
      <c r="AC3190" s="594"/>
      <c r="AD3190" s="594"/>
      <c r="AE3190" s="594"/>
      <c r="AF3190" s="594"/>
      <c r="AG3190" s="594"/>
      <c r="AH3190" s="595">
        <f t="shared" si="464"/>
        <v>1</v>
      </c>
      <c r="AI3190" s="594"/>
      <c r="AJ3190" s="669"/>
      <c r="AK3190" s="669"/>
      <c r="AL3190" s="669"/>
      <c r="AM3190" s="669"/>
      <c r="AN3190" s="669"/>
      <c r="AO3190" s="669"/>
      <c r="AP3190" s="669"/>
      <c r="AQ3190" s="596">
        <f t="shared" si="466"/>
        <v>0</v>
      </c>
      <c r="AR3190" s="596">
        <f t="shared" si="465"/>
        <v>1</v>
      </c>
    </row>
    <row r="3191" spans="1:44" ht="28.2" thickTop="1" thickBot="1">
      <c r="A3191" s="576" t="s">
        <v>2274</v>
      </c>
      <c r="B3191" s="576" t="s">
        <v>2434</v>
      </c>
      <c r="C3191" s="662" t="s">
        <v>2435</v>
      </c>
      <c r="D3191" s="579"/>
      <c r="E3191" s="834" t="s">
        <v>179</v>
      </c>
      <c r="F3191" s="757">
        <v>90000</v>
      </c>
      <c r="G3191" s="757">
        <f t="shared" ref="G3191:G3199" si="472">F3191</f>
        <v>90000</v>
      </c>
      <c r="H3191" s="582"/>
      <c r="I3191" s="758"/>
      <c r="J3191" s="759"/>
      <c r="K3191" s="759"/>
      <c r="L3191" s="759">
        <f t="shared" ref="L3191:L3198" si="473">F3191</f>
        <v>90000</v>
      </c>
      <c r="M3191" s="760"/>
      <c r="N3191" s="760"/>
      <c r="O3191" s="666"/>
      <c r="P3191" s="587"/>
      <c r="Q3191" s="667"/>
      <c r="R3191" s="668"/>
      <c r="S3191" s="592">
        <v>90000</v>
      </c>
      <c r="T3191" s="591"/>
      <c r="U3191" s="592"/>
      <c r="V3191" s="591"/>
      <c r="W3191" s="592"/>
      <c r="X3191" s="593">
        <f t="shared" si="468"/>
        <v>0</v>
      </c>
      <c r="Y3191" s="593">
        <f t="shared" si="469"/>
        <v>0</v>
      </c>
      <c r="Z3191" s="594">
        <v>1</v>
      </c>
      <c r="AA3191" s="594"/>
      <c r="AB3191" s="594"/>
      <c r="AC3191" s="594"/>
      <c r="AD3191" s="594"/>
      <c r="AE3191" s="594"/>
      <c r="AF3191" s="594"/>
      <c r="AG3191" s="594"/>
      <c r="AH3191" s="595">
        <f t="shared" si="464"/>
        <v>1</v>
      </c>
      <c r="AI3191" s="594"/>
      <c r="AJ3191" s="669"/>
      <c r="AK3191" s="669"/>
      <c r="AL3191" s="669"/>
      <c r="AM3191" s="669"/>
      <c r="AN3191" s="669"/>
      <c r="AO3191" s="669"/>
      <c r="AP3191" s="669"/>
      <c r="AQ3191" s="596">
        <f t="shared" si="466"/>
        <v>0</v>
      </c>
      <c r="AR3191" s="596">
        <f t="shared" si="465"/>
        <v>1</v>
      </c>
    </row>
    <row r="3192" spans="1:44" ht="28.2" thickTop="1" thickBot="1">
      <c r="A3192" s="576" t="s">
        <v>2274</v>
      </c>
      <c r="B3192" s="576" t="s">
        <v>2434</v>
      </c>
      <c r="C3192" s="662" t="s">
        <v>288</v>
      </c>
      <c r="D3192" s="579"/>
      <c r="E3192" s="834" t="s">
        <v>179</v>
      </c>
      <c r="F3192" s="757">
        <v>11000</v>
      </c>
      <c r="G3192" s="757">
        <f t="shared" si="472"/>
        <v>11000</v>
      </c>
      <c r="H3192" s="582"/>
      <c r="I3192" s="758"/>
      <c r="J3192" s="759"/>
      <c r="K3192" s="759"/>
      <c r="L3192" s="759">
        <f t="shared" si="473"/>
        <v>11000</v>
      </c>
      <c r="M3192" s="760"/>
      <c r="N3192" s="760"/>
      <c r="O3192" s="666"/>
      <c r="P3192" s="587"/>
      <c r="Q3192" s="667"/>
      <c r="R3192" s="668">
        <v>11000</v>
      </c>
      <c r="S3192" s="592"/>
      <c r="T3192" s="591"/>
      <c r="U3192" s="592"/>
      <c r="V3192" s="591"/>
      <c r="W3192" s="592"/>
      <c r="X3192" s="593">
        <f t="shared" si="468"/>
        <v>0</v>
      </c>
      <c r="Y3192" s="593">
        <f t="shared" si="469"/>
        <v>0</v>
      </c>
      <c r="Z3192" s="594">
        <v>1</v>
      </c>
      <c r="AA3192" s="594"/>
      <c r="AB3192" s="594"/>
      <c r="AC3192" s="594"/>
      <c r="AD3192" s="594"/>
      <c r="AE3192" s="594"/>
      <c r="AF3192" s="594"/>
      <c r="AG3192" s="594"/>
      <c r="AH3192" s="595">
        <f t="shared" si="464"/>
        <v>1</v>
      </c>
      <c r="AI3192" s="594"/>
      <c r="AJ3192" s="669"/>
      <c r="AK3192" s="669"/>
      <c r="AL3192" s="669"/>
      <c r="AM3192" s="669"/>
      <c r="AN3192" s="669"/>
      <c r="AO3192" s="669"/>
      <c r="AP3192" s="669"/>
      <c r="AQ3192" s="596">
        <f t="shared" si="466"/>
        <v>0</v>
      </c>
      <c r="AR3192" s="596">
        <f t="shared" si="465"/>
        <v>1</v>
      </c>
    </row>
    <row r="3193" spans="1:44" ht="28.2" thickTop="1" thickBot="1">
      <c r="A3193" s="576" t="s">
        <v>2274</v>
      </c>
      <c r="B3193" s="576" t="s">
        <v>2434</v>
      </c>
      <c r="C3193" s="662" t="s">
        <v>873</v>
      </c>
      <c r="D3193" s="579"/>
      <c r="E3193" s="834" t="s">
        <v>179</v>
      </c>
      <c r="F3193" s="757">
        <v>25000</v>
      </c>
      <c r="G3193" s="757">
        <f t="shared" si="472"/>
        <v>25000</v>
      </c>
      <c r="H3193" s="582"/>
      <c r="I3193" s="758"/>
      <c r="J3193" s="759"/>
      <c r="K3193" s="759"/>
      <c r="L3193" s="759">
        <f t="shared" si="473"/>
        <v>25000</v>
      </c>
      <c r="M3193" s="760"/>
      <c r="N3193" s="760"/>
      <c r="O3193" s="666"/>
      <c r="P3193" s="587"/>
      <c r="Q3193" s="667"/>
      <c r="R3193" s="668">
        <v>25000</v>
      </c>
      <c r="S3193" s="592"/>
      <c r="T3193" s="591"/>
      <c r="U3193" s="592"/>
      <c r="V3193" s="591"/>
      <c r="W3193" s="592"/>
      <c r="X3193" s="593">
        <f t="shared" si="468"/>
        <v>0</v>
      </c>
      <c r="Y3193" s="593">
        <f t="shared" si="469"/>
        <v>0</v>
      </c>
      <c r="Z3193" s="594">
        <v>1</v>
      </c>
      <c r="AA3193" s="594"/>
      <c r="AB3193" s="594"/>
      <c r="AC3193" s="594"/>
      <c r="AD3193" s="594"/>
      <c r="AE3193" s="594"/>
      <c r="AF3193" s="594"/>
      <c r="AG3193" s="594"/>
      <c r="AH3193" s="595">
        <f t="shared" si="464"/>
        <v>1</v>
      </c>
      <c r="AI3193" s="594"/>
      <c r="AJ3193" s="669"/>
      <c r="AK3193" s="669"/>
      <c r="AL3193" s="669"/>
      <c r="AM3193" s="669"/>
      <c r="AN3193" s="669"/>
      <c r="AO3193" s="669"/>
      <c r="AP3193" s="669"/>
      <c r="AQ3193" s="596">
        <f t="shared" si="466"/>
        <v>0</v>
      </c>
      <c r="AR3193" s="596">
        <f t="shared" si="465"/>
        <v>1</v>
      </c>
    </row>
    <row r="3194" spans="1:44" ht="28.2" thickTop="1" thickBot="1">
      <c r="A3194" s="576" t="s">
        <v>2274</v>
      </c>
      <c r="B3194" s="576" t="s">
        <v>2434</v>
      </c>
      <c r="C3194" s="662" t="s">
        <v>2436</v>
      </c>
      <c r="D3194" s="579"/>
      <c r="E3194" s="834" t="s">
        <v>179</v>
      </c>
      <c r="F3194" s="757">
        <v>12000</v>
      </c>
      <c r="G3194" s="757">
        <f t="shared" si="472"/>
        <v>12000</v>
      </c>
      <c r="H3194" s="582"/>
      <c r="I3194" s="758"/>
      <c r="J3194" s="759"/>
      <c r="K3194" s="759"/>
      <c r="L3194" s="759">
        <f t="shared" si="473"/>
        <v>12000</v>
      </c>
      <c r="M3194" s="760"/>
      <c r="N3194" s="760"/>
      <c r="O3194" s="666"/>
      <c r="P3194" s="587"/>
      <c r="Q3194" s="667"/>
      <c r="R3194" s="668">
        <v>12000</v>
      </c>
      <c r="S3194" s="592"/>
      <c r="T3194" s="591"/>
      <c r="U3194" s="592"/>
      <c r="V3194" s="591"/>
      <c r="W3194" s="592"/>
      <c r="X3194" s="593">
        <f t="shared" si="468"/>
        <v>0</v>
      </c>
      <c r="Y3194" s="593">
        <f t="shared" si="469"/>
        <v>0</v>
      </c>
      <c r="Z3194" s="594">
        <v>1</v>
      </c>
      <c r="AA3194" s="594"/>
      <c r="AB3194" s="594"/>
      <c r="AC3194" s="594"/>
      <c r="AD3194" s="594"/>
      <c r="AE3194" s="594"/>
      <c r="AF3194" s="594"/>
      <c r="AG3194" s="594"/>
      <c r="AH3194" s="595">
        <f t="shared" si="464"/>
        <v>1</v>
      </c>
      <c r="AI3194" s="594"/>
      <c r="AJ3194" s="669"/>
      <c r="AK3194" s="669"/>
      <c r="AL3194" s="669"/>
      <c r="AM3194" s="669"/>
      <c r="AN3194" s="669"/>
      <c r="AO3194" s="669"/>
      <c r="AP3194" s="669"/>
      <c r="AQ3194" s="596">
        <f t="shared" si="466"/>
        <v>0</v>
      </c>
      <c r="AR3194" s="596">
        <f t="shared" si="465"/>
        <v>1</v>
      </c>
    </row>
    <row r="3195" spans="1:44" ht="28.2" thickTop="1" thickBot="1">
      <c r="A3195" s="576" t="s">
        <v>2274</v>
      </c>
      <c r="B3195" s="576" t="s">
        <v>2434</v>
      </c>
      <c r="C3195" s="662" t="s">
        <v>229</v>
      </c>
      <c r="D3195" s="579"/>
      <c r="E3195" s="834" t="s">
        <v>179</v>
      </c>
      <c r="F3195" s="757">
        <v>13000</v>
      </c>
      <c r="G3195" s="757">
        <f t="shared" si="472"/>
        <v>13000</v>
      </c>
      <c r="H3195" s="582"/>
      <c r="I3195" s="758"/>
      <c r="J3195" s="759"/>
      <c r="K3195" s="759"/>
      <c r="L3195" s="759">
        <f t="shared" si="473"/>
        <v>13000</v>
      </c>
      <c r="M3195" s="760"/>
      <c r="N3195" s="760"/>
      <c r="O3195" s="666"/>
      <c r="P3195" s="587"/>
      <c r="Q3195" s="667"/>
      <c r="R3195" s="668">
        <v>13000</v>
      </c>
      <c r="S3195" s="592"/>
      <c r="T3195" s="591"/>
      <c r="U3195" s="592"/>
      <c r="V3195" s="591"/>
      <c r="W3195" s="592"/>
      <c r="X3195" s="593">
        <f t="shared" si="468"/>
        <v>0</v>
      </c>
      <c r="Y3195" s="593">
        <f t="shared" si="469"/>
        <v>0</v>
      </c>
      <c r="Z3195" s="594">
        <v>1</v>
      </c>
      <c r="AA3195" s="594"/>
      <c r="AB3195" s="594"/>
      <c r="AC3195" s="594"/>
      <c r="AD3195" s="594"/>
      <c r="AE3195" s="594"/>
      <c r="AF3195" s="594"/>
      <c r="AG3195" s="594"/>
      <c r="AH3195" s="595">
        <f t="shared" si="464"/>
        <v>1</v>
      </c>
      <c r="AI3195" s="594"/>
      <c r="AJ3195" s="669"/>
      <c r="AK3195" s="669"/>
      <c r="AL3195" s="669"/>
      <c r="AM3195" s="669"/>
      <c r="AN3195" s="669"/>
      <c r="AO3195" s="669"/>
      <c r="AP3195" s="669"/>
      <c r="AQ3195" s="596">
        <f t="shared" si="466"/>
        <v>0</v>
      </c>
      <c r="AR3195" s="596">
        <f t="shared" si="465"/>
        <v>1</v>
      </c>
    </row>
    <row r="3196" spans="1:44" ht="28.2" thickTop="1" thickBot="1">
      <c r="A3196" s="576" t="s">
        <v>2274</v>
      </c>
      <c r="B3196" s="576" t="s">
        <v>2434</v>
      </c>
      <c r="C3196" s="662" t="s">
        <v>2437</v>
      </c>
      <c r="D3196" s="579"/>
      <c r="E3196" s="834" t="s">
        <v>179</v>
      </c>
      <c r="F3196" s="757">
        <v>30000</v>
      </c>
      <c r="G3196" s="757">
        <f t="shared" si="472"/>
        <v>30000</v>
      </c>
      <c r="H3196" s="582"/>
      <c r="I3196" s="758"/>
      <c r="J3196" s="759"/>
      <c r="K3196" s="759"/>
      <c r="L3196" s="759">
        <f t="shared" si="473"/>
        <v>30000</v>
      </c>
      <c r="M3196" s="760"/>
      <c r="N3196" s="760"/>
      <c r="O3196" s="666"/>
      <c r="P3196" s="587"/>
      <c r="Q3196" s="667"/>
      <c r="R3196" s="668">
        <v>30000</v>
      </c>
      <c r="S3196" s="592"/>
      <c r="T3196" s="591"/>
      <c r="U3196" s="592"/>
      <c r="V3196" s="591"/>
      <c r="W3196" s="592"/>
      <c r="X3196" s="593">
        <f t="shared" si="468"/>
        <v>0</v>
      </c>
      <c r="Y3196" s="593">
        <f t="shared" si="469"/>
        <v>0</v>
      </c>
      <c r="Z3196" s="594">
        <v>1</v>
      </c>
      <c r="AA3196" s="594"/>
      <c r="AB3196" s="594"/>
      <c r="AC3196" s="594"/>
      <c r="AD3196" s="594"/>
      <c r="AE3196" s="594"/>
      <c r="AF3196" s="594"/>
      <c r="AG3196" s="594"/>
      <c r="AH3196" s="595">
        <f t="shared" si="464"/>
        <v>1</v>
      </c>
      <c r="AI3196" s="594"/>
      <c r="AJ3196" s="669"/>
      <c r="AK3196" s="669"/>
      <c r="AL3196" s="669"/>
      <c r="AM3196" s="669"/>
      <c r="AN3196" s="669"/>
      <c r="AO3196" s="669"/>
      <c r="AP3196" s="669"/>
      <c r="AQ3196" s="596">
        <f t="shared" si="466"/>
        <v>0</v>
      </c>
      <c r="AR3196" s="596">
        <f t="shared" si="465"/>
        <v>1</v>
      </c>
    </row>
    <row r="3197" spans="1:44" ht="28.2" thickTop="1" thickBot="1">
      <c r="A3197" s="576" t="s">
        <v>2274</v>
      </c>
      <c r="B3197" s="576" t="s">
        <v>2434</v>
      </c>
      <c r="C3197" s="662" t="s">
        <v>578</v>
      </c>
      <c r="D3197" s="579"/>
      <c r="E3197" s="834" t="s">
        <v>179</v>
      </c>
      <c r="F3197" s="757">
        <v>100000</v>
      </c>
      <c r="G3197" s="757">
        <f t="shared" si="472"/>
        <v>100000</v>
      </c>
      <c r="H3197" s="582"/>
      <c r="I3197" s="758"/>
      <c r="J3197" s="759"/>
      <c r="K3197" s="759"/>
      <c r="L3197" s="759">
        <f t="shared" si="473"/>
        <v>100000</v>
      </c>
      <c r="M3197" s="760"/>
      <c r="N3197" s="760"/>
      <c r="O3197" s="666"/>
      <c r="P3197" s="587"/>
      <c r="Q3197" s="667"/>
      <c r="R3197" s="668"/>
      <c r="S3197" s="592">
        <v>100000</v>
      </c>
      <c r="T3197" s="591"/>
      <c r="U3197" s="592"/>
      <c r="V3197" s="591"/>
      <c r="W3197" s="592"/>
      <c r="X3197" s="593">
        <f t="shared" si="468"/>
        <v>0</v>
      </c>
      <c r="Y3197" s="593">
        <f t="shared" si="469"/>
        <v>0</v>
      </c>
      <c r="Z3197" s="594">
        <v>1</v>
      </c>
      <c r="AA3197" s="594"/>
      <c r="AB3197" s="594"/>
      <c r="AC3197" s="594"/>
      <c r="AD3197" s="594"/>
      <c r="AE3197" s="594"/>
      <c r="AF3197" s="594"/>
      <c r="AG3197" s="594"/>
      <c r="AH3197" s="595">
        <f t="shared" si="464"/>
        <v>1</v>
      </c>
      <c r="AI3197" s="594"/>
      <c r="AJ3197" s="669"/>
      <c r="AK3197" s="669"/>
      <c r="AL3197" s="669"/>
      <c r="AM3197" s="669"/>
      <c r="AN3197" s="669"/>
      <c r="AO3197" s="669"/>
      <c r="AP3197" s="669"/>
      <c r="AQ3197" s="596">
        <f t="shared" si="466"/>
        <v>0</v>
      </c>
      <c r="AR3197" s="596">
        <f t="shared" si="465"/>
        <v>1</v>
      </c>
    </row>
    <row r="3198" spans="1:44" ht="28.2" thickTop="1" thickBot="1">
      <c r="A3198" s="576" t="s">
        <v>2274</v>
      </c>
      <c r="B3198" s="576" t="s">
        <v>2434</v>
      </c>
      <c r="C3198" s="662" t="s">
        <v>338</v>
      </c>
      <c r="D3198" s="579"/>
      <c r="E3198" s="834" t="s">
        <v>179</v>
      </c>
      <c r="F3198" s="757">
        <v>100000</v>
      </c>
      <c r="G3198" s="757">
        <f t="shared" si="472"/>
        <v>100000</v>
      </c>
      <c r="H3198" s="582"/>
      <c r="I3198" s="758"/>
      <c r="J3198" s="759"/>
      <c r="K3198" s="759"/>
      <c r="L3198" s="759">
        <f t="shared" si="473"/>
        <v>100000</v>
      </c>
      <c r="M3198" s="760"/>
      <c r="N3198" s="760"/>
      <c r="O3198" s="666"/>
      <c r="P3198" s="587"/>
      <c r="Q3198" s="667"/>
      <c r="R3198" s="668"/>
      <c r="S3198" s="592">
        <v>100000</v>
      </c>
      <c r="T3198" s="591"/>
      <c r="U3198" s="592"/>
      <c r="V3198" s="591"/>
      <c r="W3198" s="592"/>
      <c r="X3198" s="593">
        <f t="shared" si="468"/>
        <v>0</v>
      </c>
      <c r="Y3198" s="593">
        <f t="shared" si="469"/>
        <v>0</v>
      </c>
      <c r="Z3198" s="594">
        <v>1</v>
      </c>
      <c r="AA3198" s="594"/>
      <c r="AB3198" s="594"/>
      <c r="AC3198" s="594"/>
      <c r="AD3198" s="594"/>
      <c r="AE3198" s="594"/>
      <c r="AF3198" s="594"/>
      <c r="AG3198" s="594"/>
      <c r="AH3198" s="595">
        <f t="shared" si="464"/>
        <v>1</v>
      </c>
      <c r="AI3198" s="594"/>
      <c r="AJ3198" s="669"/>
      <c r="AK3198" s="669"/>
      <c r="AL3198" s="669"/>
      <c r="AM3198" s="669"/>
      <c r="AN3198" s="669"/>
      <c r="AO3198" s="669"/>
      <c r="AP3198" s="669"/>
      <c r="AQ3198" s="596">
        <f t="shared" si="466"/>
        <v>0</v>
      </c>
      <c r="AR3198" s="596">
        <f t="shared" si="465"/>
        <v>1</v>
      </c>
    </row>
    <row r="3199" spans="1:44" ht="28.2" thickTop="1" thickBot="1">
      <c r="A3199" s="576" t="s">
        <v>2274</v>
      </c>
      <c r="B3199" s="576" t="s">
        <v>2434</v>
      </c>
      <c r="C3199" s="662" t="s">
        <v>2438</v>
      </c>
      <c r="D3199" s="579"/>
      <c r="E3199" s="834" t="s">
        <v>179</v>
      </c>
      <c r="F3199" s="757">
        <v>1500000</v>
      </c>
      <c r="G3199" s="757">
        <f t="shared" si="472"/>
        <v>1500000</v>
      </c>
      <c r="H3199" s="582"/>
      <c r="I3199" s="758"/>
      <c r="J3199" s="759"/>
      <c r="K3199" s="759"/>
      <c r="L3199" s="759">
        <v>50000</v>
      </c>
      <c r="M3199" s="760">
        <v>1450000</v>
      </c>
      <c r="N3199" s="760"/>
      <c r="O3199" s="666"/>
      <c r="P3199" s="587"/>
      <c r="Q3199" s="667"/>
      <c r="R3199" s="668"/>
      <c r="S3199" s="592">
        <v>1500000</v>
      </c>
      <c r="T3199" s="591"/>
      <c r="U3199" s="592"/>
      <c r="V3199" s="591"/>
      <c r="W3199" s="592"/>
      <c r="X3199" s="593">
        <f t="shared" si="468"/>
        <v>0</v>
      </c>
      <c r="Y3199" s="593">
        <f t="shared" si="469"/>
        <v>0</v>
      </c>
      <c r="Z3199" s="594"/>
      <c r="AA3199" s="594"/>
      <c r="AB3199" s="594"/>
      <c r="AC3199" s="594"/>
      <c r="AD3199" s="594"/>
      <c r="AE3199" s="594"/>
      <c r="AF3199" s="594">
        <v>1</v>
      </c>
      <c r="AG3199" s="594"/>
      <c r="AH3199" s="595">
        <f t="shared" si="464"/>
        <v>1</v>
      </c>
      <c r="AI3199" s="594"/>
      <c r="AJ3199" s="669"/>
      <c r="AK3199" s="669"/>
      <c r="AL3199" s="669"/>
      <c r="AM3199" s="669"/>
      <c r="AN3199" s="669"/>
      <c r="AO3199" s="669"/>
      <c r="AP3199" s="669"/>
      <c r="AQ3199" s="596">
        <f t="shared" si="466"/>
        <v>0</v>
      </c>
      <c r="AR3199" s="596">
        <f t="shared" si="465"/>
        <v>1</v>
      </c>
    </row>
    <row r="3200" spans="1:44" ht="28.2" thickTop="1" thickBot="1">
      <c r="A3200" s="206" t="s">
        <v>2274</v>
      </c>
      <c r="B3200" s="206" t="s">
        <v>2434</v>
      </c>
      <c r="C3200" s="227" t="s">
        <v>36</v>
      </c>
      <c r="D3200" s="579"/>
      <c r="E3200" s="827" t="s">
        <v>145</v>
      </c>
      <c r="F3200" s="752">
        <v>20000</v>
      </c>
      <c r="G3200" s="752">
        <f>F3200</f>
        <v>20000</v>
      </c>
      <c r="H3200" s="753"/>
      <c r="I3200" s="754"/>
      <c r="J3200" s="755"/>
      <c r="K3200" s="755"/>
      <c r="L3200" s="755">
        <f>F3200</f>
        <v>20000</v>
      </c>
      <c r="M3200" s="756"/>
      <c r="N3200" s="756"/>
      <c r="O3200" s="480"/>
      <c r="P3200" s="587"/>
      <c r="Q3200" s="660"/>
      <c r="R3200" s="494">
        <f>F3200</f>
        <v>20000</v>
      </c>
      <c r="S3200" s="334">
        <f>G3200-R3200-Q3200</f>
        <v>0</v>
      </c>
      <c r="T3200" s="484"/>
      <c r="U3200" s="334"/>
      <c r="V3200" s="484"/>
      <c r="W3200" s="334"/>
      <c r="X3200" s="593">
        <f t="shared" si="468"/>
        <v>0</v>
      </c>
      <c r="Y3200" s="593">
        <f t="shared" si="469"/>
        <v>0</v>
      </c>
      <c r="Z3200" s="595"/>
      <c r="AA3200" s="595"/>
      <c r="AB3200" s="595"/>
      <c r="AC3200" s="595"/>
      <c r="AD3200" s="595"/>
      <c r="AE3200" s="595"/>
      <c r="AF3200" s="595"/>
      <c r="AG3200" s="595"/>
      <c r="AH3200" s="595">
        <f t="shared" si="464"/>
        <v>0</v>
      </c>
      <c r="AI3200" s="595">
        <v>1</v>
      </c>
      <c r="AJ3200" s="595"/>
      <c r="AK3200" s="595"/>
      <c r="AL3200" s="595"/>
      <c r="AM3200" s="595"/>
      <c r="AN3200" s="595"/>
      <c r="AO3200" s="595"/>
      <c r="AP3200" s="595"/>
      <c r="AQ3200" s="596">
        <f t="shared" si="466"/>
        <v>1</v>
      </c>
      <c r="AR3200" s="596">
        <f t="shared" si="465"/>
        <v>1</v>
      </c>
    </row>
    <row r="3201" spans="1:44" ht="28.2" thickTop="1" thickBot="1">
      <c r="A3201" s="206" t="s">
        <v>2274</v>
      </c>
      <c r="B3201" s="206" t="s">
        <v>2434</v>
      </c>
      <c r="C3201" s="227" t="s">
        <v>2439</v>
      </c>
      <c r="D3201" s="579"/>
      <c r="E3201" s="827" t="s">
        <v>145</v>
      </c>
      <c r="F3201" s="752">
        <v>134000</v>
      </c>
      <c r="G3201" s="752">
        <f>F3201</f>
        <v>134000</v>
      </c>
      <c r="H3201" s="753"/>
      <c r="I3201" s="754"/>
      <c r="J3201" s="755"/>
      <c r="K3201" s="755"/>
      <c r="L3201" s="755">
        <f>F3201</f>
        <v>134000</v>
      </c>
      <c r="M3201" s="756"/>
      <c r="N3201" s="756"/>
      <c r="O3201" s="480"/>
      <c r="P3201" s="587"/>
      <c r="Q3201" s="660"/>
      <c r="R3201" s="494"/>
      <c r="S3201" s="334">
        <v>134000</v>
      </c>
      <c r="T3201" s="484"/>
      <c r="U3201" s="334"/>
      <c r="V3201" s="484"/>
      <c r="W3201" s="334"/>
      <c r="X3201" s="593">
        <f t="shared" si="468"/>
        <v>0</v>
      </c>
      <c r="Y3201" s="593">
        <f t="shared" si="469"/>
        <v>0</v>
      </c>
      <c r="Z3201" s="595"/>
      <c r="AA3201" s="595"/>
      <c r="AB3201" s="595"/>
      <c r="AC3201" s="595"/>
      <c r="AD3201" s="595"/>
      <c r="AE3201" s="595"/>
      <c r="AF3201" s="595"/>
      <c r="AG3201" s="595"/>
      <c r="AH3201" s="595">
        <f t="shared" si="464"/>
        <v>0</v>
      </c>
      <c r="AI3201" s="595">
        <v>1</v>
      </c>
      <c r="AJ3201" s="595"/>
      <c r="AK3201" s="595"/>
      <c r="AL3201" s="595"/>
      <c r="AM3201" s="595"/>
      <c r="AN3201" s="595"/>
      <c r="AO3201" s="595"/>
      <c r="AP3201" s="595"/>
      <c r="AQ3201" s="596">
        <f t="shared" si="466"/>
        <v>1</v>
      </c>
      <c r="AR3201" s="596">
        <f t="shared" si="465"/>
        <v>1</v>
      </c>
    </row>
    <row r="3202" spans="1:44" ht="28.2" thickTop="1" thickBot="1">
      <c r="A3202" s="206" t="s">
        <v>2274</v>
      </c>
      <c r="B3202" s="206" t="s">
        <v>2434</v>
      </c>
      <c r="C3202" s="227" t="s">
        <v>60</v>
      </c>
      <c r="D3202" s="579"/>
      <c r="E3202" s="827" t="s">
        <v>145</v>
      </c>
      <c r="F3202" s="752">
        <v>60000</v>
      </c>
      <c r="G3202" s="752">
        <f>F3202</f>
        <v>60000</v>
      </c>
      <c r="H3202" s="753"/>
      <c r="I3202" s="754"/>
      <c r="J3202" s="755"/>
      <c r="K3202" s="755"/>
      <c r="L3202" s="755">
        <f>F3202</f>
        <v>60000</v>
      </c>
      <c r="M3202" s="756"/>
      <c r="N3202" s="756"/>
      <c r="O3202" s="480"/>
      <c r="P3202" s="587"/>
      <c r="Q3202" s="660"/>
      <c r="R3202" s="494">
        <f>F3202</f>
        <v>60000</v>
      </c>
      <c r="S3202" s="334">
        <f>G3202-R3202-Q3202</f>
        <v>0</v>
      </c>
      <c r="T3202" s="484"/>
      <c r="U3202" s="334"/>
      <c r="V3202" s="484"/>
      <c r="W3202" s="334"/>
      <c r="X3202" s="593">
        <f t="shared" si="468"/>
        <v>0</v>
      </c>
      <c r="Y3202" s="593">
        <f t="shared" si="469"/>
        <v>0</v>
      </c>
      <c r="Z3202" s="595"/>
      <c r="AA3202" s="595"/>
      <c r="AB3202" s="595"/>
      <c r="AC3202" s="595"/>
      <c r="AD3202" s="595"/>
      <c r="AE3202" s="595"/>
      <c r="AF3202" s="595"/>
      <c r="AG3202" s="595"/>
      <c r="AH3202" s="595">
        <f t="shared" si="464"/>
        <v>0</v>
      </c>
      <c r="AI3202" s="595">
        <v>1</v>
      </c>
      <c r="AJ3202" s="595"/>
      <c r="AK3202" s="595"/>
      <c r="AL3202" s="595"/>
      <c r="AM3202" s="595"/>
      <c r="AN3202" s="595"/>
      <c r="AO3202" s="595"/>
      <c r="AP3202" s="595"/>
      <c r="AQ3202" s="596">
        <f t="shared" si="466"/>
        <v>1</v>
      </c>
      <c r="AR3202" s="596">
        <f t="shared" si="465"/>
        <v>1</v>
      </c>
    </row>
    <row r="3203" spans="1:44" ht="28.2" thickTop="1" thickBot="1">
      <c r="A3203" s="206" t="s">
        <v>2274</v>
      </c>
      <c r="B3203" s="206" t="s">
        <v>2434</v>
      </c>
      <c r="C3203" s="227" t="s">
        <v>2440</v>
      </c>
      <c r="D3203" s="579"/>
      <c r="E3203" s="827" t="s">
        <v>145</v>
      </c>
      <c r="F3203" s="752">
        <v>45000</v>
      </c>
      <c r="G3203" s="752">
        <f>F3203</f>
        <v>45000</v>
      </c>
      <c r="H3203" s="753"/>
      <c r="I3203" s="754"/>
      <c r="J3203" s="755"/>
      <c r="K3203" s="755"/>
      <c r="L3203" s="755">
        <f>F3203</f>
        <v>45000</v>
      </c>
      <c r="M3203" s="756"/>
      <c r="N3203" s="756"/>
      <c r="O3203" s="480"/>
      <c r="P3203" s="587"/>
      <c r="Q3203" s="660">
        <v>33000</v>
      </c>
      <c r="R3203" s="494">
        <v>12000</v>
      </c>
      <c r="S3203" s="334">
        <f>G3203-R3203-Q3203</f>
        <v>0</v>
      </c>
      <c r="T3203" s="484"/>
      <c r="U3203" s="334"/>
      <c r="V3203" s="484"/>
      <c r="W3203" s="334"/>
      <c r="X3203" s="593">
        <f t="shared" si="468"/>
        <v>0</v>
      </c>
      <c r="Y3203" s="593">
        <f t="shared" si="469"/>
        <v>0</v>
      </c>
      <c r="Z3203" s="595"/>
      <c r="AA3203" s="595"/>
      <c r="AB3203" s="595"/>
      <c r="AC3203" s="595"/>
      <c r="AD3203" s="595"/>
      <c r="AE3203" s="595"/>
      <c r="AF3203" s="595"/>
      <c r="AG3203" s="595"/>
      <c r="AH3203" s="595">
        <f t="shared" si="464"/>
        <v>0</v>
      </c>
      <c r="AI3203" s="595">
        <v>1</v>
      </c>
      <c r="AJ3203" s="595"/>
      <c r="AK3203" s="595"/>
      <c r="AL3203" s="595"/>
      <c r="AM3203" s="595"/>
      <c r="AN3203" s="595"/>
      <c r="AO3203" s="595"/>
      <c r="AP3203" s="595"/>
      <c r="AQ3203" s="596">
        <f t="shared" si="466"/>
        <v>1</v>
      </c>
      <c r="AR3203" s="596">
        <f t="shared" si="465"/>
        <v>1</v>
      </c>
    </row>
    <row r="3204" spans="1:44" ht="28.2" thickTop="1" thickBot="1">
      <c r="A3204" s="206" t="s">
        <v>2274</v>
      </c>
      <c r="B3204" s="206" t="s">
        <v>2434</v>
      </c>
      <c r="C3204" s="206" t="s">
        <v>1348</v>
      </c>
      <c r="D3204" s="579"/>
      <c r="E3204" s="827" t="s">
        <v>53</v>
      </c>
      <c r="F3204" s="752">
        <v>110000</v>
      </c>
      <c r="G3204" s="752">
        <v>110000</v>
      </c>
      <c r="H3204" s="788"/>
      <c r="I3204" s="756"/>
      <c r="J3204" s="789"/>
      <c r="K3204" s="789"/>
      <c r="L3204" s="789">
        <v>110000</v>
      </c>
      <c r="M3204" s="756"/>
      <c r="N3204" s="756"/>
      <c r="O3204" s="790"/>
      <c r="P3204" s="587"/>
      <c r="Q3204" s="509">
        <v>45000</v>
      </c>
      <c r="R3204" s="658">
        <v>65000</v>
      </c>
      <c r="S3204" s="334"/>
      <c r="T3204" s="484"/>
      <c r="U3204" s="479"/>
      <c r="V3204" s="484"/>
      <c r="W3204" s="479"/>
      <c r="X3204" s="593">
        <f t="shared" si="468"/>
        <v>0</v>
      </c>
      <c r="Y3204" s="593">
        <f t="shared" si="469"/>
        <v>0</v>
      </c>
      <c r="Z3204" s="595"/>
      <c r="AA3204" s="595"/>
      <c r="AB3204" s="595"/>
      <c r="AC3204" s="595"/>
      <c r="AD3204" s="595"/>
      <c r="AE3204" s="595"/>
      <c r="AF3204" s="595"/>
      <c r="AG3204" s="595"/>
      <c r="AH3204" s="595">
        <f t="shared" si="464"/>
        <v>0</v>
      </c>
      <c r="AI3204" s="595">
        <v>1</v>
      </c>
      <c r="AJ3204" s="623"/>
      <c r="AK3204" s="623"/>
      <c r="AL3204" s="623"/>
      <c r="AM3204" s="623"/>
      <c r="AN3204" s="623"/>
      <c r="AO3204" s="623"/>
      <c r="AP3204" s="623"/>
      <c r="AQ3204" s="596">
        <f t="shared" si="466"/>
        <v>1</v>
      </c>
      <c r="AR3204" s="596">
        <f t="shared" si="465"/>
        <v>1</v>
      </c>
    </row>
    <row r="3205" spans="1:44" ht="28.2" thickTop="1" thickBot="1">
      <c r="A3205" s="576" t="s">
        <v>2274</v>
      </c>
      <c r="B3205" s="576" t="s">
        <v>2441</v>
      </c>
      <c r="C3205" s="576" t="s">
        <v>41</v>
      </c>
      <c r="D3205" s="579"/>
      <c r="E3205" s="834" t="s">
        <v>179</v>
      </c>
      <c r="F3205" s="757">
        <v>230000</v>
      </c>
      <c r="G3205" s="757">
        <f t="shared" ref="G3205:G3210" si="474">F3205</f>
        <v>230000</v>
      </c>
      <c r="H3205" s="582"/>
      <c r="I3205" s="760"/>
      <c r="J3205" s="791"/>
      <c r="K3205" s="791"/>
      <c r="L3205" s="791">
        <f>F3205</f>
        <v>230000</v>
      </c>
      <c r="M3205" s="760"/>
      <c r="N3205" s="760"/>
      <c r="O3205" s="792"/>
      <c r="P3205" s="587"/>
      <c r="Q3205" s="693"/>
      <c r="R3205" s="663">
        <v>100000</v>
      </c>
      <c r="S3205" s="592">
        <v>130000</v>
      </c>
      <c r="T3205" s="591"/>
      <c r="U3205" s="665"/>
      <c r="V3205" s="591"/>
      <c r="W3205" s="665"/>
      <c r="X3205" s="593">
        <f t="shared" si="468"/>
        <v>0</v>
      </c>
      <c r="Y3205" s="593">
        <f t="shared" si="469"/>
        <v>0</v>
      </c>
      <c r="Z3205" s="594">
        <v>1</v>
      </c>
      <c r="AA3205" s="594"/>
      <c r="AB3205" s="594"/>
      <c r="AC3205" s="594"/>
      <c r="AD3205" s="594"/>
      <c r="AE3205" s="594"/>
      <c r="AF3205" s="594"/>
      <c r="AG3205" s="594"/>
      <c r="AH3205" s="595">
        <f t="shared" si="464"/>
        <v>1</v>
      </c>
      <c r="AI3205" s="594"/>
      <c r="AJ3205" s="669"/>
      <c r="AK3205" s="669"/>
      <c r="AL3205" s="669"/>
      <c r="AM3205" s="669"/>
      <c r="AN3205" s="669"/>
      <c r="AO3205" s="669"/>
      <c r="AP3205" s="669"/>
      <c r="AQ3205" s="596">
        <f t="shared" si="466"/>
        <v>0</v>
      </c>
      <c r="AR3205" s="596">
        <f t="shared" si="465"/>
        <v>1</v>
      </c>
    </row>
    <row r="3206" spans="1:44" ht="28.2" thickTop="1" thickBot="1">
      <c r="A3206" s="576" t="s">
        <v>2274</v>
      </c>
      <c r="B3206" s="576" t="s">
        <v>2441</v>
      </c>
      <c r="C3206" s="576" t="s">
        <v>229</v>
      </c>
      <c r="D3206" s="579"/>
      <c r="E3206" s="834" t="s">
        <v>179</v>
      </c>
      <c r="F3206" s="757">
        <v>70000</v>
      </c>
      <c r="G3206" s="757">
        <f t="shared" si="474"/>
        <v>70000</v>
      </c>
      <c r="H3206" s="582"/>
      <c r="I3206" s="760"/>
      <c r="J3206" s="791"/>
      <c r="K3206" s="791"/>
      <c r="L3206" s="791">
        <f>F3206</f>
        <v>70000</v>
      </c>
      <c r="M3206" s="760"/>
      <c r="N3206" s="760"/>
      <c r="O3206" s="792"/>
      <c r="P3206" s="587"/>
      <c r="Q3206" s="693"/>
      <c r="R3206" s="663">
        <v>60000</v>
      </c>
      <c r="S3206" s="592">
        <v>10000</v>
      </c>
      <c r="T3206" s="591"/>
      <c r="U3206" s="665"/>
      <c r="V3206" s="591"/>
      <c r="W3206" s="665"/>
      <c r="X3206" s="593">
        <f t="shared" si="468"/>
        <v>0</v>
      </c>
      <c r="Y3206" s="593">
        <f t="shared" si="469"/>
        <v>0</v>
      </c>
      <c r="Z3206" s="594">
        <v>1</v>
      </c>
      <c r="AA3206" s="594"/>
      <c r="AB3206" s="594"/>
      <c r="AC3206" s="594"/>
      <c r="AD3206" s="594"/>
      <c r="AE3206" s="594"/>
      <c r="AF3206" s="594"/>
      <c r="AG3206" s="594"/>
      <c r="AH3206" s="595">
        <f t="shared" si="464"/>
        <v>1</v>
      </c>
      <c r="AI3206" s="594"/>
      <c r="AJ3206" s="669"/>
      <c r="AK3206" s="669"/>
      <c r="AL3206" s="669"/>
      <c r="AM3206" s="669"/>
      <c r="AN3206" s="669"/>
      <c r="AO3206" s="669"/>
      <c r="AP3206" s="669"/>
      <c r="AQ3206" s="596">
        <f t="shared" si="466"/>
        <v>0</v>
      </c>
      <c r="AR3206" s="596">
        <f t="shared" si="465"/>
        <v>1</v>
      </c>
    </row>
    <row r="3207" spans="1:44" ht="28.2" thickTop="1" thickBot="1">
      <c r="A3207" s="576" t="s">
        <v>2274</v>
      </c>
      <c r="B3207" s="576" t="s">
        <v>2441</v>
      </c>
      <c r="C3207" s="576" t="s">
        <v>36</v>
      </c>
      <c r="D3207" s="579"/>
      <c r="E3207" s="834" t="s">
        <v>179</v>
      </c>
      <c r="F3207" s="757">
        <v>30000</v>
      </c>
      <c r="G3207" s="757">
        <f t="shared" si="474"/>
        <v>30000</v>
      </c>
      <c r="H3207" s="582"/>
      <c r="I3207" s="760"/>
      <c r="J3207" s="791"/>
      <c r="K3207" s="791"/>
      <c r="L3207" s="791">
        <f>F3207</f>
        <v>30000</v>
      </c>
      <c r="M3207" s="760"/>
      <c r="N3207" s="760"/>
      <c r="O3207" s="792"/>
      <c r="P3207" s="587"/>
      <c r="Q3207" s="693"/>
      <c r="R3207" s="663">
        <v>15000</v>
      </c>
      <c r="S3207" s="592">
        <v>15000</v>
      </c>
      <c r="T3207" s="591"/>
      <c r="U3207" s="665"/>
      <c r="V3207" s="591"/>
      <c r="W3207" s="665"/>
      <c r="X3207" s="593">
        <f t="shared" si="468"/>
        <v>0</v>
      </c>
      <c r="Y3207" s="593">
        <f t="shared" si="469"/>
        <v>0</v>
      </c>
      <c r="Z3207" s="594">
        <v>1</v>
      </c>
      <c r="AA3207" s="594"/>
      <c r="AB3207" s="594"/>
      <c r="AC3207" s="594"/>
      <c r="AD3207" s="594"/>
      <c r="AE3207" s="594"/>
      <c r="AF3207" s="594"/>
      <c r="AG3207" s="594"/>
      <c r="AH3207" s="595">
        <f t="shared" si="464"/>
        <v>1</v>
      </c>
      <c r="AI3207" s="594"/>
      <c r="AJ3207" s="669"/>
      <c r="AK3207" s="669"/>
      <c r="AL3207" s="669"/>
      <c r="AM3207" s="669"/>
      <c r="AN3207" s="669"/>
      <c r="AO3207" s="669"/>
      <c r="AP3207" s="669"/>
      <c r="AQ3207" s="596">
        <f t="shared" si="466"/>
        <v>0</v>
      </c>
      <c r="AR3207" s="596">
        <f t="shared" si="465"/>
        <v>1</v>
      </c>
    </row>
    <row r="3208" spans="1:44" ht="28.2" thickTop="1" thickBot="1">
      <c r="A3208" s="576" t="s">
        <v>2274</v>
      </c>
      <c r="B3208" s="576" t="s">
        <v>2441</v>
      </c>
      <c r="C3208" s="576" t="s">
        <v>660</v>
      </c>
      <c r="D3208" s="579"/>
      <c r="E3208" s="834" t="s">
        <v>179</v>
      </c>
      <c r="F3208" s="757">
        <v>10000</v>
      </c>
      <c r="G3208" s="757">
        <f t="shared" si="474"/>
        <v>10000</v>
      </c>
      <c r="H3208" s="582"/>
      <c r="I3208" s="760"/>
      <c r="J3208" s="791"/>
      <c r="K3208" s="791"/>
      <c r="L3208" s="791">
        <f>F3208</f>
        <v>10000</v>
      </c>
      <c r="M3208" s="760"/>
      <c r="N3208" s="760"/>
      <c r="O3208" s="792"/>
      <c r="P3208" s="587"/>
      <c r="Q3208" s="693"/>
      <c r="R3208" s="663">
        <v>10000</v>
      </c>
      <c r="S3208" s="592"/>
      <c r="T3208" s="591"/>
      <c r="U3208" s="665"/>
      <c r="V3208" s="591"/>
      <c r="W3208" s="665"/>
      <c r="X3208" s="593">
        <f t="shared" si="468"/>
        <v>0</v>
      </c>
      <c r="Y3208" s="593">
        <f t="shared" si="469"/>
        <v>0</v>
      </c>
      <c r="Z3208" s="594">
        <v>1</v>
      </c>
      <c r="AA3208" s="594"/>
      <c r="AB3208" s="594"/>
      <c r="AC3208" s="594"/>
      <c r="AD3208" s="594"/>
      <c r="AE3208" s="594"/>
      <c r="AF3208" s="594"/>
      <c r="AG3208" s="594"/>
      <c r="AH3208" s="595">
        <f t="shared" si="464"/>
        <v>1</v>
      </c>
      <c r="AI3208" s="594"/>
      <c r="AJ3208" s="669"/>
      <c r="AK3208" s="669"/>
      <c r="AL3208" s="669"/>
      <c r="AM3208" s="669"/>
      <c r="AN3208" s="669"/>
      <c r="AO3208" s="669"/>
      <c r="AP3208" s="669"/>
      <c r="AQ3208" s="596">
        <f t="shared" si="466"/>
        <v>0</v>
      </c>
      <c r="AR3208" s="596">
        <f t="shared" si="465"/>
        <v>1</v>
      </c>
    </row>
    <row r="3209" spans="1:44" ht="28.2" thickTop="1" thickBot="1">
      <c r="A3209" s="576" t="s">
        <v>2274</v>
      </c>
      <c r="B3209" s="576" t="s">
        <v>2441</v>
      </c>
      <c r="C3209" s="576" t="s">
        <v>2442</v>
      </c>
      <c r="D3209" s="579"/>
      <c r="E3209" s="834" t="s">
        <v>179</v>
      </c>
      <c r="F3209" s="757">
        <v>19000</v>
      </c>
      <c r="G3209" s="757">
        <f t="shared" si="474"/>
        <v>19000</v>
      </c>
      <c r="H3209" s="582"/>
      <c r="I3209" s="760"/>
      <c r="J3209" s="791"/>
      <c r="K3209" s="791"/>
      <c r="L3209" s="791">
        <f>F3209</f>
        <v>19000</v>
      </c>
      <c r="M3209" s="760"/>
      <c r="N3209" s="760"/>
      <c r="O3209" s="792"/>
      <c r="P3209" s="587"/>
      <c r="Q3209" s="693"/>
      <c r="R3209" s="663">
        <v>19000</v>
      </c>
      <c r="S3209" s="592"/>
      <c r="T3209" s="591"/>
      <c r="U3209" s="665"/>
      <c r="V3209" s="591"/>
      <c r="W3209" s="665"/>
      <c r="X3209" s="593">
        <f t="shared" si="468"/>
        <v>0</v>
      </c>
      <c r="Y3209" s="593">
        <f t="shared" si="469"/>
        <v>0</v>
      </c>
      <c r="Z3209" s="594">
        <v>1</v>
      </c>
      <c r="AA3209" s="594"/>
      <c r="AB3209" s="594"/>
      <c r="AC3209" s="594"/>
      <c r="AD3209" s="594"/>
      <c r="AE3209" s="594"/>
      <c r="AF3209" s="594"/>
      <c r="AG3209" s="594"/>
      <c r="AH3209" s="595">
        <f t="shared" si="464"/>
        <v>1</v>
      </c>
      <c r="AI3209" s="594"/>
      <c r="AJ3209" s="669"/>
      <c r="AK3209" s="669"/>
      <c r="AL3209" s="669"/>
      <c r="AM3209" s="669"/>
      <c r="AN3209" s="669"/>
      <c r="AO3209" s="669"/>
      <c r="AP3209" s="669"/>
      <c r="AQ3209" s="596">
        <f t="shared" si="466"/>
        <v>0</v>
      </c>
      <c r="AR3209" s="596">
        <f t="shared" si="465"/>
        <v>1</v>
      </c>
    </row>
    <row r="3210" spans="1:44" ht="28.2" thickTop="1" thickBot="1">
      <c r="A3210" s="206" t="s">
        <v>2274</v>
      </c>
      <c r="B3210" s="206" t="s">
        <v>2441</v>
      </c>
      <c r="C3210" s="227" t="s">
        <v>41</v>
      </c>
      <c r="D3210" s="579"/>
      <c r="E3210" s="827" t="s">
        <v>145</v>
      </c>
      <c r="F3210" s="752">
        <v>274000</v>
      </c>
      <c r="G3210" s="752">
        <f t="shared" si="474"/>
        <v>274000</v>
      </c>
      <c r="H3210" s="753"/>
      <c r="I3210" s="754"/>
      <c r="J3210" s="755">
        <v>50000</v>
      </c>
      <c r="K3210" s="755"/>
      <c r="L3210" s="755">
        <v>224000</v>
      </c>
      <c r="M3210" s="756"/>
      <c r="N3210" s="756"/>
      <c r="O3210" s="480"/>
      <c r="P3210" s="587"/>
      <c r="Q3210" s="660"/>
      <c r="R3210" s="494">
        <v>100000</v>
      </c>
      <c r="S3210" s="334">
        <v>174000</v>
      </c>
      <c r="T3210" s="484"/>
      <c r="U3210" s="334"/>
      <c r="V3210" s="484"/>
      <c r="W3210" s="334"/>
      <c r="X3210" s="593">
        <f t="shared" si="468"/>
        <v>0</v>
      </c>
      <c r="Y3210" s="593">
        <f t="shared" si="469"/>
        <v>0</v>
      </c>
      <c r="Z3210" s="595"/>
      <c r="AA3210" s="595"/>
      <c r="AB3210" s="595"/>
      <c r="AC3210" s="595"/>
      <c r="AD3210" s="595"/>
      <c r="AE3210" s="595"/>
      <c r="AF3210" s="595"/>
      <c r="AG3210" s="595"/>
      <c r="AH3210" s="595">
        <f t="shared" ref="AH3210:AH3273" si="475">SUM(Z3210:AG3210)</f>
        <v>0</v>
      </c>
      <c r="AI3210" s="595">
        <v>1</v>
      </c>
      <c r="AJ3210" s="595"/>
      <c r="AK3210" s="595"/>
      <c r="AL3210" s="595"/>
      <c r="AM3210" s="595"/>
      <c r="AN3210" s="595"/>
      <c r="AO3210" s="595"/>
      <c r="AP3210" s="595"/>
      <c r="AQ3210" s="596">
        <f t="shared" si="466"/>
        <v>1</v>
      </c>
      <c r="AR3210" s="596">
        <f t="shared" ref="AR3210:AR3273" si="476">AQ3210+AH3210</f>
        <v>1</v>
      </c>
    </row>
    <row r="3211" spans="1:44" ht="28.2" thickTop="1" thickBot="1">
      <c r="A3211" s="576" t="s">
        <v>2274</v>
      </c>
      <c r="B3211" s="576" t="s">
        <v>2443</v>
      </c>
      <c r="C3211" s="662" t="s">
        <v>41</v>
      </c>
      <c r="D3211" s="579"/>
      <c r="E3211" s="834" t="s">
        <v>179</v>
      </c>
      <c r="F3211" s="757">
        <v>406000</v>
      </c>
      <c r="G3211" s="757">
        <v>406000</v>
      </c>
      <c r="H3211" s="582"/>
      <c r="I3211" s="758">
        <v>38000</v>
      </c>
      <c r="J3211" s="759"/>
      <c r="K3211" s="759"/>
      <c r="L3211" s="759">
        <v>368000</v>
      </c>
      <c r="M3211" s="760"/>
      <c r="N3211" s="760"/>
      <c r="O3211" s="666"/>
      <c r="P3211" s="587"/>
      <c r="Q3211" s="667"/>
      <c r="R3211" s="668">
        <v>80000</v>
      </c>
      <c r="S3211" s="592">
        <v>326000</v>
      </c>
      <c r="T3211" s="591"/>
      <c r="U3211" s="592"/>
      <c r="V3211" s="591"/>
      <c r="W3211" s="592"/>
      <c r="X3211" s="593">
        <f t="shared" si="468"/>
        <v>0</v>
      </c>
      <c r="Y3211" s="593">
        <f t="shared" si="469"/>
        <v>0</v>
      </c>
      <c r="Z3211" s="594">
        <v>1</v>
      </c>
      <c r="AA3211" s="594"/>
      <c r="AB3211" s="594"/>
      <c r="AC3211" s="594"/>
      <c r="AD3211" s="594"/>
      <c r="AE3211" s="594"/>
      <c r="AF3211" s="594"/>
      <c r="AG3211" s="594"/>
      <c r="AH3211" s="595">
        <f t="shared" si="475"/>
        <v>1</v>
      </c>
      <c r="AI3211" s="594"/>
      <c r="AJ3211" s="594"/>
      <c r="AK3211" s="594"/>
      <c r="AL3211" s="594"/>
      <c r="AM3211" s="594"/>
      <c r="AN3211" s="594"/>
      <c r="AO3211" s="594"/>
      <c r="AP3211" s="594"/>
      <c r="AQ3211" s="596">
        <f t="shared" si="466"/>
        <v>0</v>
      </c>
      <c r="AR3211" s="596">
        <f t="shared" si="476"/>
        <v>1</v>
      </c>
    </row>
    <row r="3212" spans="1:44" ht="28.2" thickTop="1" thickBot="1">
      <c r="A3212" s="713" t="s">
        <v>2274</v>
      </c>
      <c r="B3212" s="713" t="s">
        <v>2443</v>
      </c>
      <c r="C3212" s="741" t="s">
        <v>2210</v>
      </c>
      <c r="D3212" s="579"/>
      <c r="E3212" s="918" t="s">
        <v>179</v>
      </c>
      <c r="F3212" s="742">
        <v>254000</v>
      </c>
      <c r="G3212" s="742">
        <v>254000</v>
      </c>
      <c r="H3212" s="582"/>
      <c r="I3212" s="743"/>
      <c r="J3212" s="744">
        <v>254000</v>
      </c>
      <c r="K3212" s="744"/>
      <c r="L3212" s="744"/>
      <c r="M3212" s="745"/>
      <c r="N3212" s="745"/>
      <c r="O3212" s="746"/>
      <c r="P3212" s="587"/>
      <c r="Q3212" s="747"/>
      <c r="R3212" s="748">
        <v>254000</v>
      </c>
      <c r="S3212" s="743"/>
      <c r="T3212" s="749"/>
      <c r="U3212" s="750"/>
      <c r="V3212" s="749"/>
      <c r="W3212" s="750"/>
      <c r="X3212" s="593">
        <f t="shared" si="468"/>
        <v>0</v>
      </c>
      <c r="Y3212" s="593">
        <f t="shared" si="469"/>
        <v>0</v>
      </c>
      <c r="Z3212" s="610">
        <v>1</v>
      </c>
      <c r="AA3212" s="610"/>
      <c r="AB3212" s="610"/>
      <c r="AC3212" s="610"/>
      <c r="AD3212" s="610"/>
      <c r="AE3212" s="610"/>
      <c r="AF3212" s="610"/>
      <c r="AG3212" s="610"/>
      <c r="AH3212" s="595">
        <f t="shared" si="475"/>
        <v>1</v>
      </c>
      <c r="AI3212" s="751"/>
      <c r="AJ3212" s="751"/>
      <c r="AK3212" s="751"/>
      <c r="AL3212" s="751"/>
      <c r="AM3212" s="751"/>
      <c r="AN3212" s="751"/>
      <c r="AO3212" s="751"/>
      <c r="AP3212" s="751"/>
      <c r="AQ3212" s="596">
        <f t="shared" si="466"/>
        <v>0</v>
      </c>
      <c r="AR3212" s="596">
        <f t="shared" si="476"/>
        <v>1</v>
      </c>
    </row>
    <row r="3213" spans="1:44" ht="28.2" thickTop="1" thickBot="1">
      <c r="A3213" s="576" t="s">
        <v>2274</v>
      </c>
      <c r="B3213" s="576" t="s">
        <v>2443</v>
      </c>
      <c r="C3213" s="662" t="s">
        <v>2444</v>
      </c>
      <c r="D3213" s="579"/>
      <c r="E3213" s="834" t="s">
        <v>179</v>
      </c>
      <c r="F3213" s="757">
        <v>50000</v>
      </c>
      <c r="G3213" s="757">
        <v>50000</v>
      </c>
      <c r="H3213" s="582"/>
      <c r="I3213" s="758">
        <v>50000</v>
      </c>
      <c r="J3213" s="759"/>
      <c r="K3213" s="759"/>
      <c r="L3213" s="759"/>
      <c r="M3213" s="760"/>
      <c r="N3213" s="760"/>
      <c r="O3213" s="666"/>
      <c r="P3213" s="587"/>
      <c r="Q3213" s="667"/>
      <c r="R3213" s="668">
        <v>50000</v>
      </c>
      <c r="S3213" s="592"/>
      <c r="T3213" s="591"/>
      <c r="U3213" s="592"/>
      <c r="V3213" s="591"/>
      <c r="W3213" s="592"/>
      <c r="X3213" s="593">
        <f t="shared" si="468"/>
        <v>0</v>
      </c>
      <c r="Y3213" s="593">
        <f t="shared" si="469"/>
        <v>0</v>
      </c>
      <c r="Z3213" s="594">
        <v>1</v>
      </c>
      <c r="AA3213" s="594"/>
      <c r="AB3213" s="594"/>
      <c r="AC3213" s="594"/>
      <c r="AD3213" s="594"/>
      <c r="AE3213" s="594"/>
      <c r="AF3213" s="594"/>
      <c r="AG3213" s="594"/>
      <c r="AH3213" s="595">
        <f t="shared" si="475"/>
        <v>1</v>
      </c>
      <c r="AI3213" s="594"/>
      <c r="AJ3213" s="594"/>
      <c r="AK3213" s="594"/>
      <c r="AL3213" s="594"/>
      <c r="AM3213" s="594"/>
      <c r="AN3213" s="594"/>
      <c r="AO3213" s="594"/>
      <c r="AP3213" s="594"/>
      <c r="AQ3213" s="596">
        <f t="shared" ref="AQ3213:AQ3276" si="477">SUM(AI3213:AP3213)</f>
        <v>0</v>
      </c>
      <c r="AR3213" s="596">
        <f t="shared" si="476"/>
        <v>1</v>
      </c>
    </row>
    <row r="3214" spans="1:44" ht="28.2" thickTop="1" thickBot="1">
      <c r="A3214" s="206" t="s">
        <v>2274</v>
      </c>
      <c r="B3214" s="206" t="s">
        <v>2443</v>
      </c>
      <c r="C3214" s="227" t="s">
        <v>41</v>
      </c>
      <c r="D3214" s="579"/>
      <c r="E3214" s="827" t="s">
        <v>145</v>
      </c>
      <c r="F3214" s="752">
        <v>434000</v>
      </c>
      <c r="G3214" s="752">
        <v>480228</v>
      </c>
      <c r="H3214" s="753"/>
      <c r="I3214" s="49">
        <v>46228</v>
      </c>
      <c r="J3214" s="755">
        <v>260000</v>
      </c>
      <c r="K3214" s="755"/>
      <c r="L3214" s="755">
        <v>174000</v>
      </c>
      <c r="M3214" s="756"/>
      <c r="N3214" s="756"/>
      <c r="O3214" s="480"/>
      <c r="P3214" s="587"/>
      <c r="Q3214" s="660"/>
      <c r="R3214" s="494">
        <v>480228</v>
      </c>
      <c r="S3214" s="334">
        <f>G3214-R3214-Q3214</f>
        <v>0</v>
      </c>
      <c r="T3214" s="484"/>
      <c r="U3214" s="334"/>
      <c r="V3214" s="484"/>
      <c r="W3214" s="334"/>
      <c r="X3214" s="593">
        <f t="shared" si="468"/>
        <v>0</v>
      </c>
      <c r="Y3214" s="593">
        <f t="shared" si="469"/>
        <v>0</v>
      </c>
      <c r="Z3214" s="595"/>
      <c r="AA3214" s="595"/>
      <c r="AB3214" s="595"/>
      <c r="AC3214" s="595"/>
      <c r="AD3214" s="595"/>
      <c r="AE3214" s="595"/>
      <c r="AF3214" s="595"/>
      <c r="AG3214" s="595"/>
      <c r="AH3214" s="595">
        <f t="shared" si="475"/>
        <v>0</v>
      </c>
      <c r="AI3214" s="595">
        <v>1</v>
      </c>
      <c r="AJ3214" s="595"/>
      <c r="AK3214" s="595"/>
      <c r="AL3214" s="595"/>
      <c r="AM3214" s="595"/>
      <c r="AN3214" s="595"/>
      <c r="AO3214" s="595"/>
      <c r="AP3214" s="595"/>
      <c r="AQ3214" s="596">
        <f t="shared" si="477"/>
        <v>1</v>
      </c>
      <c r="AR3214" s="596">
        <f t="shared" si="476"/>
        <v>1</v>
      </c>
    </row>
    <row r="3215" spans="1:44" ht="28.2" thickTop="1" thickBot="1">
      <c r="A3215" s="206" t="s">
        <v>2274</v>
      </c>
      <c r="B3215" s="206" t="s">
        <v>2443</v>
      </c>
      <c r="C3215" s="227" t="s">
        <v>1129</v>
      </c>
      <c r="D3215" s="579"/>
      <c r="E3215" s="827" t="s">
        <v>145</v>
      </c>
      <c r="F3215" s="752">
        <v>40000</v>
      </c>
      <c r="G3215" s="752">
        <v>47790</v>
      </c>
      <c r="H3215" s="753"/>
      <c r="I3215" s="754">
        <v>47790</v>
      </c>
      <c r="J3215" s="755"/>
      <c r="K3215" s="755"/>
      <c r="L3215" s="755"/>
      <c r="M3215" s="756"/>
      <c r="N3215" s="756"/>
      <c r="O3215" s="480"/>
      <c r="P3215" s="587"/>
      <c r="Q3215" s="660">
        <v>41000</v>
      </c>
      <c r="R3215" s="494">
        <v>6790</v>
      </c>
      <c r="S3215" s="334">
        <f>G3215-R3215-Q3215</f>
        <v>0</v>
      </c>
      <c r="T3215" s="484"/>
      <c r="U3215" s="334"/>
      <c r="V3215" s="484"/>
      <c r="W3215" s="334"/>
      <c r="X3215" s="593">
        <f t="shared" si="468"/>
        <v>0</v>
      </c>
      <c r="Y3215" s="593">
        <f t="shared" si="469"/>
        <v>0</v>
      </c>
      <c r="Z3215" s="595"/>
      <c r="AA3215" s="595"/>
      <c r="AB3215" s="595"/>
      <c r="AC3215" s="595"/>
      <c r="AD3215" s="595"/>
      <c r="AE3215" s="595"/>
      <c r="AF3215" s="595"/>
      <c r="AG3215" s="595"/>
      <c r="AH3215" s="595">
        <f t="shared" si="475"/>
        <v>0</v>
      </c>
      <c r="AI3215" s="595">
        <v>1</v>
      </c>
      <c r="AJ3215" s="595"/>
      <c r="AK3215" s="595"/>
      <c r="AL3215" s="595"/>
      <c r="AM3215" s="595"/>
      <c r="AN3215" s="595"/>
      <c r="AO3215" s="595"/>
      <c r="AP3215" s="595"/>
      <c r="AQ3215" s="596">
        <f t="shared" si="477"/>
        <v>1</v>
      </c>
      <c r="AR3215" s="596">
        <f t="shared" si="476"/>
        <v>1</v>
      </c>
    </row>
    <row r="3216" spans="1:44" ht="28.2" thickTop="1" thickBot="1">
      <c r="A3216" s="206" t="s">
        <v>2274</v>
      </c>
      <c r="B3216" s="206" t="s">
        <v>2443</v>
      </c>
      <c r="C3216" s="227" t="s">
        <v>2445</v>
      </c>
      <c r="D3216" s="579"/>
      <c r="E3216" s="827" t="s">
        <v>145</v>
      </c>
      <c r="F3216" s="752">
        <v>20000</v>
      </c>
      <c r="G3216" s="752">
        <f>F3216</f>
        <v>20000</v>
      </c>
      <c r="H3216" s="753"/>
      <c r="I3216" s="754">
        <v>20000</v>
      </c>
      <c r="J3216" s="755"/>
      <c r="K3216" s="755"/>
      <c r="L3216" s="755"/>
      <c r="M3216" s="756"/>
      <c r="N3216" s="756"/>
      <c r="O3216" s="480"/>
      <c r="P3216" s="587"/>
      <c r="Q3216" s="660"/>
      <c r="R3216" s="494">
        <v>20000</v>
      </c>
      <c r="S3216" s="334">
        <f>G3216-R3216-Q3216</f>
        <v>0</v>
      </c>
      <c r="T3216" s="484"/>
      <c r="U3216" s="334"/>
      <c r="V3216" s="484"/>
      <c r="W3216" s="334"/>
      <c r="X3216" s="593">
        <f t="shared" si="468"/>
        <v>0</v>
      </c>
      <c r="Y3216" s="593">
        <f t="shared" si="469"/>
        <v>0</v>
      </c>
      <c r="Z3216" s="595"/>
      <c r="AA3216" s="595"/>
      <c r="AB3216" s="595"/>
      <c r="AC3216" s="595"/>
      <c r="AD3216" s="595"/>
      <c r="AE3216" s="595"/>
      <c r="AF3216" s="595"/>
      <c r="AG3216" s="595"/>
      <c r="AH3216" s="595">
        <f t="shared" si="475"/>
        <v>0</v>
      </c>
      <c r="AI3216" s="595">
        <v>1</v>
      </c>
      <c r="AJ3216" s="595"/>
      <c r="AK3216" s="595"/>
      <c r="AL3216" s="595"/>
      <c r="AM3216" s="595"/>
      <c r="AN3216" s="595"/>
      <c r="AO3216" s="595"/>
      <c r="AP3216" s="595"/>
      <c r="AQ3216" s="596">
        <f t="shared" si="477"/>
        <v>1</v>
      </c>
      <c r="AR3216" s="596">
        <f t="shared" si="476"/>
        <v>1</v>
      </c>
    </row>
    <row r="3217" spans="1:44" ht="28.2" thickTop="1" thickBot="1">
      <c r="A3217" s="104" t="s">
        <v>2274</v>
      </c>
      <c r="B3217" s="104" t="s">
        <v>2443</v>
      </c>
      <c r="C3217" s="187" t="s">
        <v>1291</v>
      </c>
      <c r="D3217" s="724"/>
      <c r="E3217" s="225" t="s">
        <v>53</v>
      </c>
      <c r="F3217" s="768">
        <v>1000000</v>
      </c>
      <c r="G3217" s="768">
        <f>F3217</f>
        <v>1000000</v>
      </c>
      <c r="H3217" s="769"/>
      <c r="I3217" s="49"/>
      <c r="J3217" s="176"/>
      <c r="K3217" s="176"/>
      <c r="L3217" s="176"/>
      <c r="M3217" s="191">
        <v>1000000</v>
      </c>
      <c r="N3217" s="191"/>
      <c r="O3217" s="429"/>
      <c r="P3217" s="587"/>
      <c r="Q3217" s="727">
        <f>9464+11512.491</f>
        <v>20976.491000000002</v>
      </c>
      <c r="R3217" s="449">
        <v>700000</v>
      </c>
      <c r="S3217" s="350">
        <f>G3217-R3217-Q3217</f>
        <v>279023.50900000002</v>
      </c>
      <c r="T3217" s="431"/>
      <c r="U3217" s="350"/>
      <c r="V3217" s="431"/>
      <c r="W3217" s="350"/>
      <c r="X3217" s="593">
        <f t="shared" si="468"/>
        <v>0</v>
      </c>
      <c r="Y3217" s="593">
        <f t="shared" si="469"/>
        <v>0</v>
      </c>
      <c r="Z3217" s="412"/>
      <c r="AA3217" s="412"/>
      <c r="AB3217" s="412"/>
      <c r="AC3217" s="412"/>
      <c r="AD3217" s="412"/>
      <c r="AE3217" s="412"/>
      <c r="AF3217" s="412"/>
      <c r="AG3217" s="412"/>
      <c r="AH3217" s="595">
        <f t="shared" si="475"/>
        <v>0</v>
      </c>
      <c r="AI3217" s="412"/>
      <c r="AJ3217" s="412"/>
      <c r="AK3217" s="412"/>
      <c r="AL3217" s="412"/>
      <c r="AM3217" s="412"/>
      <c r="AN3217" s="412"/>
      <c r="AO3217" s="412">
        <v>1</v>
      </c>
      <c r="AP3217" s="412"/>
      <c r="AQ3217" s="596">
        <f t="shared" si="477"/>
        <v>1</v>
      </c>
      <c r="AR3217" s="596">
        <f t="shared" si="476"/>
        <v>1</v>
      </c>
    </row>
    <row r="3218" spans="1:44" ht="28.2" thickTop="1" thickBot="1">
      <c r="A3218" s="576" t="s">
        <v>2274</v>
      </c>
      <c r="B3218" s="576" t="s">
        <v>2446</v>
      </c>
      <c r="C3218" s="662" t="s">
        <v>41</v>
      </c>
      <c r="D3218" s="579"/>
      <c r="E3218" s="834" t="s">
        <v>179</v>
      </c>
      <c r="F3218" s="757">
        <v>200000</v>
      </c>
      <c r="G3218" s="757">
        <v>200000</v>
      </c>
      <c r="H3218" s="582"/>
      <c r="I3218" s="758"/>
      <c r="J3218" s="759"/>
      <c r="K3218" s="759"/>
      <c r="L3218" s="759">
        <v>200000</v>
      </c>
      <c r="M3218" s="760"/>
      <c r="N3218" s="760"/>
      <c r="O3218" s="666"/>
      <c r="P3218" s="587"/>
      <c r="Q3218" s="667"/>
      <c r="R3218" s="668">
        <v>200000</v>
      </c>
      <c r="S3218" s="592"/>
      <c r="T3218" s="591"/>
      <c r="U3218" s="592"/>
      <c r="V3218" s="591"/>
      <c r="W3218" s="592"/>
      <c r="X3218" s="593">
        <f t="shared" si="468"/>
        <v>0</v>
      </c>
      <c r="Y3218" s="593">
        <f t="shared" si="469"/>
        <v>0</v>
      </c>
      <c r="Z3218" s="594">
        <v>1</v>
      </c>
      <c r="AA3218" s="594"/>
      <c r="AB3218" s="594"/>
      <c r="AC3218" s="594"/>
      <c r="AD3218" s="594"/>
      <c r="AE3218" s="594"/>
      <c r="AF3218" s="594"/>
      <c r="AG3218" s="594"/>
      <c r="AH3218" s="595">
        <f t="shared" si="475"/>
        <v>1</v>
      </c>
      <c r="AI3218" s="594"/>
      <c r="AJ3218" s="594"/>
      <c r="AK3218" s="594"/>
      <c r="AL3218" s="594"/>
      <c r="AM3218" s="594"/>
      <c r="AN3218" s="594"/>
      <c r="AO3218" s="594"/>
      <c r="AP3218" s="594"/>
      <c r="AQ3218" s="596">
        <f t="shared" si="477"/>
        <v>0</v>
      </c>
      <c r="AR3218" s="596">
        <f t="shared" si="476"/>
        <v>1</v>
      </c>
    </row>
    <row r="3219" spans="1:44" ht="28.2" thickTop="1" thickBot="1">
      <c r="A3219" s="713" t="s">
        <v>2274</v>
      </c>
      <c r="B3219" s="713" t="s">
        <v>2446</v>
      </c>
      <c r="C3219" s="741" t="s">
        <v>2219</v>
      </c>
      <c r="D3219" s="579"/>
      <c r="E3219" s="918" t="s">
        <v>179</v>
      </c>
      <c r="F3219" s="742">
        <v>330000</v>
      </c>
      <c r="G3219" s="742">
        <v>330000</v>
      </c>
      <c r="H3219" s="582"/>
      <c r="I3219" s="743"/>
      <c r="J3219" s="744">
        <v>330000</v>
      </c>
      <c r="K3219" s="744"/>
      <c r="L3219" s="744"/>
      <c r="M3219" s="745"/>
      <c r="N3219" s="745"/>
      <c r="O3219" s="746"/>
      <c r="P3219" s="587"/>
      <c r="Q3219" s="747"/>
      <c r="R3219" s="748">
        <v>330000</v>
      </c>
      <c r="S3219" s="743"/>
      <c r="T3219" s="749"/>
      <c r="U3219" s="750"/>
      <c r="V3219" s="749"/>
      <c r="W3219" s="750"/>
      <c r="X3219" s="593">
        <f t="shared" si="468"/>
        <v>0</v>
      </c>
      <c r="Y3219" s="593">
        <f t="shared" si="469"/>
        <v>0</v>
      </c>
      <c r="Z3219" s="610">
        <v>1</v>
      </c>
      <c r="AA3219" s="610"/>
      <c r="AB3219" s="610"/>
      <c r="AC3219" s="610"/>
      <c r="AD3219" s="610"/>
      <c r="AE3219" s="610"/>
      <c r="AF3219" s="610"/>
      <c r="AG3219" s="610"/>
      <c r="AH3219" s="595">
        <f t="shared" si="475"/>
        <v>1</v>
      </c>
      <c r="AI3219" s="751"/>
      <c r="AJ3219" s="751"/>
      <c r="AK3219" s="751"/>
      <c r="AL3219" s="751"/>
      <c r="AM3219" s="751"/>
      <c r="AN3219" s="751"/>
      <c r="AO3219" s="751"/>
      <c r="AP3219" s="751"/>
      <c r="AQ3219" s="596">
        <f t="shared" si="477"/>
        <v>0</v>
      </c>
      <c r="AR3219" s="596">
        <f t="shared" si="476"/>
        <v>1</v>
      </c>
    </row>
    <row r="3220" spans="1:44" ht="28.2" thickTop="1" thickBot="1">
      <c r="A3220" s="576" t="s">
        <v>2274</v>
      </c>
      <c r="B3220" s="576" t="s">
        <v>2446</v>
      </c>
      <c r="C3220" s="662" t="s">
        <v>229</v>
      </c>
      <c r="D3220" s="579"/>
      <c r="E3220" s="834" t="s">
        <v>179</v>
      </c>
      <c r="F3220" s="757">
        <v>173000</v>
      </c>
      <c r="G3220" s="757">
        <v>173000</v>
      </c>
      <c r="H3220" s="582"/>
      <c r="I3220" s="758">
        <v>100000</v>
      </c>
      <c r="J3220" s="759"/>
      <c r="K3220" s="759"/>
      <c r="L3220" s="759">
        <v>73000</v>
      </c>
      <c r="M3220" s="760"/>
      <c r="N3220" s="760"/>
      <c r="O3220" s="666"/>
      <c r="P3220" s="587"/>
      <c r="Q3220" s="667"/>
      <c r="R3220" s="668">
        <v>173000</v>
      </c>
      <c r="S3220" s="592"/>
      <c r="T3220" s="591"/>
      <c r="U3220" s="592"/>
      <c r="V3220" s="591"/>
      <c r="W3220" s="592"/>
      <c r="X3220" s="593">
        <f t="shared" si="468"/>
        <v>0</v>
      </c>
      <c r="Y3220" s="593">
        <f t="shared" si="469"/>
        <v>0</v>
      </c>
      <c r="Z3220" s="594">
        <v>1</v>
      </c>
      <c r="AA3220" s="594"/>
      <c r="AB3220" s="594"/>
      <c r="AC3220" s="594"/>
      <c r="AD3220" s="594"/>
      <c r="AE3220" s="594"/>
      <c r="AF3220" s="594"/>
      <c r="AG3220" s="594"/>
      <c r="AH3220" s="595">
        <f t="shared" si="475"/>
        <v>1</v>
      </c>
      <c r="AI3220" s="594"/>
      <c r="AJ3220" s="594"/>
      <c r="AK3220" s="594"/>
      <c r="AL3220" s="594"/>
      <c r="AM3220" s="594"/>
      <c r="AN3220" s="594"/>
      <c r="AO3220" s="594"/>
      <c r="AP3220" s="594"/>
      <c r="AQ3220" s="596">
        <f t="shared" si="477"/>
        <v>0</v>
      </c>
      <c r="AR3220" s="596">
        <f t="shared" si="476"/>
        <v>1</v>
      </c>
    </row>
    <row r="3221" spans="1:44" ht="28.2" thickTop="1" thickBot="1">
      <c r="A3221" s="104" t="s">
        <v>2274</v>
      </c>
      <c r="B3221" s="104" t="s">
        <v>2446</v>
      </c>
      <c r="C3221" s="187" t="s">
        <v>2447</v>
      </c>
      <c r="D3221" s="724"/>
      <c r="E3221" s="225" t="s">
        <v>145</v>
      </c>
      <c r="F3221" s="768">
        <v>30000</v>
      </c>
      <c r="G3221" s="768">
        <f>F3221</f>
        <v>30000</v>
      </c>
      <c r="H3221" s="769"/>
      <c r="I3221" s="49">
        <v>30000</v>
      </c>
      <c r="J3221" s="176"/>
      <c r="K3221" s="176"/>
      <c r="L3221" s="176"/>
      <c r="M3221" s="191"/>
      <c r="N3221" s="191"/>
      <c r="O3221" s="429"/>
      <c r="P3221" s="587"/>
      <c r="Q3221" s="727"/>
      <c r="R3221" s="449">
        <f>F3221</f>
        <v>30000</v>
      </c>
      <c r="S3221" s="350">
        <f>G3221-R3221-Q3221</f>
        <v>0</v>
      </c>
      <c r="T3221" s="431"/>
      <c r="U3221" s="350"/>
      <c r="V3221" s="431"/>
      <c r="W3221" s="350"/>
      <c r="X3221" s="593">
        <f t="shared" si="468"/>
        <v>0</v>
      </c>
      <c r="Y3221" s="593">
        <f t="shared" si="469"/>
        <v>0</v>
      </c>
      <c r="Z3221" s="412"/>
      <c r="AA3221" s="412"/>
      <c r="AB3221" s="412"/>
      <c r="AC3221" s="412"/>
      <c r="AD3221" s="412"/>
      <c r="AE3221" s="412"/>
      <c r="AF3221" s="412"/>
      <c r="AG3221" s="412"/>
      <c r="AH3221" s="595">
        <f t="shared" si="475"/>
        <v>0</v>
      </c>
      <c r="AI3221" s="412">
        <v>1</v>
      </c>
      <c r="AJ3221" s="412"/>
      <c r="AK3221" s="412"/>
      <c r="AL3221" s="412"/>
      <c r="AM3221" s="412"/>
      <c r="AN3221" s="412"/>
      <c r="AO3221" s="412"/>
      <c r="AP3221" s="412"/>
      <c r="AQ3221" s="596">
        <f t="shared" si="477"/>
        <v>1</v>
      </c>
      <c r="AR3221" s="596">
        <f t="shared" si="476"/>
        <v>1</v>
      </c>
    </row>
    <row r="3222" spans="1:44" ht="28.2" thickTop="1" thickBot="1">
      <c r="A3222" s="576" t="s">
        <v>2448</v>
      </c>
      <c r="B3222" s="793" t="s">
        <v>2448</v>
      </c>
      <c r="C3222" s="794" t="s">
        <v>41</v>
      </c>
      <c r="D3222" s="579"/>
      <c r="E3222" s="834">
        <v>2019</v>
      </c>
      <c r="F3222" s="663">
        <v>2220000</v>
      </c>
      <c r="G3222" s="663">
        <v>2220000</v>
      </c>
      <c r="H3222" s="582"/>
      <c r="I3222" s="592">
        <v>1270000</v>
      </c>
      <c r="J3222" s="664">
        <v>950000</v>
      </c>
      <c r="K3222" s="664"/>
      <c r="L3222" s="664"/>
      <c r="M3222" s="665"/>
      <c r="N3222" s="665"/>
      <c r="O3222" s="666"/>
      <c r="P3222" s="587"/>
      <c r="Q3222" s="667"/>
      <c r="R3222" s="668">
        <v>300000</v>
      </c>
      <c r="S3222" s="592">
        <v>1920000</v>
      </c>
      <c r="T3222" s="591"/>
      <c r="U3222" s="592"/>
      <c r="V3222" s="591"/>
      <c r="W3222" s="592"/>
      <c r="X3222" s="593">
        <f t="shared" si="468"/>
        <v>0</v>
      </c>
      <c r="Y3222" s="593">
        <f t="shared" si="469"/>
        <v>0</v>
      </c>
      <c r="Z3222" s="594">
        <v>1</v>
      </c>
      <c r="AA3222" s="594"/>
      <c r="AB3222" s="594"/>
      <c r="AC3222" s="594"/>
      <c r="AD3222" s="594"/>
      <c r="AE3222" s="594"/>
      <c r="AF3222" s="594"/>
      <c r="AG3222" s="594"/>
      <c r="AH3222" s="595">
        <f t="shared" si="475"/>
        <v>1</v>
      </c>
      <c r="AI3222" s="594"/>
      <c r="AJ3222" s="594"/>
      <c r="AK3222" s="594"/>
      <c r="AL3222" s="594"/>
      <c r="AM3222" s="594"/>
      <c r="AN3222" s="594"/>
      <c r="AO3222" s="594"/>
      <c r="AP3222" s="594"/>
      <c r="AQ3222" s="596">
        <f t="shared" si="477"/>
        <v>0</v>
      </c>
      <c r="AR3222" s="596">
        <f t="shared" si="476"/>
        <v>1</v>
      </c>
    </row>
    <row r="3223" spans="1:44" ht="28.2" thickTop="1" thickBot="1">
      <c r="A3223" s="576" t="s">
        <v>2448</v>
      </c>
      <c r="B3223" s="793" t="s">
        <v>2448</v>
      </c>
      <c r="C3223" s="794" t="s">
        <v>2449</v>
      </c>
      <c r="D3223" s="579"/>
      <c r="E3223" s="834">
        <v>2019</v>
      </c>
      <c r="F3223" s="663">
        <v>450000</v>
      </c>
      <c r="G3223" s="663">
        <v>450000</v>
      </c>
      <c r="H3223" s="582"/>
      <c r="I3223" s="592"/>
      <c r="J3223" s="664">
        <v>150000</v>
      </c>
      <c r="K3223" s="664">
        <v>150000</v>
      </c>
      <c r="L3223" s="664"/>
      <c r="M3223" s="665"/>
      <c r="N3223" s="665">
        <v>150000</v>
      </c>
      <c r="O3223" s="666"/>
      <c r="P3223" s="587"/>
      <c r="Q3223" s="667"/>
      <c r="R3223" s="668">
        <v>450000</v>
      </c>
      <c r="S3223" s="592"/>
      <c r="T3223" s="591"/>
      <c r="U3223" s="592"/>
      <c r="V3223" s="591"/>
      <c r="W3223" s="592"/>
      <c r="X3223" s="593">
        <f t="shared" si="468"/>
        <v>0</v>
      </c>
      <c r="Y3223" s="593">
        <f t="shared" si="469"/>
        <v>0</v>
      </c>
      <c r="Z3223" s="594">
        <v>1</v>
      </c>
      <c r="AA3223" s="594"/>
      <c r="AB3223" s="594"/>
      <c r="AC3223" s="594"/>
      <c r="AD3223" s="594"/>
      <c r="AE3223" s="594"/>
      <c r="AF3223" s="594"/>
      <c r="AG3223" s="594"/>
      <c r="AH3223" s="595">
        <f t="shared" si="475"/>
        <v>1</v>
      </c>
      <c r="AI3223" s="594"/>
      <c r="AJ3223" s="594"/>
      <c r="AK3223" s="594"/>
      <c r="AL3223" s="594"/>
      <c r="AM3223" s="594"/>
      <c r="AN3223" s="594"/>
      <c r="AO3223" s="594"/>
      <c r="AP3223" s="594"/>
      <c r="AQ3223" s="596">
        <f t="shared" si="477"/>
        <v>0</v>
      </c>
      <c r="AR3223" s="596">
        <f t="shared" si="476"/>
        <v>1</v>
      </c>
    </row>
    <row r="3224" spans="1:44" ht="28.2" thickTop="1" thickBot="1">
      <c r="A3224" s="597" t="s">
        <v>2448</v>
      </c>
      <c r="B3224" s="795" t="s">
        <v>2448</v>
      </c>
      <c r="C3224" s="796" t="s">
        <v>2450</v>
      </c>
      <c r="D3224" s="579"/>
      <c r="E3224" s="836">
        <v>2019</v>
      </c>
      <c r="F3224" s="671">
        <v>3125000</v>
      </c>
      <c r="G3224" s="671">
        <v>3125000</v>
      </c>
      <c r="H3224" s="582"/>
      <c r="I3224" s="609"/>
      <c r="J3224" s="672">
        <v>3125000</v>
      </c>
      <c r="K3224" s="672"/>
      <c r="L3224" s="672"/>
      <c r="M3224" s="673"/>
      <c r="N3224" s="673"/>
      <c r="O3224" s="674"/>
      <c r="P3224" s="587"/>
      <c r="Q3224" s="675"/>
      <c r="R3224" s="676">
        <v>3125000</v>
      </c>
      <c r="S3224" s="609"/>
      <c r="T3224" s="608"/>
      <c r="U3224" s="609"/>
      <c r="V3224" s="608"/>
      <c r="W3224" s="609"/>
      <c r="X3224" s="593">
        <f t="shared" si="468"/>
        <v>0</v>
      </c>
      <c r="Y3224" s="593">
        <f t="shared" si="469"/>
        <v>0</v>
      </c>
      <c r="Z3224" s="610">
        <v>1</v>
      </c>
      <c r="AA3224" s="610"/>
      <c r="AB3224" s="610"/>
      <c r="AC3224" s="610"/>
      <c r="AD3224" s="610"/>
      <c r="AE3224" s="610"/>
      <c r="AF3224" s="610"/>
      <c r="AG3224" s="610"/>
      <c r="AH3224" s="595">
        <f t="shared" si="475"/>
        <v>1</v>
      </c>
      <c r="AI3224" s="611"/>
      <c r="AJ3224" s="611"/>
      <c r="AK3224" s="611"/>
      <c r="AL3224" s="611"/>
      <c r="AM3224" s="611"/>
      <c r="AN3224" s="611"/>
      <c r="AO3224" s="611"/>
      <c r="AP3224" s="611"/>
      <c r="AQ3224" s="596">
        <f t="shared" si="477"/>
        <v>0</v>
      </c>
      <c r="AR3224" s="596">
        <f t="shared" si="476"/>
        <v>1</v>
      </c>
    </row>
    <row r="3225" spans="1:44" ht="28.2" thickTop="1" thickBot="1">
      <c r="A3225" s="576" t="s">
        <v>2448</v>
      </c>
      <c r="B3225" s="793" t="s">
        <v>2448</v>
      </c>
      <c r="C3225" s="794" t="s">
        <v>242</v>
      </c>
      <c r="D3225" s="579"/>
      <c r="E3225" s="921" t="s">
        <v>179</v>
      </c>
      <c r="F3225" s="663">
        <v>300000</v>
      </c>
      <c r="G3225" s="663">
        <v>300000</v>
      </c>
      <c r="H3225" s="582"/>
      <c r="I3225" s="693">
        <v>300000</v>
      </c>
      <c r="J3225" s="668"/>
      <c r="K3225" s="664"/>
      <c r="L3225" s="664"/>
      <c r="M3225" s="665"/>
      <c r="N3225" s="665"/>
      <c r="O3225" s="666"/>
      <c r="P3225" s="587"/>
      <c r="Q3225" s="667"/>
      <c r="R3225" s="668">
        <v>200000</v>
      </c>
      <c r="S3225" s="592">
        <v>100000</v>
      </c>
      <c r="T3225" s="591"/>
      <c r="U3225" s="665"/>
      <c r="V3225" s="591"/>
      <c r="W3225" s="592"/>
      <c r="X3225" s="593">
        <f t="shared" si="468"/>
        <v>0</v>
      </c>
      <c r="Y3225" s="593">
        <f t="shared" si="469"/>
        <v>0</v>
      </c>
      <c r="Z3225" s="594">
        <v>1</v>
      </c>
      <c r="AA3225" s="594"/>
      <c r="AB3225" s="594"/>
      <c r="AC3225" s="594"/>
      <c r="AD3225" s="594"/>
      <c r="AE3225" s="594"/>
      <c r="AF3225" s="594"/>
      <c r="AG3225" s="594"/>
      <c r="AH3225" s="595">
        <f t="shared" si="475"/>
        <v>1</v>
      </c>
      <c r="AI3225" s="594"/>
      <c r="AJ3225" s="594"/>
      <c r="AK3225" s="594"/>
      <c r="AL3225" s="594"/>
      <c r="AM3225" s="594"/>
      <c r="AN3225" s="594"/>
      <c r="AO3225" s="594"/>
      <c r="AP3225" s="594"/>
      <c r="AQ3225" s="596">
        <f t="shared" si="477"/>
        <v>0</v>
      </c>
      <c r="AR3225" s="596">
        <f t="shared" si="476"/>
        <v>1</v>
      </c>
    </row>
    <row r="3226" spans="1:44" ht="28.2" thickTop="1" thickBot="1">
      <c r="A3226" s="576" t="s">
        <v>2448</v>
      </c>
      <c r="B3226" s="793" t="s">
        <v>2448</v>
      </c>
      <c r="C3226" s="794" t="s">
        <v>229</v>
      </c>
      <c r="D3226" s="579"/>
      <c r="E3226" s="988" t="s">
        <v>179</v>
      </c>
      <c r="F3226" s="663">
        <v>235000</v>
      </c>
      <c r="G3226" s="663">
        <v>235000</v>
      </c>
      <c r="H3226" s="582"/>
      <c r="I3226" s="592">
        <v>135000</v>
      </c>
      <c r="J3226" s="664"/>
      <c r="K3226" s="664"/>
      <c r="L3226" s="664">
        <v>100000</v>
      </c>
      <c r="M3226" s="665"/>
      <c r="N3226" s="665"/>
      <c r="O3226" s="666"/>
      <c r="P3226" s="587"/>
      <c r="Q3226" s="667"/>
      <c r="R3226" s="668">
        <v>235000</v>
      </c>
      <c r="S3226" s="592">
        <v>0</v>
      </c>
      <c r="T3226" s="591"/>
      <c r="U3226" s="665"/>
      <c r="V3226" s="591"/>
      <c r="W3226" s="592"/>
      <c r="X3226" s="593">
        <f t="shared" ref="X3226:X3285" si="478">G3226-I3226-J3226-K3226-L3226-M3226-N3226</f>
        <v>0</v>
      </c>
      <c r="Y3226" s="593">
        <f t="shared" ref="Y3226:Y3285" si="479">G3226-Q3226-R3226-S3226</f>
        <v>0</v>
      </c>
      <c r="Z3226" s="594">
        <v>1</v>
      </c>
      <c r="AA3226" s="594"/>
      <c r="AB3226" s="594"/>
      <c r="AC3226" s="594"/>
      <c r="AD3226" s="594"/>
      <c r="AE3226" s="594"/>
      <c r="AF3226" s="594"/>
      <c r="AG3226" s="594"/>
      <c r="AH3226" s="595">
        <f t="shared" si="475"/>
        <v>1</v>
      </c>
      <c r="AI3226" s="594"/>
      <c r="AJ3226" s="594"/>
      <c r="AK3226" s="594"/>
      <c r="AL3226" s="594"/>
      <c r="AM3226" s="594"/>
      <c r="AN3226" s="594"/>
      <c r="AO3226" s="594"/>
      <c r="AP3226" s="594"/>
      <c r="AQ3226" s="596">
        <f t="shared" si="477"/>
        <v>0</v>
      </c>
      <c r="AR3226" s="596">
        <f t="shared" si="476"/>
        <v>1</v>
      </c>
    </row>
    <row r="3227" spans="1:44" ht="28.2" thickTop="1" thickBot="1">
      <c r="A3227" s="576" t="s">
        <v>2448</v>
      </c>
      <c r="B3227" s="793" t="s">
        <v>2448</v>
      </c>
      <c r="C3227" s="794" t="s">
        <v>2451</v>
      </c>
      <c r="D3227" s="579"/>
      <c r="E3227" s="921" t="s">
        <v>179</v>
      </c>
      <c r="F3227" s="663">
        <v>500000</v>
      </c>
      <c r="G3227" s="663">
        <v>500000</v>
      </c>
      <c r="H3227" s="582"/>
      <c r="I3227" s="592">
        <v>500000</v>
      </c>
      <c r="J3227" s="664"/>
      <c r="K3227" s="664"/>
      <c r="L3227" s="664"/>
      <c r="M3227" s="665"/>
      <c r="N3227" s="665"/>
      <c r="O3227" s="666"/>
      <c r="P3227" s="587"/>
      <c r="Q3227" s="667"/>
      <c r="R3227" s="668">
        <v>500000</v>
      </c>
      <c r="S3227" s="592"/>
      <c r="T3227" s="591"/>
      <c r="U3227" s="665"/>
      <c r="V3227" s="591"/>
      <c r="W3227" s="592"/>
      <c r="X3227" s="593">
        <f t="shared" si="478"/>
        <v>0</v>
      </c>
      <c r="Y3227" s="593">
        <f t="shared" si="479"/>
        <v>0</v>
      </c>
      <c r="Z3227" s="594">
        <v>1</v>
      </c>
      <c r="AA3227" s="594"/>
      <c r="AB3227" s="594"/>
      <c r="AC3227" s="594"/>
      <c r="AD3227" s="594"/>
      <c r="AE3227" s="594"/>
      <c r="AF3227" s="594"/>
      <c r="AG3227" s="594"/>
      <c r="AH3227" s="595">
        <f t="shared" si="475"/>
        <v>1</v>
      </c>
      <c r="AI3227" s="594"/>
      <c r="AJ3227" s="594"/>
      <c r="AK3227" s="594"/>
      <c r="AL3227" s="594"/>
      <c r="AM3227" s="594"/>
      <c r="AN3227" s="594"/>
      <c r="AO3227" s="594"/>
      <c r="AP3227" s="594"/>
      <c r="AQ3227" s="596">
        <f t="shared" si="477"/>
        <v>0</v>
      </c>
      <c r="AR3227" s="596">
        <f t="shared" si="476"/>
        <v>1</v>
      </c>
    </row>
    <row r="3228" spans="1:44" ht="28.2" thickTop="1" thickBot="1">
      <c r="A3228" s="576" t="s">
        <v>2448</v>
      </c>
      <c r="B3228" s="793" t="s">
        <v>2448</v>
      </c>
      <c r="C3228" s="794" t="s">
        <v>2452</v>
      </c>
      <c r="D3228" s="579"/>
      <c r="E3228" s="921" t="s">
        <v>1553</v>
      </c>
      <c r="F3228" s="663">
        <v>400000</v>
      </c>
      <c r="G3228" s="663">
        <v>400000</v>
      </c>
      <c r="H3228" s="582"/>
      <c r="I3228" s="592">
        <v>100000</v>
      </c>
      <c r="J3228" s="664"/>
      <c r="K3228" s="664"/>
      <c r="L3228" s="664">
        <v>300000</v>
      </c>
      <c r="M3228" s="665"/>
      <c r="N3228" s="665"/>
      <c r="O3228" s="666"/>
      <c r="P3228" s="587"/>
      <c r="Q3228" s="667"/>
      <c r="R3228" s="668"/>
      <c r="S3228" s="592">
        <v>400000</v>
      </c>
      <c r="T3228" s="591"/>
      <c r="U3228" s="665"/>
      <c r="V3228" s="591"/>
      <c r="W3228" s="592"/>
      <c r="X3228" s="593">
        <f t="shared" si="478"/>
        <v>0</v>
      </c>
      <c r="Y3228" s="593">
        <f t="shared" si="479"/>
        <v>0</v>
      </c>
      <c r="Z3228" s="594">
        <v>1</v>
      </c>
      <c r="AA3228" s="594"/>
      <c r="AB3228" s="594"/>
      <c r="AC3228" s="594"/>
      <c r="AD3228" s="594"/>
      <c r="AE3228" s="594"/>
      <c r="AF3228" s="594"/>
      <c r="AG3228" s="594"/>
      <c r="AH3228" s="595">
        <f t="shared" si="475"/>
        <v>1</v>
      </c>
      <c r="AI3228" s="594"/>
      <c r="AJ3228" s="594"/>
      <c r="AK3228" s="594"/>
      <c r="AL3228" s="594"/>
      <c r="AM3228" s="594"/>
      <c r="AN3228" s="594"/>
      <c r="AO3228" s="594"/>
      <c r="AP3228" s="594"/>
      <c r="AQ3228" s="596">
        <f t="shared" si="477"/>
        <v>0</v>
      </c>
      <c r="AR3228" s="596">
        <f t="shared" si="476"/>
        <v>1</v>
      </c>
    </row>
    <row r="3229" spans="1:44" ht="28.2" thickTop="1" thickBot="1">
      <c r="A3229" s="576" t="s">
        <v>2448</v>
      </c>
      <c r="B3229" s="793" t="s">
        <v>2448</v>
      </c>
      <c r="C3229" s="794" t="s">
        <v>2453</v>
      </c>
      <c r="D3229" s="579"/>
      <c r="E3229" s="921" t="s">
        <v>1553</v>
      </c>
      <c r="F3229" s="663">
        <v>795000</v>
      </c>
      <c r="G3229" s="663">
        <v>795000</v>
      </c>
      <c r="H3229" s="582"/>
      <c r="I3229" s="592">
        <v>795000</v>
      </c>
      <c r="J3229" s="664"/>
      <c r="K3229" s="664"/>
      <c r="L3229" s="664"/>
      <c r="M3229" s="665"/>
      <c r="N3229" s="665"/>
      <c r="O3229" s="666"/>
      <c r="P3229" s="587"/>
      <c r="Q3229" s="667"/>
      <c r="R3229" s="668">
        <v>150000</v>
      </c>
      <c r="S3229" s="592">
        <v>645000</v>
      </c>
      <c r="T3229" s="591"/>
      <c r="U3229" s="665"/>
      <c r="V3229" s="591"/>
      <c r="W3229" s="592"/>
      <c r="X3229" s="593">
        <f t="shared" si="478"/>
        <v>0</v>
      </c>
      <c r="Y3229" s="593">
        <f t="shared" si="479"/>
        <v>0</v>
      </c>
      <c r="Z3229" s="594">
        <v>1</v>
      </c>
      <c r="AA3229" s="594"/>
      <c r="AB3229" s="594"/>
      <c r="AC3229" s="594"/>
      <c r="AD3229" s="594"/>
      <c r="AE3229" s="594"/>
      <c r="AF3229" s="594"/>
      <c r="AG3229" s="594"/>
      <c r="AH3229" s="595">
        <f t="shared" si="475"/>
        <v>1</v>
      </c>
      <c r="AI3229" s="594"/>
      <c r="AJ3229" s="594"/>
      <c r="AK3229" s="594"/>
      <c r="AL3229" s="594"/>
      <c r="AM3229" s="594"/>
      <c r="AN3229" s="594"/>
      <c r="AO3229" s="594"/>
      <c r="AP3229" s="594"/>
      <c r="AQ3229" s="596">
        <f t="shared" si="477"/>
        <v>0</v>
      </c>
      <c r="AR3229" s="596">
        <f t="shared" si="476"/>
        <v>1</v>
      </c>
    </row>
    <row r="3230" spans="1:44" ht="28.2" thickTop="1" thickBot="1">
      <c r="A3230" s="576" t="s">
        <v>2448</v>
      </c>
      <c r="B3230" s="793" t="s">
        <v>2448</v>
      </c>
      <c r="C3230" s="794" t="s">
        <v>2454</v>
      </c>
      <c r="D3230" s="579"/>
      <c r="E3230" s="921" t="s">
        <v>1553</v>
      </c>
      <c r="F3230" s="663">
        <v>1095000</v>
      </c>
      <c r="G3230" s="663">
        <v>1095000</v>
      </c>
      <c r="H3230" s="582"/>
      <c r="I3230" s="592">
        <v>155000</v>
      </c>
      <c r="J3230" s="664"/>
      <c r="K3230" s="664"/>
      <c r="L3230" s="664">
        <v>940000</v>
      </c>
      <c r="M3230" s="665"/>
      <c r="N3230" s="665"/>
      <c r="O3230" s="666"/>
      <c r="P3230" s="587"/>
      <c r="Q3230" s="667"/>
      <c r="R3230" s="668">
        <v>300000</v>
      </c>
      <c r="S3230" s="592">
        <v>795000</v>
      </c>
      <c r="T3230" s="591"/>
      <c r="U3230" s="665"/>
      <c r="V3230" s="591"/>
      <c r="W3230" s="592"/>
      <c r="X3230" s="593">
        <f t="shared" si="478"/>
        <v>0</v>
      </c>
      <c r="Y3230" s="593">
        <f t="shared" si="479"/>
        <v>0</v>
      </c>
      <c r="Z3230" s="594">
        <v>1</v>
      </c>
      <c r="AA3230" s="594"/>
      <c r="AB3230" s="594"/>
      <c r="AC3230" s="594"/>
      <c r="AD3230" s="594"/>
      <c r="AE3230" s="594"/>
      <c r="AF3230" s="594"/>
      <c r="AG3230" s="594"/>
      <c r="AH3230" s="595">
        <f t="shared" si="475"/>
        <v>1</v>
      </c>
      <c r="AI3230" s="594"/>
      <c r="AJ3230" s="594"/>
      <c r="AK3230" s="594"/>
      <c r="AL3230" s="594"/>
      <c r="AM3230" s="594"/>
      <c r="AN3230" s="594"/>
      <c r="AO3230" s="594"/>
      <c r="AP3230" s="594"/>
      <c r="AQ3230" s="596">
        <f t="shared" si="477"/>
        <v>0</v>
      </c>
      <c r="AR3230" s="596">
        <f t="shared" si="476"/>
        <v>1</v>
      </c>
    </row>
    <row r="3231" spans="1:44" ht="28.2" thickTop="1" thickBot="1">
      <c r="A3231" s="576" t="s">
        <v>2448</v>
      </c>
      <c r="B3231" s="793" t="s">
        <v>2448</v>
      </c>
      <c r="C3231" s="794" t="s">
        <v>2455</v>
      </c>
      <c r="D3231" s="579"/>
      <c r="E3231" s="921" t="s">
        <v>1553</v>
      </c>
      <c r="F3231" s="663">
        <v>235000</v>
      </c>
      <c r="G3231" s="663">
        <v>235000</v>
      </c>
      <c r="H3231" s="582"/>
      <c r="I3231" s="592"/>
      <c r="J3231" s="664"/>
      <c r="K3231" s="664"/>
      <c r="L3231" s="664">
        <v>235000</v>
      </c>
      <c r="M3231" s="665"/>
      <c r="N3231" s="665"/>
      <c r="O3231" s="666"/>
      <c r="P3231" s="587"/>
      <c r="Q3231" s="667"/>
      <c r="R3231" s="668">
        <v>235000</v>
      </c>
      <c r="S3231" s="592">
        <v>0</v>
      </c>
      <c r="T3231" s="591"/>
      <c r="U3231" s="665"/>
      <c r="V3231" s="591"/>
      <c r="W3231" s="592"/>
      <c r="X3231" s="593">
        <f t="shared" si="478"/>
        <v>0</v>
      </c>
      <c r="Y3231" s="593">
        <f t="shared" si="479"/>
        <v>0</v>
      </c>
      <c r="Z3231" s="594">
        <v>1</v>
      </c>
      <c r="AA3231" s="594"/>
      <c r="AB3231" s="594"/>
      <c r="AC3231" s="594"/>
      <c r="AD3231" s="594"/>
      <c r="AE3231" s="594"/>
      <c r="AF3231" s="594"/>
      <c r="AG3231" s="594"/>
      <c r="AH3231" s="595">
        <f t="shared" si="475"/>
        <v>1</v>
      </c>
      <c r="AI3231" s="594"/>
      <c r="AJ3231" s="594"/>
      <c r="AK3231" s="594"/>
      <c r="AL3231" s="594"/>
      <c r="AM3231" s="594"/>
      <c r="AN3231" s="594"/>
      <c r="AO3231" s="594"/>
      <c r="AP3231" s="594"/>
      <c r="AQ3231" s="596">
        <f t="shared" si="477"/>
        <v>0</v>
      </c>
      <c r="AR3231" s="596">
        <f t="shared" si="476"/>
        <v>1</v>
      </c>
    </row>
    <row r="3232" spans="1:44" ht="28.2" thickTop="1" thickBot="1">
      <c r="A3232" s="576" t="s">
        <v>2448</v>
      </c>
      <c r="B3232" s="793" t="s">
        <v>2448</v>
      </c>
      <c r="C3232" s="794" t="s">
        <v>2456</v>
      </c>
      <c r="D3232" s="579"/>
      <c r="E3232" s="921" t="s">
        <v>179</v>
      </c>
      <c r="F3232" s="663">
        <v>20000</v>
      </c>
      <c r="G3232" s="663">
        <v>20000</v>
      </c>
      <c r="H3232" s="582"/>
      <c r="I3232" s="592">
        <v>20000</v>
      </c>
      <c r="J3232" s="664"/>
      <c r="K3232" s="664"/>
      <c r="L3232" s="664"/>
      <c r="M3232" s="665"/>
      <c r="N3232" s="665"/>
      <c r="O3232" s="666"/>
      <c r="P3232" s="587"/>
      <c r="Q3232" s="667"/>
      <c r="R3232" s="668">
        <v>20000</v>
      </c>
      <c r="S3232" s="592">
        <v>0</v>
      </c>
      <c r="T3232" s="591"/>
      <c r="U3232" s="665"/>
      <c r="V3232" s="591"/>
      <c r="W3232" s="592"/>
      <c r="X3232" s="593">
        <f t="shared" si="478"/>
        <v>0</v>
      </c>
      <c r="Y3232" s="593">
        <f t="shared" si="479"/>
        <v>0</v>
      </c>
      <c r="Z3232" s="594">
        <v>1</v>
      </c>
      <c r="AA3232" s="594"/>
      <c r="AB3232" s="594"/>
      <c r="AC3232" s="594"/>
      <c r="AD3232" s="594"/>
      <c r="AE3232" s="594"/>
      <c r="AF3232" s="594"/>
      <c r="AG3232" s="594"/>
      <c r="AH3232" s="595">
        <f t="shared" si="475"/>
        <v>1</v>
      </c>
      <c r="AI3232" s="594"/>
      <c r="AJ3232" s="594"/>
      <c r="AK3232" s="594"/>
      <c r="AL3232" s="594"/>
      <c r="AM3232" s="594"/>
      <c r="AN3232" s="594"/>
      <c r="AO3232" s="594"/>
      <c r="AP3232" s="594"/>
      <c r="AQ3232" s="596">
        <f t="shared" si="477"/>
        <v>0</v>
      </c>
      <c r="AR3232" s="596">
        <f t="shared" si="476"/>
        <v>1</v>
      </c>
    </row>
    <row r="3233" spans="1:44" ht="28.2" thickTop="1" thickBot="1">
      <c r="A3233" s="576" t="s">
        <v>2448</v>
      </c>
      <c r="B3233" s="793" t="s">
        <v>2448</v>
      </c>
      <c r="C3233" s="794" t="s">
        <v>2457</v>
      </c>
      <c r="D3233" s="579"/>
      <c r="E3233" s="921" t="s">
        <v>1553</v>
      </c>
      <c r="F3233" s="663">
        <v>300000</v>
      </c>
      <c r="G3233" s="663">
        <v>300000</v>
      </c>
      <c r="H3233" s="582"/>
      <c r="I3233" s="693">
        <v>300000</v>
      </c>
      <c r="J3233" s="668"/>
      <c r="K3233" s="664"/>
      <c r="L3233" s="664"/>
      <c r="M3233" s="665"/>
      <c r="N3233" s="665"/>
      <c r="O3233" s="666"/>
      <c r="P3233" s="587"/>
      <c r="Q3233" s="667"/>
      <c r="R3233" s="693">
        <v>200000</v>
      </c>
      <c r="S3233" s="592">
        <v>100000</v>
      </c>
      <c r="T3233" s="591"/>
      <c r="U3233" s="665"/>
      <c r="V3233" s="591"/>
      <c r="W3233" s="592"/>
      <c r="X3233" s="593">
        <f t="shared" si="478"/>
        <v>0</v>
      </c>
      <c r="Y3233" s="593">
        <f t="shared" si="479"/>
        <v>0</v>
      </c>
      <c r="Z3233" s="594">
        <v>1</v>
      </c>
      <c r="AA3233" s="594"/>
      <c r="AB3233" s="594"/>
      <c r="AC3233" s="594"/>
      <c r="AD3233" s="594"/>
      <c r="AE3233" s="594"/>
      <c r="AF3233" s="594"/>
      <c r="AG3233" s="594"/>
      <c r="AH3233" s="595">
        <f t="shared" si="475"/>
        <v>1</v>
      </c>
      <c r="AI3233" s="594"/>
      <c r="AJ3233" s="594"/>
      <c r="AK3233" s="594"/>
      <c r="AL3233" s="594"/>
      <c r="AM3233" s="594"/>
      <c r="AN3233" s="594"/>
      <c r="AO3233" s="594"/>
      <c r="AP3233" s="594"/>
      <c r="AQ3233" s="596">
        <f t="shared" si="477"/>
        <v>0</v>
      </c>
      <c r="AR3233" s="596">
        <f t="shared" si="476"/>
        <v>1</v>
      </c>
    </row>
    <row r="3234" spans="1:44" ht="28.2" thickTop="1" thickBot="1">
      <c r="A3234" s="576" t="s">
        <v>2448</v>
      </c>
      <c r="B3234" s="793" t="s">
        <v>2448</v>
      </c>
      <c r="C3234" s="794" t="s">
        <v>2458</v>
      </c>
      <c r="D3234" s="579"/>
      <c r="E3234" s="921" t="s">
        <v>179</v>
      </c>
      <c r="F3234" s="663">
        <v>50000</v>
      </c>
      <c r="G3234" s="663">
        <v>50000</v>
      </c>
      <c r="H3234" s="582"/>
      <c r="I3234" s="693">
        <v>50000</v>
      </c>
      <c r="J3234" s="668"/>
      <c r="K3234" s="664"/>
      <c r="L3234" s="664"/>
      <c r="M3234" s="665"/>
      <c r="N3234" s="665"/>
      <c r="O3234" s="666"/>
      <c r="P3234" s="587"/>
      <c r="Q3234" s="667"/>
      <c r="R3234" s="668">
        <v>50000</v>
      </c>
      <c r="S3234" s="592">
        <v>0</v>
      </c>
      <c r="T3234" s="591"/>
      <c r="U3234" s="665"/>
      <c r="V3234" s="591"/>
      <c r="W3234" s="592"/>
      <c r="X3234" s="593">
        <f t="shared" si="478"/>
        <v>0</v>
      </c>
      <c r="Y3234" s="593">
        <f t="shared" si="479"/>
        <v>0</v>
      </c>
      <c r="Z3234" s="594">
        <v>1</v>
      </c>
      <c r="AA3234" s="594"/>
      <c r="AB3234" s="594"/>
      <c r="AC3234" s="594"/>
      <c r="AD3234" s="594"/>
      <c r="AE3234" s="594"/>
      <c r="AF3234" s="594"/>
      <c r="AG3234" s="594"/>
      <c r="AH3234" s="595">
        <f t="shared" si="475"/>
        <v>1</v>
      </c>
      <c r="AI3234" s="594"/>
      <c r="AJ3234" s="594"/>
      <c r="AK3234" s="594"/>
      <c r="AL3234" s="594"/>
      <c r="AM3234" s="594"/>
      <c r="AN3234" s="594"/>
      <c r="AO3234" s="594"/>
      <c r="AP3234" s="594"/>
      <c r="AQ3234" s="596">
        <f t="shared" si="477"/>
        <v>0</v>
      </c>
      <c r="AR3234" s="596">
        <f t="shared" si="476"/>
        <v>1</v>
      </c>
    </row>
    <row r="3235" spans="1:44" ht="28.2" thickTop="1" thickBot="1">
      <c r="A3235" s="576" t="s">
        <v>2448</v>
      </c>
      <c r="B3235" s="793" t="s">
        <v>2448</v>
      </c>
      <c r="C3235" s="794" t="s">
        <v>980</v>
      </c>
      <c r="D3235" s="579"/>
      <c r="E3235" s="921" t="s">
        <v>179</v>
      </c>
      <c r="F3235" s="663">
        <v>100000</v>
      </c>
      <c r="G3235" s="663">
        <v>100000</v>
      </c>
      <c r="H3235" s="582"/>
      <c r="I3235" s="693">
        <v>100000</v>
      </c>
      <c r="J3235" s="668"/>
      <c r="K3235" s="664"/>
      <c r="L3235" s="664"/>
      <c r="M3235" s="665"/>
      <c r="N3235" s="665"/>
      <c r="O3235" s="666"/>
      <c r="P3235" s="587"/>
      <c r="Q3235" s="667"/>
      <c r="R3235" s="668">
        <v>100000</v>
      </c>
      <c r="S3235" s="592">
        <v>0</v>
      </c>
      <c r="T3235" s="591"/>
      <c r="U3235" s="665"/>
      <c r="V3235" s="591"/>
      <c r="W3235" s="592"/>
      <c r="X3235" s="593">
        <f t="shared" si="478"/>
        <v>0</v>
      </c>
      <c r="Y3235" s="593">
        <f t="shared" si="479"/>
        <v>0</v>
      </c>
      <c r="Z3235" s="594">
        <v>1</v>
      </c>
      <c r="AA3235" s="594"/>
      <c r="AB3235" s="594"/>
      <c r="AC3235" s="594"/>
      <c r="AD3235" s="594"/>
      <c r="AE3235" s="594"/>
      <c r="AF3235" s="594"/>
      <c r="AG3235" s="594"/>
      <c r="AH3235" s="595">
        <f t="shared" si="475"/>
        <v>1</v>
      </c>
      <c r="AI3235" s="594"/>
      <c r="AJ3235" s="594"/>
      <c r="AK3235" s="594"/>
      <c r="AL3235" s="594"/>
      <c r="AM3235" s="594"/>
      <c r="AN3235" s="594"/>
      <c r="AO3235" s="594"/>
      <c r="AP3235" s="594"/>
      <c r="AQ3235" s="596">
        <f t="shared" si="477"/>
        <v>0</v>
      </c>
      <c r="AR3235" s="596">
        <f t="shared" si="476"/>
        <v>1</v>
      </c>
    </row>
    <row r="3236" spans="1:44" ht="28.2" thickTop="1" thickBot="1">
      <c r="A3236" s="576" t="s">
        <v>2448</v>
      </c>
      <c r="B3236" s="793" t="s">
        <v>2448</v>
      </c>
      <c r="C3236" s="794" t="s">
        <v>2459</v>
      </c>
      <c r="D3236" s="579"/>
      <c r="E3236" s="921" t="s">
        <v>1553</v>
      </c>
      <c r="F3236" s="663">
        <v>150000</v>
      </c>
      <c r="G3236" s="663">
        <v>150000</v>
      </c>
      <c r="H3236" s="582"/>
      <c r="I3236" s="693">
        <v>150000</v>
      </c>
      <c r="J3236" s="668"/>
      <c r="K3236" s="664"/>
      <c r="L3236" s="664"/>
      <c r="M3236" s="665"/>
      <c r="N3236" s="665"/>
      <c r="O3236" s="666"/>
      <c r="P3236" s="587"/>
      <c r="Q3236" s="667"/>
      <c r="R3236" s="668">
        <v>0</v>
      </c>
      <c r="S3236" s="592">
        <v>150000</v>
      </c>
      <c r="T3236" s="591"/>
      <c r="U3236" s="665"/>
      <c r="V3236" s="591"/>
      <c r="W3236" s="592"/>
      <c r="X3236" s="593">
        <f t="shared" si="478"/>
        <v>0</v>
      </c>
      <c r="Y3236" s="593">
        <f t="shared" si="479"/>
        <v>0</v>
      </c>
      <c r="Z3236" s="594">
        <v>1</v>
      </c>
      <c r="AA3236" s="594"/>
      <c r="AB3236" s="594"/>
      <c r="AC3236" s="594"/>
      <c r="AD3236" s="594"/>
      <c r="AE3236" s="594"/>
      <c r="AF3236" s="594"/>
      <c r="AG3236" s="594"/>
      <c r="AH3236" s="595">
        <f t="shared" si="475"/>
        <v>1</v>
      </c>
      <c r="AI3236" s="594"/>
      <c r="AJ3236" s="594"/>
      <c r="AK3236" s="594"/>
      <c r="AL3236" s="594"/>
      <c r="AM3236" s="594"/>
      <c r="AN3236" s="594"/>
      <c r="AO3236" s="594"/>
      <c r="AP3236" s="594"/>
      <c r="AQ3236" s="596">
        <f t="shared" si="477"/>
        <v>0</v>
      </c>
      <c r="AR3236" s="596">
        <f t="shared" si="476"/>
        <v>1</v>
      </c>
    </row>
    <row r="3237" spans="1:44" ht="28.2" thickTop="1" thickBot="1">
      <c r="A3237" s="576" t="s">
        <v>2448</v>
      </c>
      <c r="B3237" s="793" t="s">
        <v>2448</v>
      </c>
      <c r="C3237" s="794" t="s">
        <v>2460</v>
      </c>
      <c r="D3237" s="579"/>
      <c r="E3237" s="921" t="s">
        <v>1553</v>
      </c>
      <c r="F3237" s="663">
        <v>250000</v>
      </c>
      <c r="G3237" s="663">
        <v>250000</v>
      </c>
      <c r="H3237" s="582"/>
      <c r="I3237" s="693">
        <v>250000</v>
      </c>
      <c r="J3237" s="668"/>
      <c r="K3237" s="664"/>
      <c r="L3237" s="664"/>
      <c r="M3237" s="665"/>
      <c r="N3237" s="665"/>
      <c r="O3237" s="666"/>
      <c r="P3237" s="587"/>
      <c r="Q3237" s="667"/>
      <c r="R3237" s="668">
        <v>0</v>
      </c>
      <c r="S3237" s="592">
        <v>250000</v>
      </c>
      <c r="T3237" s="591"/>
      <c r="U3237" s="665"/>
      <c r="V3237" s="591"/>
      <c r="W3237" s="592"/>
      <c r="X3237" s="593">
        <f t="shared" si="478"/>
        <v>0</v>
      </c>
      <c r="Y3237" s="593">
        <f t="shared" si="479"/>
        <v>0</v>
      </c>
      <c r="Z3237" s="594">
        <v>1</v>
      </c>
      <c r="AA3237" s="594"/>
      <c r="AB3237" s="594"/>
      <c r="AC3237" s="594"/>
      <c r="AD3237" s="594"/>
      <c r="AE3237" s="594"/>
      <c r="AF3237" s="594"/>
      <c r="AG3237" s="594"/>
      <c r="AH3237" s="595">
        <f t="shared" si="475"/>
        <v>1</v>
      </c>
      <c r="AI3237" s="594"/>
      <c r="AJ3237" s="594"/>
      <c r="AK3237" s="594"/>
      <c r="AL3237" s="594"/>
      <c r="AM3237" s="594"/>
      <c r="AN3237" s="594"/>
      <c r="AO3237" s="594"/>
      <c r="AP3237" s="594"/>
      <c r="AQ3237" s="596">
        <f t="shared" si="477"/>
        <v>0</v>
      </c>
      <c r="AR3237" s="596">
        <f t="shared" si="476"/>
        <v>1</v>
      </c>
    </row>
    <row r="3238" spans="1:44" ht="28.2" thickTop="1" thickBot="1">
      <c r="A3238" s="576" t="s">
        <v>2448</v>
      </c>
      <c r="B3238" s="793" t="s">
        <v>2448</v>
      </c>
      <c r="C3238" s="794" t="s">
        <v>2461</v>
      </c>
      <c r="D3238" s="579"/>
      <c r="E3238" s="921" t="s">
        <v>1553</v>
      </c>
      <c r="F3238" s="663">
        <v>1000000</v>
      </c>
      <c r="G3238" s="663">
        <v>1000000</v>
      </c>
      <c r="H3238" s="582"/>
      <c r="I3238" s="693">
        <v>1000000</v>
      </c>
      <c r="J3238" s="668"/>
      <c r="K3238" s="664"/>
      <c r="L3238" s="664"/>
      <c r="M3238" s="665"/>
      <c r="N3238" s="665"/>
      <c r="O3238" s="666"/>
      <c r="P3238" s="587"/>
      <c r="Q3238" s="667"/>
      <c r="R3238" s="668">
        <v>1000000</v>
      </c>
      <c r="S3238" s="592">
        <v>0</v>
      </c>
      <c r="T3238" s="591"/>
      <c r="U3238" s="665"/>
      <c r="V3238" s="591"/>
      <c r="W3238" s="592"/>
      <c r="X3238" s="593">
        <f t="shared" si="478"/>
        <v>0</v>
      </c>
      <c r="Y3238" s="593">
        <f t="shared" si="479"/>
        <v>0</v>
      </c>
      <c r="Z3238" s="594">
        <v>1</v>
      </c>
      <c r="AA3238" s="594"/>
      <c r="AB3238" s="594"/>
      <c r="AC3238" s="594"/>
      <c r="AD3238" s="594"/>
      <c r="AE3238" s="594"/>
      <c r="AF3238" s="594"/>
      <c r="AG3238" s="594"/>
      <c r="AH3238" s="595">
        <f t="shared" si="475"/>
        <v>1</v>
      </c>
      <c r="AI3238" s="594"/>
      <c r="AJ3238" s="594"/>
      <c r="AK3238" s="594"/>
      <c r="AL3238" s="594"/>
      <c r="AM3238" s="594"/>
      <c r="AN3238" s="594"/>
      <c r="AO3238" s="594"/>
      <c r="AP3238" s="594"/>
      <c r="AQ3238" s="596">
        <f t="shared" si="477"/>
        <v>0</v>
      </c>
      <c r="AR3238" s="596">
        <f t="shared" si="476"/>
        <v>1</v>
      </c>
    </row>
    <row r="3239" spans="1:44" ht="28.2" thickTop="1" thickBot="1">
      <c r="A3239" s="576" t="s">
        <v>2448</v>
      </c>
      <c r="B3239" s="793" t="s">
        <v>2448</v>
      </c>
      <c r="C3239" s="794" t="s">
        <v>2462</v>
      </c>
      <c r="D3239" s="579"/>
      <c r="E3239" s="921" t="s">
        <v>1553</v>
      </c>
      <c r="F3239" s="663">
        <v>90000</v>
      </c>
      <c r="G3239" s="663">
        <v>90000</v>
      </c>
      <c r="H3239" s="582"/>
      <c r="I3239" s="693">
        <v>90000</v>
      </c>
      <c r="J3239" s="668"/>
      <c r="K3239" s="664"/>
      <c r="L3239" s="664"/>
      <c r="M3239" s="665"/>
      <c r="N3239" s="665"/>
      <c r="O3239" s="666"/>
      <c r="P3239" s="587"/>
      <c r="Q3239" s="667"/>
      <c r="R3239" s="668">
        <v>0</v>
      </c>
      <c r="S3239" s="592">
        <v>90000</v>
      </c>
      <c r="T3239" s="591"/>
      <c r="U3239" s="665"/>
      <c r="V3239" s="591"/>
      <c r="W3239" s="592"/>
      <c r="X3239" s="593">
        <f t="shared" si="478"/>
        <v>0</v>
      </c>
      <c r="Y3239" s="593">
        <f t="shared" si="479"/>
        <v>0</v>
      </c>
      <c r="Z3239" s="594">
        <v>1</v>
      </c>
      <c r="AA3239" s="594"/>
      <c r="AB3239" s="594"/>
      <c r="AC3239" s="594"/>
      <c r="AD3239" s="594"/>
      <c r="AE3239" s="594"/>
      <c r="AF3239" s="594"/>
      <c r="AG3239" s="594"/>
      <c r="AH3239" s="595">
        <f t="shared" si="475"/>
        <v>1</v>
      </c>
      <c r="AI3239" s="594"/>
      <c r="AJ3239" s="594"/>
      <c r="AK3239" s="594"/>
      <c r="AL3239" s="594"/>
      <c r="AM3239" s="594"/>
      <c r="AN3239" s="594"/>
      <c r="AO3239" s="594"/>
      <c r="AP3239" s="594"/>
      <c r="AQ3239" s="596">
        <f t="shared" si="477"/>
        <v>0</v>
      </c>
      <c r="AR3239" s="596">
        <f t="shared" si="476"/>
        <v>1</v>
      </c>
    </row>
    <row r="3240" spans="1:44" ht="28.2" thickTop="1" thickBot="1">
      <c r="A3240" s="576" t="s">
        <v>2448</v>
      </c>
      <c r="B3240" s="793" t="s">
        <v>2448</v>
      </c>
      <c r="C3240" s="794" t="s">
        <v>2463</v>
      </c>
      <c r="D3240" s="579"/>
      <c r="E3240" s="921" t="s">
        <v>1553</v>
      </c>
      <c r="F3240" s="663">
        <v>100000</v>
      </c>
      <c r="G3240" s="663">
        <v>100000</v>
      </c>
      <c r="H3240" s="582"/>
      <c r="I3240" s="693">
        <v>100000</v>
      </c>
      <c r="J3240" s="668"/>
      <c r="K3240" s="664"/>
      <c r="L3240" s="664"/>
      <c r="M3240" s="665"/>
      <c r="N3240" s="665"/>
      <c r="O3240" s="666"/>
      <c r="P3240" s="587"/>
      <c r="Q3240" s="667"/>
      <c r="R3240" s="668">
        <v>0</v>
      </c>
      <c r="S3240" s="592">
        <v>100000</v>
      </c>
      <c r="T3240" s="591"/>
      <c r="U3240" s="665"/>
      <c r="V3240" s="591"/>
      <c r="W3240" s="592"/>
      <c r="X3240" s="593">
        <f t="shared" si="478"/>
        <v>0</v>
      </c>
      <c r="Y3240" s="593">
        <f t="shared" si="479"/>
        <v>0</v>
      </c>
      <c r="Z3240" s="594">
        <v>1</v>
      </c>
      <c r="AA3240" s="594"/>
      <c r="AB3240" s="594"/>
      <c r="AC3240" s="594"/>
      <c r="AD3240" s="594"/>
      <c r="AE3240" s="594"/>
      <c r="AF3240" s="594"/>
      <c r="AG3240" s="594"/>
      <c r="AH3240" s="595">
        <f t="shared" si="475"/>
        <v>1</v>
      </c>
      <c r="AI3240" s="594"/>
      <c r="AJ3240" s="594"/>
      <c r="AK3240" s="594"/>
      <c r="AL3240" s="594"/>
      <c r="AM3240" s="594"/>
      <c r="AN3240" s="594"/>
      <c r="AO3240" s="594"/>
      <c r="AP3240" s="594"/>
      <c r="AQ3240" s="596">
        <f t="shared" si="477"/>
        <v>0</v>
      </c>
      <c r="AR3240" s="596">
        <f t="shared" si="476"/>
        <v>1</v>
      </c>
    </row>
    <row r="3241" spans="1:44" ht="28.2" thickTop="1" thickBot="1">
      <c r="A3241" s="576" t="s">
        <v>2448</v>
      </c>
      <c r="B3241" s="793" t="s">
        <v>2448</v>
      </c>
      <c r="C3241" s="794" t="s">
        <v>2464</v>
      </c>
      <c r="D3241" s="579"/>
      <c r="E3241" s="921" t="s">
        <v>1553</v>
      </c>
      <c r="F3241" s="663">
        <v>200000</v>
      </c>
      <c r="G3241" s="663">
        <v>200000</v>
      </c>
      <c r="H3241" s="582"/>
      <c r="I3241" s="693">
        <v>200000</v>
      </c>
      <c r="J3241" s="668"/>
      <c r="K3241" s="664"/>
      <c r="L3241" s="664"/>
      <c r="M3241" s="665"/>
      <c r="N3241" s="665"/>
      <c r="O3241" s="666"/>
      <c r="P3241" s="587"/>
      <c r="Q3241" s="667"/>
      <c r="R3241" s="668">
        <v>100000</v>
      </c>
      <c r="S3241" s="592">
        <v>100000</v>
      </c>
      <c r="T3241" s="591"/>
      <c r="U3241" s="665"/>
      <c r="V3241" s="591"/>
      <c r="W3241" s="592"/>
      <c r="X3241" s="593">
        <f t="shared" si="478"/>
        <v>0</v>
      </c>
      <c r="Y3241" s="593">
        <f t="shared" si="479"/>
        <v>0</v>
      </c>
      <c r="Z3241" s="594">
        <v>1</v>
      </c>
      <c r="AA3241" s="594"/>
      <c r="AB3241" s="594"/>
      <c r="AC3241" s="594"/>
      <c r="AD3241" s="594"/>
      <c r="AE3241" s="594"/>
      <c r="AF3241" s="594"/>
      <c r="AG3241" s="594"/>
      <c r="AH3241" s="595">
        <f t="shared" si="475"/>
        <v>1</v>
      </c>
      <c r="AI3241" s="594"/>
      <c r="AJ3241" s="594"/>
      <c r="AK3241" s="594"/>
      <c r="AL3241" s="594"/>
      <c r="AM3241" s="594"/>
      <c r="AN3241" s="594"/>
      <c r="AO3241" s="594"/>
      <c r="AP3241" s="594"/>
      <c r="AQ3241" s="596">
        <f t="shared" si="477"/>
        <v>0</v>
      </c>
      <c r="AR3241" s="596">
        <f t="shared" si="476"/>
        <v>1</v>
      </c>
    </row>
    <row r="3242" spans="1:44" ht="28.2" thickTop="1" thickBot="1">
      <c r="A3242" s="576" t="s">
        <v>2448</v>
      </c>
      <c r="B3242" s="793" t="s">
        <v>2448</v>
      </c>
      <c r="C3242" s="794" t="s">
        <v>2465</v>
      </c>
      <c r="D3242" s="579"/>
      <c r="E3242" s="921" t="s">
        <v>179</v>
      </c>
      <c r="F3242" s="663">
        <v>200000</v>
      </c>
      <c r="G3242" s="663">
        <v>200000</v>
      </c>
      <c r="H3242" s="582"/>
      <c r="I3242" s="693">
        <v>200000</v>
      </c>
      <c r="J3242" s="668"/>
      <c r="K3242" s="664"/>
      <c r="L3242" s="664"/>
      <c r="M3242" s="665"/>
      <c r="N3242" s="665"/>
      <c r="O3242" s="666"/>
      <c r="P3242" s="587"/>
      <c r="Q3242" s="667"/>
      <c r="R3242" s="668">
        <v>200000</v>
      </c>
      <c r="S3242" s="592">
        <v>0</v>
      </c>
      <c r="T3242" s="591"/>
      <c r="U3242" s="665"/>
      <c r="V3242" s="591"/>
      <c r="W3242" s="592"/>
      <c r="X3242" s="593">
        <f t="shared" si="478"/>
        <v>0</v>
      </c>
      <c r="Y3242" s="593">
        <f t="shared" si="479"/>
        <v>0</v>
      </c>
      <c r="Z3242" s="594">
        <v>1</v>
      </c>
      <c r="AA3242" s="594"/>
      <c r="AB3242" s="594"/>
      <c r="AC3242" s="594"/>
      <c r="AD3242" s="594"/>
      <c r="AE3242" s="594"/>
      <c r="AF3242" s="594"/>
      <c r="AG3242" s="594"/>
      <c r="AH3242" s="595">
        <f t="shared" si="475"/>
        <v>1</v>
      </c>
      <c r="AI3242" s="594"/>
      <c r="AJ3242" s="594"/>
      <c r="AK3242" s="594"/>
      <c r="AL3242" s="594"/>
      <c r="AM3242" s="594"/>
      <c r="AN3242" s="594"/>
      <c r="AO3242" s="594"/>
      <c r="AP3242" s="594"/>
      <c r="AQ3242" s="596">
        <f t="shared" si="477"/>
        <v>0</v>
      </c>
      <c r="AR3242" s="596">
        <f t="shared" si="476"/>
        <v>1</v>
      </c>
    </row>
    <row r="3243" spans="1:44" ht="28.2" thickTop="1" thickBot="1">
      <c r="A3243" s="576" t="s">
        <v>2448</v>
      </c>
      <c r="B3243" s="793" t="s">
        <v>2448</v>
      </c>
      <c r="C3243" s="794" t="s">
        <v>2466</v>
      </c>
      <c r="D3243" s="579"/>
      <c r="E3243" s="921" t="s">
        <v>179</v>
      </c>
      <c r="F3243" s="663">
        <v>15000</v>
      </c>
      <c r="G3243" s="663">
        <v>15000</v>
      </c>
      <c r="H3243" s="582"/>
      <c r="I3243" s="693">
        <v>15000</v>
      </c>
      <c r="J3243" s="668"/>
      <c r="K3243" s="664"/>
      <c r="L3243" s="664"/>
      <c r="M3243" s="665"/>
      <c r="N3243" s="665"/>
      <c r="O3243" s="666"/>
      <c r="P3243" s="587"/>
      <c r="Q3243" s="667"/>
      <c r="R3243" s="668">
        <v>15000</v>
      </c>
      <c r="S3243" s="592">
        <v>0</v>
      </c>
      <c r="T3243" s="591"/>
      <c r="U3243" s="665"/>
      <c r="V3243" s="591"/>
      <c r="W3243" s="592"/>
      <c r="X3243" s="593">
        <f t="shared" si="478"/>
        <v>0</v>
      </c>
      <c r="Y3243" s="593">
        <f t="shared" si="479"/>
        <v>0</v>
      </c>
      <c r="Z3243" s="594">
        <v>1</v>
      </c>
      <c r="AA3243" s="594"/>
      <c r="AB3243" s="594"/>
      <c r="AC3243" s="594"/>
      <c r="AD3243" s="594"/>
      <c r="AE3243" s="594"/>
      <c r="AF3243" s="594"/>
      <c r="AG3243" s="594"/>
      <c r="AH3243" s="595">
        <f t="shared" si="475"/>
        <v>1</v>
      </c>
      <c r="AI3243" s="594"/>
      <c r="AJ3243" s="594"/>
      <c r="AK3243" s="594"/>
      <c r="AL3243" s="594"/>
      <c r="AM3243" s="594"/>
      <c r="AN3243" s="594"/>
      <c r="AO3243" s="594"/>
      <c r="AP3243" s="594"/>
      <c r="AQ3243" s="596">
        <f t="shared" si="477"/>
        <v>0</v>
      </c>
      <c r="AR3243" s="596">
        <f t="shared" si="476"/>
        <v>1</v>
      </c>
    </row>
    <row r="3244" spans="1:44" ht="28.2" thickTop="1" thickBot="1">
      <c r="A3244" s="576" t="s">
        <v>2448</v>
      </c>
      <c r="B3244" s="793" t="s">
        <v>2448</v>
      </c>
      <c r="C3244" s="794" t="s">
        <v>2467</v>
      </c>
      <c r="D3244" s="579"/>
      <c r="E3244" s="921" t="s">
        <v>179</v>
      </c>
      <c r="F3244" s="663">
        <v>50000</v>
      </c>
      <c r="G3244" s="663">
        <v>50000</v>
      </c>
      <c r="H3244" s="582"/>
      <c r="I3244" s="693">
        <v>50000</v>
      </c>
      <c r="J3244" s="668"/>
      <c r="K3244" s="664"/>
      <c r="L3244" s="664"/>
      <c r="M3244" s="665"/>
      <c r="N3244" s="665"/>
      <c r="O3244" s="666"/>
      <c r="P3244" s="587"/>
      <c r="Q3244" s="667"/>
      <c r="R3244" s="668">
        <v>50000</v>
      </c>
      <c r="S3244" s="592">
        <v>0</v>
      </c>
      <c r="T3244" s="591"/>
      <c r="U3244" s="665"/>
      <c r="V3244" s="591"/>
      <c r="W3244" s="592"/>
      <c r="X3244" s="593">
        <f t="shared" si="478"/>
        <v>0</v>
      </c>
      <c r="Y3244" s="593">
        <f t="shared" si="479"/>
        <v>0</v>
      </c>
      <c r="Z3244" s="594">
        <v>1</v>
      </c>
      <c r="AA3244" s="594"/>
      <c r="AB3244" s="594"/>
      <c r="AC3244" s="594"/>
      <c r="AD3244" s="594"/>
      <c r="AE3244" s="594"/>
      <c r="AF3244" s="594"/>
      <c r="AG3244" s="594"/>
      <c r="AH3244" s="595">
        <f t="shared" si="475"/>
        <v>1</v>
      </c>
      <c r="AI3244" s="594"/>
      <c r="AJ3244" s="594"/>
      <c r="AK3244" s="594"/>
      <c r="AL3244" s="594"/>
      <c r="AM3244" s="594"/>
      <c r="AN3244" s="594"/>
      <c r="AO3244" s="594"/>
      <c r="AP3244" s="594"/>
      <c r="AQ3244" s="596">
        <f t="shared" si="477"/>
        <v>0</v>
      </c>
      <c r="AR3244" s="596">
        <f t="shared" si="476"/>
        <v>1</v>
      </c>
    </row>
    <row r="3245" spans="1:44" ht="28.2" thickTop="1" thickBot="1">
      <c r="A3245" s="576" t="s">
        <v>2448</v>
      </c>
      <c r="B3245" s="793" t="s">
        <v>2448</v>
      </c>
      <c r="C3245" s="794" t="s">
        <v>2308</v>
      </c>
      <c r="D3245" s="579"/>
      <c r="E3245" s="921" t="s">
        <v>179</v>
      </c>
      <c r="F3245" s="663">
        <v>150000</v>
      </c>
      <c r="G3245" s="663">
        <v>150000</v>
      </c>
      <c r="H3245" s="582"/>
      <c r="I3245" s="693">
        <v>150000</v>
      </c>
      <c r="J3245" s="668"/>
      <c r="K3245" s="664"/>
      <c r="L3245" s="664"/>
      <c r="M3245" s="665"/>
      <c r="N3245" s="665"/>
      <c r="O3245" s="666"/>
      <c r="P3245" s="587"/>
      <c r="Q3245" s="667"/>
      <c r="R3245" s="667">
        <v>150000</v>
      </c>
      <c r="S3245" s="592">
        <v>0</v>
      </c>
      <c r="T3245" s="591"/>
      <c r="U3245" s="665"/>
      <c r="V3245" s="591"/>
      <c r="W3245" s="592"/>
      <c r="X3245" s="593">
        <f t="shared" si="478"/>
        <v>0</v>
      </c>
      <c r="Y3245" s="593">
        <f t="shared" si="479"/>
        <v>0</v>
      </c>
      <c r="Z3245" s="594">
        <v>1</v>
      </c>
      <c r="AA3245" s="594"/>
      <c r="AB3245" s="594"/>
      <c r="AC3245" s="594"/>
      <c r="AD3245" s="594"/>
      <c r="AE3245" s="594"/>
      <c r="AF3245" s="594"/>
      <c r="AG3245" s="594"/>
      <c r="AH3245" s="595">
        <f t="shared" si="475"/>
        <v>1</v>
      </c>
      <c r="AI3245" s="594"/>
      <c r="AJ3245" s="594"/>
      <c r="AK3245" s="594"/>
      <c r="AL3245" s="594"/>
      <c r="AM3245" s="594"/>
      <c r="AN3245" s="594"/>
      <c r="AO3245" s="594"/>
      <c r="AP3245" s="594"/>
      <c r="AQ3245" s="596">
        <f t="shared" si="477"/>
        <v>0</v>
      </c>
      <c r="AR3245" s="596">
        <f t="shared" si="476"/>
        <v>1</v>
      </c>
    </row>
    <row r="3246" spans="1:44" ht="28.2" thickTop="1" thickBot="1">
      <c r="A3246" s="576" t="s">
        <v>2448</v>
      </c>
      <c r="B3246" s="793" t="s">
        <v>2448</v>
      </c>
      <c r="C3246" s="794" t="s">
        <v>2468</v>
      </c>
      <c r="D3246" s="579"/>
      <c r="E3246" s="921" t="s">
        <v>179</v>
      </c>
      <c r="F3246" s="663">
        <v>150000</v>
      </c>
      <c r="G3246" s="663">
        <v>150000</v>
      </c>
      <c r="H3246" s="582"/>
      <c r="I3246" s="693">
        <v>150000</v>
      </c>
      <c r="J3246" s="668"/>
      <c r="K3246" s="664"/>
      <c r="L3246" s="664"/>
      <c r="M3246" s="665"/>
      <c r="N3246" s="665"/>
      <c r="O3246" s="666"/>
      <c r="P3246" s="587"/>
      <c r="Q3246" s="667"/>
      <c r="R3246" s="667">
        <v>150000</v>
      </c>
      <c r="S3246" s="592">
        <v>0</v>
      </c>
      <c r="T3246" s="591"/>
      <c r="U3246" s="665"/>
      <c r="V3246" s="591"/>
      <c r="W3246" s="592"/>
      <c r="X3246" s="593">
        <f t="shared" si="478"/>
        <v>0</v>
      </c>
      <c r="Y3246" s="593">
        <f t="shared" si="479"/>
        <v>0</v>
      </c>
      <c r="Z3246" s="594">
        <v>1</v>
      </c>
      <c r="AA3246" s="594"/>
      <c r="AB3246" s="594"/>
      <c r="AC3246" s="594"/>
      <c r="AD3246" s="594"/>
      <c r="AE3246" s="594"/>
      <c r="AF3246" s="594"/>
      <c r="AG3246" s="594"/>
      <c r="AH3246" s="595">
        <f t="shared" si="475"/>
        <v>1</v>
      </c>
      <c r="AI3246" s="594"/>
      <c r="AJ3246" s="594"/>
      <c r="AK3246" s="594"/>
      <c r="AL3246" s="594"/>
      <c r="AM3246" s="594"/>
      <c r="AN3246" s="594"/>
      <c r="AO3246" s="594"/>
      <c r="AP3246" s="594"/>
      <c r="AQ3246" s="596">
        <f t="shared" si="477"/>
        <v>0</v>
      </c>
      <c r="AR3246" s="596">
        <f t="shared" si="476"/>
        <v>1</v>
      </c>
    </row>
    <row r="3247" spans="1:44" ht="28.2" thickTop="1" thickBot="1">
      <c r="A3247" s="576" t="s">
        <v>2448</v>
      </c>
      <c r="B3247" s="793" t="s">
        <v>2448</v>
      </c>
      <c r="C3247" s="794" t="s">
        <v>800</v>
      </c>
      <c r="D3247" s="579"/>
      <c r="E3247" s="921" t="s">
        <v>179</v>
      </c>
      <c r="F3247" s="663">
        <v>100000</v>
      </c>
      <c r="G3247" s="663">
        <v>100000</v>
      </c>
      <c r="H3247" s="582"/>
      <c r="I3247" s="693">
        <v>100000</v>
      </c>
      <c r="J3247" s="668"/>
      <c r="K3247" s="664"/>
      <c r="L3247" s="664"/>
      <c r="M3247" s="665"/>
      <c r="N3247" s="665"/>
      <c r="O3247" s="666"/>
      <c r="P3247" s="587"/>
      <c r="Q3247" s="667"/>
      <c r="R3247" s="667">
        <v>100000</v>
      </c>
      <c r="S3247" s="592">
        <v>0</v>
      </c>
      <c r="T3247" s="591"/>
      <c r="U3247" s="665"/>
      <c r="V3247" s="591"/>
      <c r="W3247" s="592"/>
      <c r="X3247" s="593">
        <f t="shared" si="478"/>
        <v>0</v>
      </c>
      <c r="Y3247" s="593">
        <f t="shared" si="479"/>
        <v>0</v>
      </c>
      <c r="Z3247" s="594">
        <v>1</v>
      </c>
      <c r="AA3247" s="594"/>
      <c r="AB3247" s="594"/>
      <c r="AC3247" s="594"/>
      <c r="AD3247" s="594"/>
      <c r="AE3247" s="594"/>
      <c r="AF3247" s="594"/>
      <c r="AG3247" s="594"/>
      <c r="AH3247" s="595">
        <f t="shared" si="475"/>
        <v>1</v>
      </c>
      <c r="AI3247" s="594"/>
      <c r="AJ3247" s="594"/>
      <c r="AK3247" s="594"/>
      <c r="AL3247" s="594"/>
      <c r="AM3247" s="594"/>
      <c r="AN3247" s="594"/>
      <c r="AO3247" s="594"/>
      <c r="AP3247" s="594"/>
      <c r="AQ3247" s="596">
        <f t="shared" si="477"/>
        <v>0</v>
      </c>
      <c r="AR3247" s="596">
        <f t="shared" si="476"/>
        <v>1</v>
      </c>
    </row>
    <row r="3248" spans="1:44" ht="28.2" thickTop="1" thickBot="1">
      <c r="A3248" s="576" t="s">
        <v>2448</v>
      </c>
      <c r="B3248" s="793" t="s">
        <v>2448</v>
      </c>
      <c r="C3248" s="662" t="s">
        <v>2469</v>
      </c>
      <c r="D3248" s="579"/>
      <c r="E3248" s="921" t="s">
        <v>179</v>
      </c>
      <c r="F3248" s="663">
        <v>50000</v>
      </c>
      <c r="G3248" s="663">
        <v>50000</v>
      </c>
      <c r="H3248" s="582"/>
      <c r="I3248" s="693">
        <v>50000</v>
      </c>
      <c r="J3248" s="668"/>
      <c r="K3248" s="664"/>
      <c r="L3248" s="664"/>
      <c r="M3248" s="665"/>
      <c r="N3248" s="665"/>
      <c r="O3248" s="666"/>
      <c r="P3248" s="587"/>
      <c r="Q3248" s="667"/>
      <c r="R3248" s="668">
        <v>50000</v>
      </c>
      <c r="S3248" s="592">
        <v>0</v>
      </c>
      <c r="T3248" s="591"/>
      <c r="U3248" s="665"/>
      <c r="V3248" s="591"/>
      <c r="W3248" s="592"/>
      <c r="X3248" s="593">
        <f t="shared" si="478"/>
        <v>0</v>
      </c>
      <c r="Y3248" s="593">
        <f t="shared" si="479"/>
        <v>0</v>
      </c>
      <c r="Z3248" s="594">
        <v>1</v>
      </c>
      <c r="AA3248" s="594"/>
      <c r="AB3248" s="594"/>
      <c r="AC3248" s="594"/>
      <c r="AD3248" s="594"/>
      <c r="AE3248" s="594"/>
      <c r="AF3248" s="594"/>
      <c r="AG3248" s="594"/>
      <c r="AH3248" s="595">
        <f t="shared" si="475"/>
        <v>1</v>
      </c>
      <c r="AI3248" s="594"/>
      <c r="AJ3248" s="594"/>
      <c r="AK3248" s="594"/>
      <c r="AL3248" s="594"/>
      <c r="AM3248" s="594"/>
      <c r="AN3248" s="594"/>
      <c r="AO3248" s="594"/>
      <c r="AP3248" s="594"/>
      <c r="AQ3248" s="596">
        <f t="shared" si="477"/>
        <v>0</v>
      </c>
      <c r="AR3248" s="596">
        <f t="shared" si="476"/>
        <v>1</v>
      </c>
    </row>
    <row r="3249" spans="1:44" ht="28.2" thickTop="1" thickBot="1">
      <c r="A3249" s="576" t="s">
        <v>2448</v>
      </c>
      <c r="B3249" s="793" t="s">
        <v>2448</v>
      </c>
      <c r="C3249" s="794" t="s">
        <v>2470</v>
      </c>
      <c r="D3249" s="579"/>
      <c r="E3249" s="921" t="s">
        <v>179</v>
      </c>
      <c r="F3249" s="663">
        <v>200000</v>
      </c>
      <c r="G3249" s="663">
        <v>200000</v>
      </c>
      <c r="H3249" s="582"/>
      <c r="I3249" s="693">
        <v>200000</v>
      </c>
      <c r="J3249" s="668"/>
      <c r="K3249" s="664"/>
      <c r="L3249" s="664"/>
      <c r="M3249" s="665"/>
      <c r="N3249" s="665"/>
      <c r="O3249" s="666"/>
      <c r="P3249" s="587"/>
      <c r="Q3249" s="667"/>
      <c r="R3249" s="668">
        <v>200000</v>
      </c>
      <c r="S3249" s="592">
        <v>0</v>
      </c>
      <c r="T3249" s="591"/>
      <c r="U3249" s="665"/>
      <c r="V3249" s="591"/>
      <c r="W3249" s="592"/>
      <c r="X3249" s="593">
        <f t="shared" si="478"/>
        <v>0</v>
      </c>
      <c r="Y3249" s="593">
        <f t="shared" si="479"/>
        <v>0</v>
      </c>
      <c r="Z3249" s="594">
        <v>1</v>
      </c>
      <c r="AA3249" s="594"/>
      <c r="AB3249" s="594"/>
      <c r="AC3249" s="594"/>
      <c r="AD3249" s="594"/>
      <c r="AE3249" s="594"/>
      <c r="AF3249" s="594"/>
      <c r="AG3249" s="594"/>
      <c r="AH3249" s="595">
        <f t="shared" si="475"/>
        <v>1</v>
      </c>
      <c r="AI3249" s="594"/>
      <c r="AJ3249" s="594"/>
      <c r="AK3249" s="594"/>
      <c r="AL3249" s="594"/>
      <c r="AM3249" s="594"/>
      <c r="AN3249" s="594"/>
      <c r="AO3249" s="594"/>
      <c r="AP3249" s="594"/>
      <c r="AQ3249" s="596">
        <f t="shared" si="477"/>
        <v>0</v>
      </c>
      <c r="AR3249" s="596">
        <f t="shared" si="476"/>
        <v>1</v>
      </c>
    </row>
    <row r="3250" spans="1:44" ht="28.2" thickTop="1" thickBot="1">
      <c r="A3250" s="576" t="s">
        <v>2448</v>
      </c>
      <c r="B3250" s="793" t="s">
        <v>2448</v>
      </c>
      <c r="C3250" s="794" t="s">
        <v>2471</v>
      </c>
      <c r="D3250" s="579"/>
      <c r="E3250" s="921" t="s">
        <v>179</v>
      </c>
      <c r="F3250" s="663">
        <v>180000</v>
      </c>
      <c r="G3250" s="663">
        <v>180000</v>
      </c>
      <c r="H3250" s="582"/>
      <c r="I3250" s="693">
        <v>180000</v>
      </c>
      <c r="J3250" s="668"/>
      <c r="K3250" s="664"/>
      <c r="L3250" s="664"/>
      <c r="M3250" s="665"/>
      <c r="N3250" s="665"/>
      <c r="O3250" s="666"/>
      <c r="P3250" s="587"/>
      <c r="Q3250" s="667"/>
      <c r="R3250" s="668"/>
      <c r="S3250" s="592">
        <v>180000</v>
      </c>
      <c r="T3250" s="591"/>
      <c r="U3250" s="665"/>
      <c r="V3250" s="591"/>
      <c r="W3250" s="592"/>
      <c r="X3250" s="593">
        <f t="shared" si="478"/>
        <v>0</v>
      </c>
      <c r="Y3250" s="593">
        <f t="shared" si="479"/>
        <v>0</v>
      </c>
      <c r="Z3250" s="594">
        <v>1</v>
      </c>
      <c r="AA3250" s="594"/>
      <c r="AB3250" s="594"/>
      <c r="AC3250" s="594"/>
      <c r="AD3250" s="594"/>
      <c r="AE3250" s="594"/>
      <c r="AF3250" s="594"/>
      <c r="AG3250" s="594"/>
      <c r="AH3250" s="595">
        <f t="shared" si="475"/>
        <v>1</v>
      </c>
      <c r="AI3250" s="594"/>
      <c r="AJ3250" s="594"/>
      <c r="AK3250" s="594"/>
      <c r="AL3250" s="594"/>
      <c r="AM3250" s="594"/>
      <c r="AN3250" s="594"/>
      <c r="AO3250" s="594"/>
      <c r="AP3250" s="594"/>
      <c r="AQ3250" s="596">
        <f t="shared" si="477"/>
        <v>0</v>
      </c>
      <c r="AR3250" s="596">
        <f t="shared" si="476"/>
        <v>1</v>
      </c>
    </row>
    <row r="3251" spans="1:44" ht="28.2" thickTop="1" thickBot="1">
      <c r="A3251" s="576" t="s">
        <v>2448</v>
      </c>
      <c r="B3251" s="793" t="s">
        <v>2448</v>
      </c>
      <c r="C3251" s="794" t="s">
        <v>2472</v>
      </c>
      <c r="D3251" s="579"/>
      <c r="E3251" s="921" t="s">
        <v>179</v>
      </c>
      <c r="F3251" s="663">
        <v>200000</v>
      </c>
      <c r="G3251" s="663">
        <v>200000</v>
      </c>
      <c r="H3251" s="582"/>
      <c r="I3251" s="693">
        <v>200000</v>
      </c>
      <c r="J3251" s="668"/>
      <c r="K3251" s="664"/>
      <c r="L3251" s="664"/>
      <c r="M3251" s="665"/>
      <c r="N3251" s="665"/>
      <c r="O3251" s="666"/>
      <c r="P3251" s="587"/>
      <c r="Q3251" s="667"/>
      <c r="R3251" s="668">
        <v>0</v>
      </c>
      <c r="S3251" s="592">
        <v>200000</v>
      </c>
      <c r="T3251" s="591"/>
      <c r="U3251" s="665"/>
      <c r="V3251" s="591"/>
      <c r="W3251" s="592"/>
      <c r="X3251" s="593">
        <f t="shared" si="478"/>
        <v>0</v>
      </c>
      <c r="Y3251" s="593">
        <f t="shared" si="479"/>
        <v>0</v>
      </c>
      <c r="Z3251" s="594">
        <v>1</v>
      </c>
      <c r="AA3251" s="594"/>
      <c r="AB3251" s="594"/>
      <c r="AC3251" s="594"/>
      <c r="AD3251" s="594"/>
      <c r="AE3251" s="594"/>
      <c r="AF3251" s="594"/>
      <c r="AG3251" s="594"/>
      <c r="AH3251" s="595">
        <f t="shared" si="475"/>
        <v>1</v>
      </c>
      <c r="AI3251" s="594"/>
      <c r="AJ3251" s="594"/>
      <c r="AK3251" s="594"/>
      <c r="AL3251" s="594"/>
      <c r="AM3251" s="594"/>
      <c r="AN3251" s="594"/>
      <c r="AO3251" s="594"/>
      <c r="AP3251" s="594"/>
      <c r="AQ3251" s="596">
        <f t="shared" si="477"/>
        <v>0</v>
      </c>
      <c r="AR3251" s="596">
        <f t="shared" si="476"/>
        <v>1</v>
      </c>
    </row>
    <row r="3252" spans="1:44" ht="28.2" thickTop="1" thickBot="1">
      <c r="A3252" s="576" t="s">
        <v>2448</v>
      </c>
      <c r="B3252" s="793" t="s">
        <v>2448</v>
      </c>
      <c r="C3252" s="794" t="s">
        <v>2473</v>
      </c>
      <c r="D3252" s="579"/>
      <c r="E3252" s="921" t="s">
        <v>179</v>
      </c>
      <c r="F3252" s="663">
        <v>100000</v>
      </c>
      <c r="G3252" s="663">
        <v>100000</v>
      </c>
      <c r="H3252" s="582"/>
      <c r="I3252" s="693">
        <v>100000</v>
      </c>
      <c r="J3252" s="668"/>
      <c r="K3252" s="664"/>
      <c r="L3252" s="664"/>
      <c r="M3252" s="665"/>
      <c r="N3252" s="665"/>
      <c r="O3252" s="666"/>
      <c r="P3252" s="587"/>
      <c r="Q3252" s="667"/>
      <c r="R3252" s="668">
        <v>0</v>
      </c>
      <c r="S3252" s="592">
        <v>100000</v>
      </c>
      <c r="T3252" s="591"/>
      <c r="U3252" s="665"/>
      <c r="V3252" s="591"/>
      <c r="W3252" s="592"/>
      <c r="X3252" s="593">
        <f t="shared" si="478"/>
        <v>0</v>
      </c>
      <c r="Y3252" s="593">
        <f t="shared" si="479"/>
        <v>0</v>
      </c>
      <c r="Z3252" s="594">
        <v>1</v>
      </c>
      <c r="AA3252" s="594"/>
      <c r="AB3252" s="594"/>
      <c r="AC3252" s="594"/>
      <c r="AD3252" s="594"/>
      <c r="AE3252" s="594"/>
      <c r="AF3252" s="594"/>
      <c r="AG3252" s="594"/>
      <c r="AH3252" s="595">
        <f t="shared" si="475"/>
        <v>1</v>
      </c>
      <c r="AI3252" s="594"/>
      <c r="AJ3252" s="594"/>
      <c r="AK3252" s="594"/>
      <c r="AL3252" s="594"/>
      <c r="AM3252" s="594"/>
      <c r="AN3252" s="594"/>
      <c r="AO3252" s="594"/>
      <c r="AP3252" s="594"/>
      <c r="AQ3252" s="596">
        <f t="shared" si="477"/>
        <v>0</v>
      </c>
      <c r="AR3252" s="596">
        <f t="shared" si="476"/>
        <v>1</v>
      </c>
    </row>
    <row r="3253" spans="1:44" ht="28.2" thickTop="1" thickBot="1">
      <c r="A3253" s="576" t="s">
        <v>2448</v>
      </c>
      <c r="B3253" s="793" t="s">
        <v>2448</v>
      </c>
      <c r="C3253" s="794" t="s">
        <v>2474</v>
      </c>
      <c r="D3253" s="579"/>
      <c r="E3253" s="921" t="s">
        <v>179</v>
      </c>
      <c r="F3253" s="663">
        <v>150000</v>
      </c>
      <c r="G3253" s="663">
        <v>150000</v>
      </c>
      <c r="H3253" s="582"/>
      <c r="I3253" s="693">
        <v>150000</v>
      </c>
      <c r="J3253" s="668"/>
      <c r="K3253" s="664"/>
      <c r="L3253" s="664"/>
      <c r="M3253" s="665"/>
      <c r="N3253" s="665"/>
      <c r="O3253" s="666"/>
      <c r="P3253" s="587"/>
      <c r="Q3253" s="667"/>
      <c r="R3253" s="668"/>
      <c r="S3253" s="592">
        <v>150000</v>
      </c>
      <c r="T3253" s="591"/>
      <c r="U3253" s="665"/>
      <c r="V3253" s="591"/>
      <c r="W3253" s="592"/>
      <c r="X3253" s="593">
        <f t="shared" si="478"/>
        <v>0</v>
      </c>
      <c r="Y3253" s="593">
        <f t="shared" si="479"/>
        <v>0</v>
      </c>
      <c r="Z3253" s="594">
        <v>1</v>
      </c>
      <c r="AA3253" s="594"/>
      <c r="AB3253" s="594"/>
      <c r="AC3253" s="594"/>
      <c r="AD3253" s="594"/>
      <c r="AE3253" s="594"/>
      <c r="AF3253" s="594"/>
      <c r="AG3253" s="594"/>
      <c r="AH3253" s="595">
        <f t="shared" si="475"/>
        <v>1</v>
      </c>
      <c r="AI3253" s="594"/>
      <c r="AJ3253" s="594"/>
      <c r="AK3253" s="594"/>
      <c r="AL3253" s="594"/>
      <c r="AM3253" s="594"/>
      <c r="AN3253" s="594"/>
      <c r="AO3253" s="594"/>
      <c r="AP3253" s="594"/>
      <c r="AQ3253" s="596">
        <f t="shared" si="477"/>
        <v>0</v>
      </c>
      <c r="AR3253" s="596">
        <f t="shared" si="476"/>
        <v>1</v>
      </c>
    </row>
    <row r="3254" spans="1:44" ht="28.2" thickTop="1" thickBot="1">
      <c r="A3254" s="576" t="s">
        <v>2448</v>
      </c>
      <c r="B3254" s="793" t="s">
        <v>2448</v>
      </c>
      <c r="C3254" s="794" t="s">
        <v>2475</v>
      </c>
      <c r="D3254" s="579"/>
      <c r="E3254" s="921" t="s">
        <v>179</v>
      </c>
      <c r="F3254" s="663">
        <v>95000</v>
      </c>
      <c r="G3254" s="663">
        <v>95000</v>
      </c>
      <c r="H3254" s="582"/>
      <c r="I3254" s="693">
        <v>95000</v>
      </c>
      <c r="J3254" s="668"/>
      <c r="K3254" s="664"/>
      <c r="L3254" s="664"/>
      <c r="M3254" s="665"/>
      <c r="N3254" s="665"/>
      <c r="O3254" s="666"/>
      <c r="P3254" s="587"/>
      <c r="Q3254" s="667"/>
      <c r="R3254" s="668">
        <v>0</v>
      </c>
      <c r="S3254" s="592">
        <v>95000</v>
      </c>
      <c r="T3254" s="591"/>
      <c r="U3254" s="665"/>
      <c r="V3254" s="591"/>
      <c r="W3254" s="592"/>
      <c r="X3254" s="593">
        <f t="shared" si="478"/>
        <v>0</v>
      </c>
      <c r="Y3254" s="593">
        <f t="shared" si="479"/>
        <v>0</v>
      </c>
      <c r="Z3254" s="594">
        <v>1</v>
      </c>
      <c r="AA3254" s="594"/>
      <c r="AB3254" s="594"/>
      <c r="AC3254" s="594"/>
      <c r="AD3254" s="594"/>
      <c r="AE3254" s="594"/>
      <c r="AF3254" s="594"/>
      <c r="AG3254" s="594"/>
      <c r="AH3254" s="595">
        <f t="shared" si="475"/>
        <v>1</v>
      </c>
      <c r="AI3254" s="594"/>
      <c r="AJ3254" s="594"/>
      <c r="AK3254" s="594"/>
      <c r="AL3254" s="594"/>
      <c r="AM3254" s="594"/>
      <c r="AN3254" s="594"/>
      <c r="AO3254" s="594"/>
      <c r="AP3254" s="594"/>
      <c r="AQ3254" s="596">
        <f t="shared" si="477"/>
        <v>0</v>
      </c>
      <c r="AR3254" s="596">
        <f t="shared" si="476"/>
        <v>1</v>
      </c>
    </row>
    <row r="3255" spans="1:44" ht="28.2" thickTop="1" thickBot="1">
      <c r="A3255" s="576" t="s">
        <v>2448</v>
      </c>
      <c r="B3255" s="793" t="s">
        <v>2448</v>
      </c>
      <c r="C3255" s="794" t="s">
        <v>2476</v>
      </c>
      <c r="D3255" s="579"/>
      <c r="E3255" s="921" t="s">
        <v>179</v>
      </c>
      <c r="F3255" s="663">
        <v>50000</v>
      </c>
      <c r="G3255" s="663">
        <v>50000</v>
      </c>
      <c r="H3255" s="582"/>
      <c r="I3255" s="693">
        <v>50000</v>
      </c>
      <c r="J3255" s="668"/>
      <c r="K3255" s="664"/>
      <c r="L3255" s="664"/>
      <c r="M3255" s="665"/>
      <c r="N3255" s="665"/>
      <c r="O3255" s="666"/>
      <c r="P3255" s="587"/>
      <c r="Q3255" s="667"/>
      <c r="R3255" s="668">
        <v>50000</v>
      </c>
      <c r="S3255" s="592">
        <v>0</v>
      </c>
      <c r="T3255" s="591"/>
      <c r="U3255" s="665"/>
      <c r="V3255" s="591"/>
      <c r="W3255" s="592"/>
      <c r="X3255" s="593">
        <f t="shared" si="478"/>
        <v>0</v>
      </c>
      <c r="Y3255" s="593">
        <f t="shared" si="479"/>
        <v>0</v>
      </c>
      <c r="Z3255" s="594">
        <v>1</v>
      </c>
      <c r="AA3255" s="594"/>
      <c r="AB3255" s="594"/>
      <c r="AC3255" s="594"/>
      <c r="AD3255" s="594"/>
      <c r="AE3255" s="594"/>
      <c r="AF3255" s="594"/>
      <c r="AG3255" s="594"/>
      <c r="AH3255" s="595">
        <f t="shared" si="475"/>
        <v>1</v>
      </c>
      <c r="AI3255" s="594"/>
      <c r="AJ3255" s="594"/>
      <c r="AK3255" s="594"/>
      <c r="AL3255" s="594"/>
      <c r="AM3255" s="594"/>
      <c r="AN3255" s="594"/>
      <c r="AO3255" s="594"/>
      <c r="AP3255" s="594"/>
      <c r="AQ3255" s="596">
        <f t="shared" si="477"/>
        <v>0</v>
      </c>
      <c r="AR3255" s="596">
        <f t="shared" si="476"/>
        <v>1</v>
      </c>
    </row>
    <row r="3256" spans="1:44" ht="28.2" thickTop="1" thickBot="1">
      <c r="A3256" s="576" t="s">
        <v>2448</v>
      </c>
      <c r="B3256" s="793" t="s">
        <v>2448</v>
      </c>
      <c r="C3256" s="794" t="s">
        <v>2477</v>
      </c>
      <c r="D3256" s="579"/>
      <c r="E3256" s="988" t="s">
        <v>1553</v>
      </c>
      <c r="F3256" s="663">
        <v>600000</v>
      </c>
      <c r="G3256" s="663">
        <v>600000</v>
      </c>
      <c r="H3256" s="582"/>
      <c r="I3256" s="797">
        <v>600000</v>
      </c>
      <c r="J3256" s="668"/>
      <c r="K3256" s="664"/>
      <c r="L3256" s="664"/>
      <c r="M3256" s="665"/>
      <c r="N3256" s="665"/>
      <c r="O3256" s="666"/>
      <c r="P3256" s="587"/>
      <c r="Q3256" s="667"/>
      <c r="R3256" s="668"/>
      <c r="S3256" s="592">
        <v>600000</v>
      </c>
      <c r="T3256" s="591"/>
      <c r="U3256" s="665"/>
      <c r="V3256" s="591"/>
      <c r="W3256" s="592"/>
      <c r="X3256" s="593">
        <f t="shared" si="478"/>
        <v>0</v>
      </c>
      <c r="Y3256" s="593">
        <f t="shared" si="479"/>
        <v>0</v>
      </c>
      <c r="Z3256" s="594">
        <v>1</v>
      </c>
      <c r="AA3256" s="594"/>
      <c r="AB3256" s="594"/>
      <c r="AC3256" s="594"/>
      <c r="AD3256" s="594"/>
      <c r="AE3256" s="594"/>
      <c r="AF3256" s="594"/>
      <c r="AG3256" s="594"/>
      <c r="AH3256" s="595">
        <f t="shared" si="475"/>
        <v>1</v>
      </c>
      <c r="AI3256" s="594"/>
      <c r="AJ3256" s="594"/>
      <c r="AK3256" s="594"/>
      <c r="AL3256" s="594"/>
      <c r="AM3256" s="594"/>
      <c r="AN3256" s="594"/>
      <c r="AO3256" s="594"/>
      <c r="AP3256" s="594"/>
      <c r="AQ3256" s="596">
        <f t="shared" si="477"/>
        <v>0</v>
      </c>
      <c r="AR3256" s="596">
        <f t="shared" si="476"/>
        <v>1</v>
      </c>
    </row>
    <row r="3257" spans="1:44" ht="28.2" thickTop="1" thickBot="1">
      <c r="A3257" s="206" t="s">
        <v>2448</v>
      </c>
      <c r="B3257" s="798" t="s">
        <v>2448</v>
      </c>
      <c r="C3257" s="227" t="s">
        <v>2478</v>
      </c>
      <c r="D3257" s="799"/>
      <c r="E3257" s="922" t="s">
        <v>1576</v>
      </c>
      <c r="F3257" s="658">
        <v>500000</v>
      </c>
      <c r="G3257" s="658">
        <v>470000</v>
      </c>
      <c r="H3257" s="800"/>
      <c r="I3257" s="479">
        <v>0</v>
      </c>
      <c r="J3257" s="801">
        <v>250000</v>
      </c>
      <c r="K3257" s="801"/>
      <c r="L3257" s="801">
        <v>220000</v>
      </c>
      <c r="M3257" s="479"/>
      <c r="N3257" s="479"/>
      <c r="O3257" s="790"/>
      <c r="P3257" s="587"/>
      <c r="Q3257" s="509">
        <v>422600</v>
      </c>
      <c r="R3257" s="658">
        <v>47400</v>
      </c>
      <c r="S3257" s="479">
        <v>0</v>
      </c>
      <c r="T3257" s="484"/>
      <c r="U3257" s="479"/>
      <c r="V3257" s="484"/>
      <c r="W3257" s="334"/>
      <c r="X3257" s="593">
        <f t="shared" si="478"/>
        <v>0</v>
      </c>
      <c r="Y3257" s="593">
        <f t="shared" si="479"/>
        <v>0</v>
      </c>
      <c r="Z3257" s="595"/>
      <c r="AA3257" s="595"/>
      <c r="AB3257" s="595"/>
      <c r="AC3257" s="595"/>
      <c r="AD3257" s="595"/>
      <c r="AE3257" s="595"/>
      <c r="AF3257" s="595"/>
      <c r="AG3257" s="595"/>
      <c r="AH3257" s="595">
        <f t="shared" si="475"/>
        <v>0</v>
      </c>
      <c r="AI3257" s="595">
        <v>1</v>
      </c>
      <c r="AJ3257" s="595"/>
      <c r="AK3257" s="595"/>
      <c r="AL3257" s="595"/>
      <c r="AM3257" s="595"/>
      <c r="AN3257" s="595"/>
      <c r="AO3257" s="595"/>
      <c r="AP3257" s="595"/>
      <c r="AQ3257" s="596">
        <f t="shared" si="477"/>
        <v>1</v>
      </c>
      <c r="AR3257" s="596">
        <f t="shared" si="476"/>
        <v>1</v>
      </c>
    </row>
    <row r="3258" spans="1:44" ht="28.2" thickTop="1" thickBot="1">
      <c r="A3258" s="206" t="s">
        <v>2448</v>
      </c>
      <c r="B3258" s="798" t="s">
        <v>2448</v>
      </c>
      <c r="C3258" s="227" t="s">
        <v>2479</v>
      </c>
      <c r="D3258" s="799"/>
      <c r="E3258" s="922" t="s">
        <v>1485</v>
      </c>
      <c r="F3258" s="658">
        <v>0</v>
      </c>
      <c r="G3258" s="658">
        <v>750000</v>
      </c>
      <c r="H3258" s="800"/>
      <c r="I3258" s="479">
        <v>280000</v>
      </c>
      <c r="J3258" s="801">
        <v>125000</v>
      </c>
      <c r="K3258" s="801"/>
      <c r="L3258" s="801">
        <v>300000</v>
      </c>
      <c r="M3258" s="479"/>
      <c r="N3258" s="479">
        <v>45000</v>
      </c>
      <c r="O3258" s="790"/>
      <c r="P3258" s="587"/>
      <c r="Q3258" s="509"/>
      <c r="R3258" s="658">
        <v>750000</v>
      </c>
      <c r="S3258" s="479"/>
      <c r="T3258" s="484"/>
      <c r="U3258" s="479"/>
      <c r="V3258" s="484"/>
      <c r="W3258" s="334"/>
      <c r="X3258" s="593">
        <f t="shared" si="478"/>
        <v>0</v>
      </c>
      <c r="Y3258" s="593">
        <f t="shared" si="479"/>
        <v>0</v>
      </c>
      <c r="Z3258" s="595"/>
      <c r="AA3258" s="595"/>
      <c r="AB3258" s="595"/>
      <c r="AC3258" s="595"/>
      <c r="AD3258" s="595"/>
      <c r="AE3258" s="595"/>
      <c r="AF3258" s="595"/>
      <c r="AG3258" s="595"/>
      <c r="AH3258" s="595">
        <f t="shared" si="475"/>
        <v>0</v>
      </c>
      <c r="AI3258" s="595"/>
      <c r="AJ3258" s="595"/>
      <c r="AK3258" s="595"/>
      <c r="AL3258" s="595">
        <v>1</v>
      </c>
      <c r="AM3258" s="595"/>
      <c r="AN3258" s="595"/>
      <c r="AO3258" s="595"/>
      <c r="AP3258" s="595"/>
      <c r="AQ3258" s="596">
        <f t="shared" si="477"/>
        <v>1</v>
      </c>
      <c r="AR3258" s="596">
        <f t="shared" si="476"/>
        <v>1</v>
      </c>
    </row>
    <row r="3259" spans="1:44" ht="28.2" thickTop="1" thickBot="1">
      <c r="A3259" s="206" t="s">
        <v>2448</v>
      </c>
      <c r="B3259" s="798" t="s">
        <v>2448</v>
      </c>
      <c r="C3259" s="227" t="s">
        <v>2480</v>
      </c>
      <c r="D3259" s="799"/>
      <c r="E3259" s="922" t="s">
        <v>1576</v>
      </c>
      <c r="F3259" s="658">
        <v>500000</v>
      </c>
      <c r="G3259" s="658">
        <v>460000</v>
      </c>
      <c r="H3259" s="800"/>
      <c r="I3259" s="479">
        <v>204000</v>
      </c>
      <c r="J3259" s="801"/>
      <c r="K3259" s="801"/>
      <c r="L3259" s="801">
        <v>256000</v>
      </c>
      <c r="M3259" s="479"/>
      <c r="N3259" s="479"/>
      <c r="O3259" s="790"/>
      <c r="P3259" s="587"/>
      <c r="Q3259" s="509">
        <v>414000</v>
      </c>
      <c r="R3259" s="658">
        <v>46000</v>
      </c>
      <c r="S3259" s="479">
        <v>0</v>
      </c>
      <c r="T3259" s="484"/>
      <c r="U3259" s="479"/>
      <c r="V3259" s="484"/>
      <c r="W3259" s="334"/>
      <c r="X3259" s="593">
        <f t="shared" si="478"/>
        <v>0</v>
      </c>
      <c r="Y3259" s="593">
        <f t="shared" si="479"/>
        <v>0</v>
      </c>
      <c r="Z3259" s="595"/>
      <c r="AA3259" s="595"/>
      <c r="AB3259" s="595"/>
      <c r="AC3259" s="595"/>
      <c r="AD3259" s="595"/>
      <c r="AE3259" s="595"/>
      <c r="AF3259" s="595"/>
      <c r="AG3259" s="595"/>
      <c r="AH3259" s="595">
        <f t="shared" si="475"/>
        <v>0</v>
      </c>
      <c r="AI3259" s="595">
        <v>1</v>
      </c>
      <c r="AJ3259" s="595"/>
      <c r="AK3259" s="595"/>
      <c r="AL3259" s="595"/>
      <c r="AM3259" s="595"/>
      <c r="AN3259" s="595"/>
      <c r="AO3259" s="595"/>
      <c r="AP3259" s="595"/>
      <c r="AQ3259" s="596">
        <f t="shared" si="477"/>
        <v>1</v>
      </c>
      <c r="AR3259" s="596">
        <f t="shared" si="476"/>
        <v>1</v>
      </c>
    </row>
    <row r="3260" spans="1:44" ht="28.2" thickTop="1" thickBot="1">
      <c r="A3260" s="206" t="s">
        <v>2448</v>
      </c>
      <c r="B3260" s="798" t="s">
        <v>2448</v>
      </c>
      <c r="C3260" s="227" t="s">
        <v>2481</v>
      </c>
      <c r="D3260" s="799"/>
      <c r="E3260" s="922" t="s">
        <v>1485</v>
      </c>
      <c r="F3260" s="658">
        <v>0</v>
      </c>
      <c r="G3260" s="658">
        <v>209000</v>
      </c>
      <c r="H3260" s="800"/>
      <c r="I3260" s="479">
        <v>209000</v>
      </c>
      <c r="J3260" s="801"/>
      <c r="K3260" s="801"/>
      <c r="L3260" s="801"/>
      <c r="M3260" s="479"/>
      <c r="N3260" s="479"/>
      <c r="O3260" s="790"/>
      <c r="P3260" s="587"/>
      <c r="Q3260" s="509"/>
      <c r="R3260" s="658">
        <v>209000</v>
      </c>
      <c r="S3260" s="479">
        <v>0</v>
      </c>
      <c r="T3260" s="484"/>
      <c r="U3260" s="479"/>
      <c r="V3260" s="484"/>
      <c r="W3260" s="334"/>
      <c r="X3260" s="593">
        <f t="shared" si="478"/>
        <v>0</v>
      </c>
      <c r="Y3260" s="593">
        <f t="shared" si="479"/>
        <v>0</v>
      </c>
      <c r="Z3260" s="595"/>
      <c r="AA3260" s="595"/>
      <c r="AB3260" s="595"/>
      <c r="AC3260" s="595"/>
      <c r="AD3260" s="595"/>
      <c r="AE3260" s="595"/>
      <c r="AF3260" s="595"/>
      <c r="AG3260" s="595"/>
      <c r="AH3260" s="595">
        <f t="shared" si="475"/>
        <v>0</v>
      </c>
      <c r="AI3260" s="595">
        <v>1</v>
      </c>
      <c r="AJ3260" s="595"/>
      <c r="AK3260" s="595"/>
      <c r="AL3260" s="595"/>
      <c r="AM3260" s="595"/>
      <c r="AN3260" s="595"/>
      <c r="AO3260" s="595"/>
      <c r="AP3260" s="595"/>
      <c r="AQ3260" s="596">
        <f t="shared" si="477"/>
        <v>1</v>
      </c>
      <c r="AR3260" s="596">
        <f t="shared" si="476"/>
        <v>1</v>
      </c>
    </row>
    <row r="3261" spans="1:44" ht="28.2" thickTop="1" thickBot="1">
      <c r="A3261" s="206" t="s">
        <v>2448</v>
      </c>
      <c r="B3261" s="798" t="s">
        <v>2448</v>
      </c>
      <c r="C3261" s="227" t="s">
        <v>452</v>
      </c>
      <c r="D3261" s="799"/>
      <c r="E3261" s="922" t="s">
        <v>1485</v>
      </c>
      <c r="F3261" s="658">
        <v>1950000</v>
      </c>
      <c r="G3261" s="658">
        <v>4000000</v>
      </c>
      <c r="H3261" s="800"/>
      <c r="I3261" s="479">
        <v>1250000</v>
      </c>
      <c r="J3261" s="801">
        <v>2750000</v>
      </c>
      <c r="K3261" s="801"/>
      <c r="L3261" s="801"/>
      <c r="M3261" s="479"/>
      <c r="N3261" s="479"/>
      <c r="O3261" s="790"/>
      <c r="P3261" s="587"/>
      <c r="Q3261" s="509"/>
      <c r="R3261" s="658">
        <v>4000000</v>
      </c>
      <c r="S3261" s="479"/>
      <c r="T3261" s="484"/>
      <c r="U3261" s="479"/>
      <c r="V3261" s="484"/>
      <c r="W3261" s="334"/>
      <c r="X3261" s="593">
        <f t="shared" si="478"/>
        <v>0</v>
      </c>
      <c r="Y3261" s="593">
        <f t="shared" si="479"/>
        <v>0</v>
      </c>
      <c r="Z3261" s="595"/>
      <c r="AA3261" s="595"/>
      <c r="AB3261" s="595"/>
      <c r="AC3261" s="595"/>
      <c r="AD3261" s="595"/>
      <c r="AE3261" s="595"/>
      <c r="AF3261" s="595"/>
      <c r="AG3261" s="595"/>
      <c r="AH3261" s="595">
        <f t="shared" si="475"/>
        <v>0</v>
      </c>
      <c r="AI3261" s="595">
        <v>1</v>
      </c>
      <c r="AJ3261" s="595"/>
      <c r="AK3261" s="595"/>
      <c r="AL3261" s="595"/>
      <c r="AM3261" s="595"/>
      <c r="AN3261" s="595"/>
      <c r="AO3261" s="595"/>
      <c r="AP3261" s="595"/>
      <c r="AQ3261" s="596">
        <f t="shared" si="477"/>
        <v>1</v>
      </c>
      <c r="AR3261" s="596">
        <f t="shared" si="476"/>
        <v>1</v>
      </c>
    </row>
    <row r="3262" spans="1:44" ht="28.2" thickTop="1" thickBot="1">
      <c r="A3262" s="206" t="s">
        <v>2448</v>
      </c>
      <c r="B3262" s="798" t="s">
        <v>2448</v>
      </c>
      <c r="C3262" s="227" t="s">
        <v>138</v>
      </c>
      <c r="D3262" s="799"/>
      <c r="E3262" s="922" t="s">
        <v>1576</v>
      </c>
      <c r="F3262" s="658">
        <v>100000</v>
      </c>
      <c r="G3262" s="658">
        <v>195000</v>
      </c>
      <c r="H3262" s="800"/>
      <c r="I3262" s="479">
        <v>95000</v>
      </c>
      <c r="J3262" s="801"/>
      <c r="K3262" s="801"/>
      <c r="L3262" s="801">
        <v>100000</v>
      </c>
      <c r="M3262" s="479"/>
      <c r="N3262" s="479"/>
      <c r="O3262" s="790"/>
      <c r="P3262" s="587"/>
      <c r="Q3262" s="509">
        <v>95000</v>
      </c>
      <c r="R3262" s="658">
        <v>100000</v>
      </c>
      <c r="S3262" s="479">
        <v>0</v>
      </c>
      <c r="T3262" s="484"/>
      <c r="U3262" s="479"/>
      <c r="V3262" s="484"/>
      <c r="W3262" s="334"/>
      <c r="X3262" s="593">
        <f t="shared" si="478"/>
        <v>0</v>
      </c>
      <c r="Y3262" s="593">
        <f t="shared" si="479"/>
        <v>0</v>
      </c>
      <c r="Z3262" s="595"/>
      <c r="AA3262" s="595"/>
      <c r="AB3262" s="595"/>
      <c r="AC3262" s="595"/>
      <c r="AD3262" s="595"/>
      <c r="AE3262" s="595"/>
      <c r="AF3262" s="595"/>
      <c r="AG3262" s="595"/>
      <c r="AH3262" s="595">
        <f t="shared" si="475"/>
        <v>0</v>
      </c>
      <c r="AI3262" s="595">
        <v>1</v>
      </c>
      <c r="AJ3262" s="595"/>
      <c r="AK3262" s="595"/>
      <c r="AL3262" s="595"/>
      <c r="AM3262" s="595"/>
      <c r="AN3262" s="595"/>
      <c r="AO3262" s="595"/>
      <c r="AP3262" s="595"/>
      <c r="AQ3262" s="596">
        <f t="shared" si="477"/>
        <v>1</v>
      </c>
      <c r="AR3262" s="596">
        <f t="shared" si="476"/>
        <v>1</v>
      </c>
    </row>
    <row r="3263" spans="1:44" ht="28.2" thickTop="1" thickBot="1">
      <c r="A3263" s="206" t="s">
        <v>2448</v>
      </c>
      <c r="B3263" s="798" t="s">
        <v>2448</v>
      </c>
      <c r="C3263" s="227" t="s">
        <v>2482</v>
      </c>
      <c r="D3263" s="799"/>
      <c r="E3263" s="922" t="s">
        <v>1576</v>
      </c>
      <c r="F3263" s="658">
        <v>278500</v>
      </c>
      <c r="G3263" s="658">
        <v>234500</v>
      </c>
      <c r="H3263" s="800"/>
      <c r="I3263" s="479">
        <v>84500</v>
      </c>
      <c r="J3263" s="801"/>
      <c r="K3263" s="801"/>
      <c r="L3263" s="801">
        <v>150000</v>
      </c>
      <c r="M3263" s="479"/>
      <c r="N3263" s="479"/>
      <c r="O3263" s="790"/>
      <c r="P3263" s="587"/>
      <c r="Q3263" s="509">
        <v>219500</v>
      </c>
      <c r="R3263" s="658">
        <v>15000</v>
      </c>
      <c r="S3263" s="479">
        <v>0</v>
      </c>
      <c r="T3263" s="484"/>
      <c r="U3263" s="479"/>
      <c r="V3263" s="484"/>
      <c r="W3263" s="334"/>
      <c r="X3263" s="593">
        <f t="shared" si="478"/>
        <v>0</v>
      </c>
      <c r="Y3263" s="593">
        <f t="shared" si="479"/>
        <v>0</v>
      </c>
      <c r="Z3263" s="595"/>
      <c r="AA3263" s="595"/>
      <c r="AB3263" s="595"/>
      <c r="AC3263" s="595"/>
      <c r="AD3263" s="595"/>
      <c r="AE3263" s="595"/>
      <c r="AF3263" s="595"/>
      <c r="AG3263" s="595"/>
      <c r="AH3263" s="595">
        <f t="shared" si="475"/>
        <v>0</v>
      </c>
      <c r="AI3263" s="595">
        <v>1</v>
      </c>
      <c r="AJ3263" s="595"/>
      <c r="AK3263" s="595"/>
      <c r="AL3263" s="595"/>
      <c r="AM3263" s="595"/>
      <c r="AN3263" s="595"/>
      <c r="AO3263" s="595"/>
      <c r="AP3263" s="595"/>
      <c r="AQ3263" s="596">
        <f t="shared" si="477"/>
        <v>1</v>
      </c>
      <c r="AR3263" s="596">
        <f t="shared" si="476"/>
        <v>1</v>
      </c>
    </row>
    <row r="3264" spans="1:44" ht="28.2" thickTop="1" thickBot="1">
      <c r="A3264" s="206" t="s">
        <v>2448</v>
      </c>
      <c r="B3264" s="798" t="s">
        <v>2448</v>
      </c>
      <c r="C3264" s="227" t="s">
        <v>2483</v>
      </c>
      <c r="D3264" s="799"/>
      <c r="E3264" s="922" t="s">
        <v>1485</v>
      </c>
      <c r="F3264" s="658">
        <v>250000</v>
      </c>
      <c r="G3264" s="658">
        <v>300000</v>
      </c>
      <c r="H3264" s="800"/>
      <c r="I3264" s="479">
        <v>300000</v>
      </c>
      <c r="J3264" s="801"/>
      <c r="K3264" s="801"/>
      <c r="L3264" s="801"/>
      <c r="M3264" s="479"/>
      <c r="N3264" s="479"/>
      <c r="O3264" s="790"/>
      <c r="P3264" s="587"/>
      <c r="Q3264" s="509">
        <v>0</v>
      </c>
      <c r="R3264" s="658">
        <v>300000</v>
      </c>
      <c r="S3264" s="479"/>
      <c r="T3264" s="484"/>
      <c r="U3264" s="479"/>
      <c r="V3264" s="484"/>
      <c r="W3264" s="334"/>
      <c r="X3264" s="593">
        <f t="shared" si="478"/>
        <v>0</v>
      </c>
      <c r="Y3264" s="593">
        <f t="shared" si="479"/>
        <v>0</v>
      </c>
      <c r="Z3264" s="595"/>
      <c r="AA3264" s="595"/>
      <c r="AB3264" s="595"/>
      <c r="AC3264" s="595"/>
      <c r="AD3264" s="595"/>
      <c r="AE3264" s="595"/>
      <c r="AF3264" s="595"/>
      <c r="AG3264" s="595"/>
      <c r="AH3264" s="595">
        <f t="shared" si="475"/>
        <v>0</v>
      </c>
      <c r="AI3264" s="595">
        <v>1</v>
      </c>
      <c r="AJ3264" s="595"/>
      <c r="AK3264" s="595"/>
      <c r="AL3264" s="595"/>
      <c r="AM3264" s="595"/>
      <c r="AN3264" s="595"/>
      <c r="AO3264" s="595"/>
      <c r="AP3264" s="595"/>
      <c r="AQ3264" s="596">
        <f t="shared" si="477"/>
        <v>1</v>
      </c>
      <c r="AR3264" s="596">
        <f t="shared" si="476"/>
        <v>1</v>
      </c>
    </row>
    <row r="3265" spans="1:44" ht="28.2" thickTop="1" thickBot="1">
      <c r="A3265" s="206" t="s">
        <v>2448</v>
      </c>
      <c r="B3265" s="798" t="s">
        <v>2448</v>
      </c>
      <c r="C3265" s="227" t="s">
        <v>2484</v>
      </c>
      <c r="D3265" s="799"/>
      <c r="E3265" s="922" t="s">
        <v>1485</v>
      </c>
      <c r="F3265" s="658">
        <v>150000</v>
      </c>
      <c r="G3265" s="658">
        <v>294000</v>
      </c>
      <c r="H3265" s="800"/>
      <c r="I3265" s="479">
        <v>216000</v>
      </c>
      <c r="J3265" s="801"/>
      <c r="K3265" s="801"/>
      <c r="L3265" s="801">
        <v>78000</v>
      </c>
      <c r="M3265" s="479"/>
      <c r="N3265" s="479"/>
      <c r="O3265" s="790"/>
      <c r="P3265" s="587"/>
      <c r="Q3265" s="658">
        <v>84000</v>
      </c>
      <c r="R3265" s="479">
        <v>210000</v>
      </c>
      <c r="S3265" s="479"/>
      <c r="T3265" s="484"/>
      <c r="U3265" s="479"/>
      <c r="V3265" s="484"/>
      <c r="W3265" s="334"/>
      <c r="X3265" s="593">
        <f t="shared" si="478"/>
        <v>0</v>
      </c>
      <c r="Y3265" s="593">
        <f t="shared" si="479"/>
        <v>0</v>
      </c>
      <c r="Z3265" s="595"/>
      <c r="AA3265" s="595"/>
      <c r="AB3265" s="595"/>
      <c r="AC3265" s="595"/>
      <c r="AD3265" s="595"/>
      <c r="AE3265" s="595"/>
      <c r="AF3265" s="595"/>
      <c r="AG3265" s="595"/>
      <c r="AH3265" s="595">
        <f t="shared" si="475"/>
        <v>0</v>
      </c>
      <c r="AI3265" s="595">
        <v>1</v>
      </c>
      <c r="AJ3265" s="595"/>
      <c r="AK3265" s="595"/>
      <c r="AL3265" s="595"/>
      <c r="AM3265" s="595"/>
      <c r="AN3265" s="595"/>
      <c r="AO3265" s="595"/>
      <c r="AP3265" s="595"/>
      <c r="AQ3265" s="596">
        <f t="shared" si="477"/>
        <v>1</v>
      </c>
      <c r="AR3265" s="596">
        <f t="shared" si="476"/>
        <v>1</v>
      </c>
    </row>
    <row r="3266" spans="1:44" ht="28.2" thickTop="1" thickBot="1">
      <c r="A3266" s="206" t="s">
        <v>2448</v>
      </c>
      <c r="B3266" s="798" t="s">
        <v>2448</v>
      </c>
      <c r="C3266" s="227" t="s">
        <v>2485</v>
      </c>
      <c r="D3266" s="799"/>
      <c r="E3266" s="922" t="s">
        <v>964</v>
      </c>
      <c r="F3266" s="658">
        <v>832000</v>
      </c>
      <c r="G3266" s="658">
        <v>780000</v>
      </c>
      <c r="H3266" s="800"/>
      <c r="I3266" s="479">
        <v>530000</v>
      </c>
      <c r="J3266" s="801">
        <v>250000</v>
      </c>
      <c r="K3266" s="801"/>
      <c r="L3266" s="801"/>
      <c r="M3266" s="479"/>
      <c r="N3266" s="479"/>
      <c r="O3266" s="790"/>
      <c r="P3266" s="587"/>
      <c r="Q3266" s="509">
        <v>525000</v>
      </c>
      <c r="R3266" s="658">
        <v>255000</v>
      </c>
      <c r="S3266" s="479">
        <v>0</v>
      </c>
      <c r="T3266" s="484"/>
      <c r="U3266" s="479"/>
      <c r="V3266" s="484"/>
      <c r="W3266" s="334"/>
      <c r="X3266" s="593">
        <f t="shared" si="478"/>
        <v>0</v>
      </c>
      <c r="Y3266" s="593">
        <f t="shared" si="479"/>
        <v>0</v>
      </c>
      <c r="Z3266" s="595"/>
      <c r="AA3266" s="595"/>
      <c r="AB3266" s="595"/>
      <c r="AC3266" s="595"/>
      <c r="AD3266" s="595"/>
      <c r="AE3266" s="595"/>
      <c r="AF3266" s="595"/>
      <c r="AG3266" s="595"/>
      <c r="AH3266" s="595">
        <f t="shared" si="475"/>
        <v>0</v>
      </c>
      <c r="AI3266" s="595">
        <v>1</v>
      </c>
      <c r="AJ3266" s="595"/>
      <c r="AK3266" s="595"/>
      <c r="AL3266" s="595"/>
      <c r="AM3266" s="595"/>
      <c r="AN3266" s="595"/>
      <c r="AO3266" s="595"/>
      <c r="AP3266" s="595"/>
      <c r="AQ3266" s="596">
        <f t="shared" si="477"/>
        <v>1</v>
      </c>
      <c r="AR3266" s="596">
        <f t="shared" si="476"/>
        <v>1</v>
      </c>
    </row>
    <row r="3267" spans="1:44" ht="28.2" thickTop="1" thickBot="1">
      <c r="A3267" s="206" t="s">
        <v>2448</v>
      </c>
      <c r="B3267" s="798" t="s">
        <v>2448</v>
      </c>
      <c r="C3267" s="227" t="s">
        <v>2486</v>
      </c>
      <c r="D3267" s="799"/>
      <c r="E3267" s="922" t="s">
        <v>1566</v>
      </c>
      <c r="F3267" s="658">
        <v>100000</v>
      </c>
      <c r="G3267" s="658">
        <v>152000</v>
      </c>
      <c r="H3267" s="800"/>
      <c r="I3267" s="479">
        <v>152000</v>
      </c>
      <c r="J3267" s="801"/>
      <c r="K3267" s="801"/>
      <c r="L3267" s="801"/>
      <c r="M3267" s="479"/>
      <c r="N3267" s="479"/>
      <c r="O3267" s="790"/>
      <c r="P3267" s="587"/>
      <c r="Q3267" s="509">
        <v>0</v>
      </c>
      <c r="R3267" s="658">
        <v>152000</v>
      </c>
      <c r="S3267" s="479">
        <v>0</v>
      </c>
      <c r="T3267" s="484"/>
      <c r="U3267" s="479"/>
      <c r="V3267" s="484"/>
      <c r="W3267" s="334"/>
      <c r="X3267" s="593">
        <f t="shared" si="478"/>
        <v>0</v>
      </c>
      <c r="Y3267" s="593">
        <f t="shared" si="479"/>
        <v>0</v>
      </c>
      <c r="Z3267" s="595"/>
      <c r="AA3267" s="595"/>
      <c r="AB3267" s="595"/>
      <c r="AC3267" s="595"/>
      <c r="AD3267" s="595"/>
      <c r="AE3267" s="595"/>
      <c r="AF3267" s="595"/>
      <c r="AG3267" s="595"/>
      <c r="AH3267" s="595">
        <f t="shared" si="475"/>
        <v>0</v>
      </c>
      <c r="AI3267" s="595">
        <v>1</v>
      </c>
      <c r="AJ3267" s="595"/>
      <c r="AK3267" s="595"/>
      <c r="AL3267" s="595"/>
      <c r="AM3267" s="595"/>
      <c r="AN3267" s="595"/>
      <c r="AO3267" s="595"/>
      <c r="AP3267" s="595"/>
      <c r="AQ3267" s="596">
        <f t="shared" si="477"/>
        <v>1</v>
      </c>
      <c r="AR3267" s="596">
        <f t="shared" si="476"/>
        <v>1</v>
      </c>
    </row>
    <row r="3268" spans="1:44" ht="28.2" thickTop="1" thickBot="1">
      <c r="A3268" s="206" t="s">
        <v>2448</v>
      </c>
      <c r="B3268" s="798" t="s">
        <v>2448</v>
      </c>
      <c r="C3268" s="227" t="s">
        <v>2487</v>
      </c>
      <c r="D3268" s="799"/>
      <c r="E3268" s="922" t="s">
        <v>1566</v>
      </c>
      <c r="F3268" s="658">
        <v>517000</v>
      </c>
      <c r="G3268" s="658">
        <v>472000</v>
      </c>
      <c r="H3268" s="800"/>
      <c r="I3268" s="479">
        <v>222000</v>
      </c>
      <c r="J3268" s="801">
        <v>250000</v>
      </c>
      <c r="K3268" s="801"/>
      <c r="L3268" s="801"/>
      <c r="M3268" s="479"/>
      <c r="N3268" s="479"/>
      <c r="O3268" s="790"/>
      <c r="P3268" s="587"/>
      <c r="Q3268" s="509">
        <v>400000</v>
      </c>
      <c r="R3268" s="658">
        <v>72000</v>
      </c>
      <c r="S3268" s="479">
        <v>0</v>
      </c>
      <c r="T3268" s="484"/>
      <c r="U3268" s="479"/>
      <c r="V3268" s="484"/>
      <c r="W3268" s="334"/>
      <c r="X3268" s="593">
        <f t="shared" si="478"/>
        <v>0</v>
      </c>
      <c r="Y3268" s="593">
        <f t="shared" si="479"/>
        <v>0</v>
      </c>
      <c r="Z3268" s="595"/>
      <c r="AA3268" s="595"/>
      <c r="AB3268" s="595"/>
      <c r="AC3268" s="595"/>
      <c r="AD3268" s="595"/>
      <c r="AE3268" s="595"/>
      <c r="AF3268" s="595"/>
      <c r="AG3268" s="595"/>
      <c r="AH3268" s="595">
        <f t="shared" si="475"/>
        <v>0</v>
      </c>
      <c r="AI3268" s="595">
        <v>1</v>
      </c>
      <c r="AJ3268" s="595"/>
      <c r="AK3268" s="595"/>
      <c r="AL3268" s="595"/>
      <c r="AM3268" s="595"/>
      <c r="AN3268" s="595"/>
      <c r="AO3268" s="595"/>
      <c r="AP3268" s="595"/>
      <c r="AQ3268" s="596">
        <f t="shared" si="477"/>
        <v>1</v>
      </c>
      <c r="AR3268" s="596">
        <f t="shared" si="476"/>
        <v>1</v>
      </c>
    </row>
    <row r="3269" spans="1:44" ht="28.2" thickTop="1" thickBot="1">
      <c r="A3269" s="206" t="s">
        <v>2448</v>
      </c>
      <c r="B3269" s="798" t="s">
        <v>2448</v>
      </c>
      <c r="C3269" s="227" t="s">
        <v>2488</v>
      </c>
      <c r="D3269" s="799"/>
      <c r="E3269" s="922" t="s">
        <v>1566</v>
      </c>
      <c r="F3269" s="658">
        <v>1751000</v>
      </c>
      <c r="G3269" s="658">
        <v>1751000</v>
      </c>
      <c r="H3269" s="800"/>
      <c r="I3269" s="479">
        <v>751000</v>
      </c>
      <c r="J3269" s="801">
        <v>1000000</v>
      </c>
      <c r="K3269" s="801"/>
      <c r="L3269" s="801"/>
      <c r="M3269" s="479"/>
      <c r="N3269" s="479"/>
      <c r="O3269" s="790"/>
      <c r="P3269" s="587"/>
      <c r="Q3269" s="509">
        <v>1451000</v>
      </c>
      <c r="R3269" s="658">
        <v>300000</v>
      </c>
      <c r="S3269" s="479">
        <v>0</v>
      </c>
      <c r="T3269" s="484"/>
      <c r="U3269" s="479"/>
      <c r="V3269" s="484"/>
      <c r="W3269" s="334"/>
      <c r="X3269" s="593">
        <f t="shared" si="478"/>
        <v>0</v>
      </c>
      <c r="Y3269" s="593">
        <f t="shared" si="479"/>
        <v>0</v>
      </c>
      <c r="Z3269" s="595"/>
      <c r="AA3269" s="595"/>
      <c r="AB3269" s="595"/>
      <c r="AC3269" s="595"/>
      <c r="AD3269" s="595"/>
      <c r="AE3269" s="595"/>
      <c r="AF3269" s="595"/>
      <c r="AG3269" s="595"/>
      <c r="AH3269" s="595">
        <f t="shared" si="475"/>
        <v>0</v>
      </c>
      <c r="AI3269" s="595">
        <v>1</v>
      </c>
      <c r="AJ3269" s="595"/>
      <c r="AK3269" s="595"/>
      <c r="AL3269" s="595"/>
      <c r="AM3269" s="595"/>
      <c r="AN3269" s="595"/>
      <c r="AO3269" s="595"/>
      <c r="AP3269" s="595"/>
      <c r="AQ3269" s="596">
        <f t="shared" si="477"/>
        <v>1</v>
      </c>
      <c r="AR3269" s="596">
        <f t="shared" si="476"/>
        <v>1</v>
      </c>
    </row>
    <row r="3270" spans="1:44" ht="28.2" thickTop="1" thickBot="1">
      <c r="A3270" s="206" t="s">
        <v>2448</v>
      </c>
      <c r="B3270" s="798" t="s">
        <v>2448</v>
      </c>
      <c r="C3270" s="227" t="s">
        <v>2489</v>
      </c>
      <c r="D3270" s="799"/>
      <c r="E3270" s="922" t="s">
        <v>964</v>
      </c>
      <c r="F3270" s="658">
        <v>50000</v>
      </c>
      <c r="G3270" s="658">
        <v>50000</v>
      </c>
      <c r="H3270" s="659"/>
      <c r="I3270" s="334">
        <v>50000</v>
      </c>
      <c r="J3270" s="478"/>
      <c r="K3270" s="478"/>
      <c r="L3270" s="478"/>
      <c r="M3270" s="479"/>
      <c r="N3270" s="479"/>
      <c r="O3270" s="480"/>
      <c r="P3270" s="587"/>
      <c r="Q3270" s="509"/>
      <c r="R3270" s="494">
        <v>50000</v>
      </c>
      <c r="S3270" s="479"/>
      <c r="T3270" s="484"/>
      <c r="U3270" s="479"/>
      <c r="V3270" s="484"/>
      <c r="W3270" s="334"/>
      <c r="X3270" s="593">
        <f t="shared" si="478"/>
        <v>0</v>
      </c>
      <c r="Y3270" s="593">
        <f t="shared" si="479"/>
        <v>0</v>
      </c>
      <c r="Z3270" s="595"/>
      <c r="AA3270" s="595"/>
      <c r="AB3270" s="595"/>
      <c r="AC3270" s="595"/>
      <c r="AD3270" s="595"/>
      <c r="AE3270" s="595"/>
      <c r="AF3270" s="595"/>
      <c r="AG3270" s="595"/>
      <c r="AH3270" s="595">
        <f t="shared" si="475"/>
        <v>0</v>
      </c>
      <c r="AI3270" s="595">
        <v>1</v>
      </c>
      <c r="AJ3270" s="595"/>
      <c r="AK3270" s="595"/>
      <c r="AL3270" s="595"/>
      <c r="AM3270" s="595"/>
      <c r="AN3270" s="595"/>
      <c r="AO3270" s="595"/>
      <c r="AP3270" s="595"/>
      <c r="AQ3270" s="596">
        <f t="shared" si="477"/>
        <v>1</v>
      </c>
      <c r="AR3270" s="596">
        <f t="shared" si="476"/>
        <v>1</v>
      </c>
    </row>
    <row r="3271" spans="1:44" ht="28.2" thickTop="1" thickBot="1">
      <c r="A3271" s="206" t="s">
        <v>2448</v>
      </c>
      <c r="B3271" s="798" t="s">
        <v>2448</v>
      </c>
      <c r="C3271" s="227" t="s">
        <v>2489</v>
      </c>
      <c r="D3271" s="799"/>
      <c r="E3271" s="922" t="s">
        <v>1579</v>
      </c>
      <c r="F3271" s="658">
        <v>50000</v>
      </c>
      <c r="G3271" s="658">
        <v>171000</v>
      </c>
      <c r="H3271" s="659"/>
      <c r="I3271" s="334">
        <v>171000</v>
      </c>
      <c r="J3271" s="478"/>
      <c r="K3271" s="478"/>
      <c r="L3271" s="478"/>
      <c r="M3271" s="479"/>
      <c r="N3271" s="479"/>
      <c r="O3271" s="480"/>
      <c r="P3271" s="587"/>
      <c r="Q3271" s="509"/>
      <c r="R3271" s="494">
        <v>171000</v>
      </c>
      <c r="S3271" s="479">
        <v>0</v>
      </c>
      <c r="T3271" s="484"/>
      <c r="U3271" s="479"/>
      <c r="V3271" s="484"/>
      <c r="W3271" s="334"/>
      <c r="X3271" s="593">
        <f t="shared" si="478"/>
        <v>0</v>
      </c>
      <c r="Y3271" s="593">
        <f t="shared" si="479"/>
        <v>0</v>
      </c>
      <c r="Z3271" s="595"/>
      <c r="AA3271" s="595"/>
      <c r="AB3271" s="595"/>
      <c r="AC3271" s="595"/>
      <c r="AD3271" s="595"/>
      <c r="AE3271" s="595"/>
      <c r="AF3271" s="595"/>
      <c r="AG3271" s="595"/>
      <c r="AH3271" s="595">
        <f t="shared" si="475"/>
        <v>0</v>
      </c>
      <c r="AI3271" s="595">
        <v>1</v>
      </c>
      <c r="AJ3271" s="595"/>
      <c r="AK3271" s="595"/>
      <c r="AL3271" s="595"/>
      <c r="AM3271" s="595"/>
      <c r="AN3271" s="595"/>
      <c r="AO3271" s="595"/>
      <c r="AP3271" s="595"/>
      <c r="AQ3271" s="596">
        <f t="shared" si="477"/>
        <v>1</v>
      </c>
      <c r="AR3271" s="596">
        <f t="shared" si="476"/>
        <v>1</v>
      </c>
    </row>
    <row r="3272" spans="1:44" ht="28.2" thickTop="1" thickBot="1">
      <c r="A3272" s="206" t="s">
        <v>2448</v>
      </c>
      <c r="B3272" s="798" t="s">
        <v>2448</v>
      </c>
      <c r="C3272" s="227" t="s">
        <v>2490</v>
      </c>
      <c r="D3272" s="799"/>
      <c r="E3272" s="922" t="s">
        <v>964</v>
      </c>
      <c r="F3272" s="658">
        <v>200000</v>
      </c>
      <c r="G3272" s="658">
        <v>90000</v>
      </c>
      <c r="H3272" s="659"/>
      <c r="I3272" s="334">
        <v>90000</v>
      </c>
      <c r="J3272" s="478"/>
      <c r="K3272" s="478"/>
      <c r="L3272" s="478"/>
      <c r="M3272" s="479"/>
      <c r="N3272" s="479"/>
      <c r="O3272" s="480"/>
      <c r="P3272" s="587"/>
      <c r="Q3272" s="509">
        <v>0</v>
      </c>
      <c r="R3272" s="494">
        <v>90000</v>
      </c>
      <c r="S3272" s="479">
        <v>0</v>
      </c>
      <c r="T3272" s="484"/>
      <c r="U3272" s="479"/>
      <c r="V3272" s="484"/>
      <c r="W3272" s="334"/>
      <c r="X3272" s="593">
        <f t="shared" si="478"/>
        <v>0</v>
      </c>
      <c r="Y3272" s="593">
        <f t="shared" si="479"/>
        <v>0</v>
      </c>
      <c r="Z3272" s="595"/>
      <c r="AA3272" s="595"/>
      <c r="AB3272" s="595"/>
      <c r="AC3272" s="595"/>
      <c r="AD3272" s="595"/>
      <c r="AE3272" s="595"/>
      <c r="AF3272" s="595"/>
      <c r="AG3272" s="595"/>
      <c r="AH3272" s="595">
        <f t="shared" si="475"/>
        <v>0</v>
      </c>
      <c r="AI3272" s="595">
        <v>1</v>
      </c>
      <c r="AJ3272" s="595"/>
      <c r="AK3272" s="595"/>
      <c r="AL3272" s="595"/>
      <c r="AM3272" s="595"/>
      <c r="AN3272" s="595"/>
      <c r="AO3272" s="595"/>
      <c r="AP3272" s="595"/>
      <c r="AQ3272" s="596">
        <f t="shared" si="477"/>
        <v>1</v>
      </c>
      <c r="AR3272" s="596">
        <f t="shared" si="476"/>
        <v>1</v>
      </c>
    </row>
    <row r="3273" spans="1:44" ht="28.2" thickTop="1" thickBot="1">
      <c r="A3273" s="206" t="s">
        <v>2448</v>
      </c>
      <c r="B3273" s="798" t="s">
        <v>2448</v>
      </c>
      <c r="C3273" s="227" t="s">
        <v>2491</v>
      </c>
      <c r="D3273" s="799"/>
      <c r="E3273" s="922" t="s">
        <v>964</v>
      </c>
      <c r="F3273" s="658">
        <v>300000</v>
      </c>
      <c r="G3273" s="658">
        <v>300000</v>
      </c>
      <c r="H3273" s="659"/>
      <c r="I3273" s="334">
        <v>300000</v>
      </c>
      <c r="J3273" s="478"/>
      <c r="K3273" s="478"/>
      <c r="L3273" s="478"/>
      <c r="M3273" s="479"/>
      <c r="N3273" s="479"/>
      <c r="O3273" s="480"/>
      <c r="P3273" s="587"/>
      <c r="Q3273" s="509">
        <v>270000</v>
      </c>
      <c r="R3273" s="494">
        <v>30000</v>
      </c>
      <c r="S3273" s="479">
        <v>0</v>
      </c>
      <c r="T3273" s="484"/>
      <c r="U3273" s="479"/>
      <c r="V3273" s="484"/>
      <c r="W3273" s="334"/>
      <c r="X3273" s="593">
        <f t="shared" si="478"/>
        <v>0</v>
      </c>
      <c r="Y3273" s="593">
        <f t="shared" si="479"/>
        <v>0</v>
      </c>
      <c r="Z3273" s="595"/>
      <c r="AA3273" s="595"/>
      <c r="AB3273" s="595"/>
      <c r="AC3273" s="595"/>
      <c r="AD3273" s="595"/>
      <c r="AE3273" s="595"/>
      <c r="AF3273" s="595"/>
      <c r="AG3273" s="595"/>
      <c r="AH3273" s="595">
        <f t="shared" si="475"/>
        <v>0</v>
      </c>
      <c r="AI3273" s="595">
        <v>1</v>
      </c>
      <c r="AJ3273" s="595"/>
      <c r="AK3273" s="595"/>
      <c r="AL3273" s="595"/>
      <c r="AM3273" s="595"/>
      <c r="AN3273" s="595"/>
      <c r="AO3273" s="595"/>
      <c r="AP3273" s="595"/>
      <c r="AQ3273" s="596">
        <f t="shared" si="477"/>
        <v>1</v>
      </c>
      <c r="AR3273" s="596">
        <f t="shared" si="476"/>
        <v>1</v>
      </c>
    </row>
    <row r="3274" spans="1:44" ht="28.2" thickTop="1" thickBot="1">
      <c r="A3274" s="206" t="s">
        <v>2448</v>
      </c>
      <c r="B3274" s="798" t="s">
        <v>2448</v>
      </c>
      <c r="C3274" s="227" t="s">
        <v>2492</v>
      </c>
      <c r="D3274" s="799"/>
      <c r="E3274" s="922" t="s">
        <v>1485</v>
      </c>
      <c r="F3274" s="658">
        <v>345000</v>
      </c>
      <c r="G3274" s="658">
        <v>345000</v>
      </c>
      <c r="H3274" s="659"/>
      <c r="I3274" s="334"/>
      <c r="J3274" s="478">
        <v>345000</v>
      </c>
      <c r="K3274" s="478"/>
      <c r="L3274" s="478"/>
      <c r="M3274" s="479"/>
      <c r="N3274" s="479"/>
      <c r="O3274" s="480"/>
      <c r="P3274" s="587"/>
      <c r="Q3274" s="509"/>
      <c r="R3274" s="494">
        <v>345000</v>
      </c>
      <c r="S3274" s="479"/>
      <c r="T3274" s="484"/>
      <c r="U3274" s="479"/>
      <c r="V3274" s="484"/>
      <c r="W3274" s="334"/>
      <c r="X3274" s="593">
        <f t="shared" si="478"/>
        <v>0</v>
      </c>
      <c r="Y3274" s="593">
        <f t="shared" si="479"/>
        <v>0</v>
      </c>
      <c r="Z3274" s="595"/>
      <c r="AA3274" s="595"/>
      <c r="AB3274" s="595"/>
      <c r="AC3274" s="595"/>
      <c r="AD3274" s="595"/>
      <c r="AE3274" s="595"/>
      <c r="AF3274" s="595"/>
      <c r="AG3274" s="595"/>
      <c r="AH3274" s="595">
        <f t="shared" ref="AH3274:AH3337" si="480">SUM(Z3274:AG3274)</f>
        <v>0</v>
      </c>
      <c r="AI3274" s="595">
        <v>1</v>
      </c>
      <c r="AJ3274" s="595"/>
      <c r="AK3274" s="595"/>
      <c r="AL3274" s="595"/>
      <c r="AM3274" s="595"/>
      <c r="AN3274" s="595"/>
      <c r="AO3274" s="595"/>
      <c r="AP3274" s="595"/>
      <c r="AQ3274" s="596">
        <f t="shared" si="477"/>
        <v>1</v>
      </c>
      <c r="AR3274" s="596">
        <f t="shared" ref="AR3274:AR3337" si="481">AQ3274+AH3274</f>
        <v>1</v>
      </c>
    </row>
    <row r="3275" spans="1:44" ht="28.2" thickTop="1" thickBot="1">
      <c r="A3275" s="206" t="s">
        <v>2448</v>
      </c>
      <c r="B3275" s="798" t="s">
        <v>2448</v>
      </c>
      <c r="C3275" s="227" t="s">
        <v>2493</v>
      </c>
      <c r="D3275" s="799"/>
      <c r="E3275" s="922" t="s">
        <v>2494</v>
      </c>
      <c r="F3275" s="658">
        <v>3156000</v>
      </c>
      <c r="G3275" s="658">
        <v>3189000</v>
      </c>
      <c r="H3275" s="659"/>
      <c r="I3275" s="334">
        <v>979119</v>
      </c>
      <c r="J3275" s="478">
        <v>1168080</v>
      </c>
      <c r="K3275" s="478">
        <v>1041801</v>
      </c>
      <c r="L3275" s="478"/>
      <c r="M3275" s="479"/>
      <c r="N3275" s="479"/>
      <c r="O3275" s="480"/>
      <c r="P3275" s="587"/>
      <c r="Q3275" s="509">
        <v>2779000</v>
      </c>
      <c r="R3275" s="494">
        <v>410000</v>
      </c>
      <c r="S3275" s="479">
        <v>0</v>
      </c>
      <c r="T3275" s="484"/>
      <c r="U3275" s="479"/>
      <c r="V3275" s="484"/>
      <c r="W3275" s="334"/>
      <c r="X3275" s="593">
        <f t="shared" si="478"/>
        <v>0</v>
      </c>
      <c r="Y3275" s="593">
        <f t="shared" si="479"/>
        <v>0</v>
      </c>
      <c r="Z3275" s="595"/>
      <c r="AA3275" s="595"/>
      <c r="AB3275" s="595"/>
      <c r="AC3275" s="595"/>
      <c r="AD3275" s="595"/>
      <c r="AE3275" s="595"/>
      <c r="AF3275" s="595"/>
      <c r="AG3275" s="595"/>
      <c r="AH3275" s="595">
        <f t="shared" si="480"/>
        <v>0</v>
      </c>
      <c r="AI3275" s="595">
        <v>1</v>
      </c>
      <c r="AJ3275" s="595"/>
      <c r="AK3275" s="595"/>
      <c r="AL3275" s="595"/>
      <c r="AM3275" s="595"/>
      <c r="AN3275" s="595"/>
      <c r="AO3275" s="595"/>
      <c r="AP3275" s="595"/>
      <c r="AQ3275" s="596">
        <f t="shared" si="477"/>
        <v>1</v>
      </c>
      <c r="AR3275" s="596">
        <f t="shared" si="481"/>
        <v>1</v>
      </c>
    </row>
    <row r="3276" spans="1:44" ht="28.2" thickTop="1" thickBot="1">
      <c r="A3276" s="206" t="s">
        <v>2448</v>
      </c>
      <c r="B3276" s="798" t="s">
        <v>2448</v>
      </c>
      <c r="C3276" s="227" t="s">
        <v>2495</v>
      </c>
      <c r="D3276" s="799"/>
      <c r="E3276" s="922" t="s">
        <v>2496</v>
      </c>
      <c r="F3276" s="658">
        <v>2500324</v>
      </c>
      <c r="G3276" s="658">
        <v>2500500</v>
      </c>
      <c r="H3276" s="659"/>
      <c r="I3276" s="334">
        <v>849559</v>
      </c>
      <c r="J3276" s="478">
        <v>1068346</v>
      </c>
      <c r="K3276" s="478">
        <v>582595</v>
      </c>
      <c r="L3276" s="478"/>
      <c r="M3276" s="802"/>
      <c r="N3276" s="479"/>
      <c r="O3276" s="480"/>
      <c r="P3276" s="587"/>
      <c r="Q3276" s="509">
        <v>1911824</v>
      </c>
      <c r="R3276" s="494">
        <v>588676</v>
      </c>
      <c r="S3276" s="479">
        <v>0</v>
      </c>
      <c r="T3276" s="484"/>
      <c r="U3276" s="479"/>
      <c r="V3276" s="484"/>
      <c r="W3276" s="334"/>
      <c r="X3276" s="593">
        <f t="shared" si="478"/>
        <v>0</v>
      </c>
      <c r="Y3276" s="593">
        <f t="shared" si="479"/>
        <v>0</v>
      </c>
      <c r="Z3276" s="595"/>
      <c r="AA3276" s="595"/>
      <c r="AB3276" s="595"/>
      <c r="AC3276" s="595"/>
      <c r="AD3276" s="595"/>
      <c r="AE3276" s="595"/>
      <c r="AF3276" s="595"/>
      <c r="AG3276" s="595"/>
      <c r="AH3276" s="595">
        <f t="shared" si="480"/>
        <v>0</v>
      </c>
      <c r="AI3276" s="595">
        <v>1</v>
      </c>
      <c r="AJ3276" s="595"/>
      <c r="AK3276" s="595"/>
      <c r="AL3276" s="595"/>
      <c r="AM3276" s="595"/>
      <c r="AN3276" s="595"/>
      <c r="AO3276" s="595"/>
      <c r="AP3276" s="595"/>
      <c r="AQ3276" s="596">
        <f t="shared" si="477"/>
        <v>1</v>
      </c>
      <c r="AR3276" s="596">
        <f t="shared" si="481"/>
        <v>1</v>
      </c>
    </row>
    <row r="3277" spans="1:44" ht="28.2" thickTop="1" thickBot="1">
      <c r="A3277" s="206" t="s">
        <v>2448</v>
      </c>
      <c r="B3277" s="798" t="s">
        <v>2448</v>
      </c>
      <c r="C3277" s="227" t="s">
        <v>121</v>
      </c>
      <c r="D3277" s="799"/>
      <c r="E3277" s="922" t="s">
        <v>1579</v>
      </c>
      <c r="F3277" s="658">
        <v>7956300</v>
      </c>
      <c r="G3277" s="658">
        <v>7575000</v>
      </c>
      <c r="H3277" s="659"/>
      <c r="I3277" s="334">
        <v>4873000</v>
      </c>
      <c r="J3277" s="478">
        <v>2702000</v>
      </c>
      <c r="K3277" s="478"/>
      <c r="L3277" s="478"/>
      <c r="M3277" s="479"/>
      <c r="N3277" s="479"/>
      <c r="O3277" s="480"/>
      <c r="P3277" s="587"/>
      <c r="Q3277" s="509">
        <v>6633000</v>
      </c>
      <c r="R3277" s="494">
        <v>942000</v>
      </c>
      <c r="S3277" s="479">
        <v>0</v>
      </c>
      <c r="T3277" s="484"/>
      <c r="U3277" s="479"/>
      <c r="V3277" s="484"/>
      <c r="W3277" s="334"/>
      <c r="X3277" s="593">
        <f t="shared" si="478"/>
        <v>0</v>
      </c>
      <c r="Y3277" s="593">
        <f t="shared" si="479"/>
        <v>0</v>
      </c>
      <c r="Z3277" s="595"/>
      <c r="AA3277" s="595"/>
      <c r="AB3277" s="595"/>
      <c r="AC3277" s="595"/>
      <c r="AD3277" s="595"/>
      <c r="AE3277" s="595"/>
      <c r="AF3277" s="595"/>
      <c r="AG3277" s="595"/>
      <c r="AH3277" s="595">
        <f t="shared" si="480"/>
        <v>0</v>
      </c>
      <c r="AI3277" s="595">
        <v>1</v>
      </c>
      <c r="AJ3277" s="595"/>
      <c r="AK3277" s="595"/>
      <c r="AL3277" s="595"/>
      <c r="AM3277" s="595"/>
      <c r="AN3277" s="595"/>
      <c r="AO3277" s="595"/>
      <c r="AP3277" s="595"/>
      <c r="AQ3277" s="596">
        <f t="shared" ref="AQ3277:AQ3340" si="482">SUM(AI3277:AP3277)</f>
        <v>1</v>
      </c>
      <c r="AR3277" s="596">
        <f t="shared" si="481"/>
        <v>1</v>
      </c>
    </row>
    <row r="3278" spans="1:44" ht="28.2" thickTop="1" thickBot="1">
      <c r="A3278" s="206" t="s">
        <v>2448</v>
      </c>
      <c r="B3278" s="798" t="s">
        <v>2448</v>
      </c>
      <c r="C3278" s="227" t="s">
        <v>2497</v>
      </c>
      <c r="D3278" s="799"/>
      <c r="E3278" s="922" t="s">
        <v>1579</v>
      </c>
      <c r="F3278" s="658">
        <v>300000</v>
      </c>
      <c r="G3278" s="658">
        <v>306000</v>
      </c>
      <c r="H3278" s="659"/>
      <c r="I3278" s="334">
        <v>306000</v>
      </c>
      <c r="J3278" s="478"/>
      <c r="K3278" s="478"/>
      <c r="L3278" s="478"/>
      <c r="M3278" s="479"/>
      <c r="N3278" s="479"/>
      <c r="O3278" s="480"/>
      <c r="P3278" s="587"/>
      <c r="Q3278" s="509">
        <v>134000</v>
      </c>
      <c r="R3278" s="494">
        <v>172000</v>
      </c>
      <c r="S3278" s="479">
        <v>0</v>
      </c>
      <c r="T3278" s="484"/>
      <c r="U3278" s="479"/>
      <c r="V3278" s="484"/>
      <c r="W3278" s="334"/>
      <c r="X3278" s="593">
        <f t="shared" si="478"/>
        <v>0</v>
      </c>
      <c r="Y3278" s="593">
        <f t="shared" si="479"/>
        <v>0</v>
      </c>
      <c r="Z3278" s="595"/>
      <c r="AA3278" s="595"/>
      <c r="AB3278" s="595"/>
      <c r="AC3278" s="595"/>
      <c r="AD3278" s="595"/>
      <c r="AE3278" s="595"/>
      <c r="AF3278" s="595"/>
      <c r="AG3278" s="595"/>
      <c r="AH3278" s="595">
        <f t="shared" si="480"/>
        <v>0</v>
      </c>
      <c r="AI3278" s="595">
        <v>1</v>
      </c>
      <c r="AJ3278" s="595"/>
      <c r="AK3278" s="595"/>
      <c r="AL3278" s="595"/>
      <c r="AM3278" s="595"/>
      <c r="AN3278" s="595"/>
      <c r="AO3278" s="595"/>
      <c r="AP3278" s="595"/>
      <c r="AQ3278" s="596">
        <f t="shared" si="482"/>
        <v>1</v>
      </c>
      <c r="AR3278" s="596">
        <f t="shared" si="481"/>
        <v>1</v>
      </c>
    </row>
    <row r="3279" spans="1:44" ht="28.2" thickTop="1" thickBot="1">
      <c r="A3279" s="206" t="s">
        <v>2448</v>
      </c>
      <c r="B3279" s="798" t="s">
        <v>2448</v>
      </c>
      <c r="C3279" s="227" t="s">
        <v>333</v>
      </c>
      <c r="D3279" s="799"/>
      <c r="E3279" s="922" t="s">
        <v>1579</v>
      </c>
      <c r="F3279" s="658">
        <v>180000</v>
      </c>
      <c r="G3279" s="658">
        <v>286000</v>
      </c>
      <c r="H3279" s="659"/>
      <c r="I3279" s="334">
        <v>286000</v>
      </c>
      <c r="J3279" s="478"/>
      <c r="K3279" s="478"/>
      <c r="L3279" s="478"/>
      <c r="M3279" s="479"/>
      <c r="N3279" s="479"/>
      <c r="O3279" s="480"/>
      <c r="P3279" s="587"/>
      <c r="Q3279" s="509">
        <v>0</v>
      </c>
      <c r="R3279" s="494">
        <v>286000</v>
      </c>
      <c r="S3279" s="479">
        <v>0</v>
      </c>
      <c r="T3279" s="484"/>
      <c r="U3279" s="479"/>
      <c r="V3279" s="484"/>
      <c r="W3279" s="334"/>
      <c r="X3279" s="593">
        <f t="shared" si="478"/>
        <v>0</v>
      </c>
      <c r="Y3279" s="593">
        <f t="shared" si="479"/>
        <v>0</v>
      </c>
      <c r="Z3279" s="595"/>
      <c r="AA3279" s="595"/>
      <c r="AB3279" s="595"/>
      <c r="AC3279" s="595"/>
      <c r="AD3279" s="595"/>
      <c r="AE3279" s="595"/>
      <c r="AF3279" s="595"/>
      <c r="AG3279" s="595"/>
      <c r="AH3279" s="595">
        <f t="shared" si="480"/>
        <v>0</v>
      </c>
      <c r="AI3279" s="595">
        <v>1</v>
      </c>
      <c r="AJ3279" s="595"/>
      <c r="AK3279" s="595"/>
      <c r="AL3279" s="595"/>
      <c r="AM3279" s="595"/>
      <c r="AN3279" s="595"/>
      <c r="AO3279" s="595"/>
      <c r="AP3279" s="595"/>
      <c r="AQ3279" s="596">
        <f t="shared" si="482"/>
        <v>1</v>
      </c>
      <c r="AR3279" s="596">
        <f t="shared" si="481"/>
        <v>1</v>
      </c>
    </row>
    <row r="3280" spans="1:44" ht="28.2" thickTop="1" thickBot="1">
      <c r="A3280" s="206" t="s">
        <v>2448</v>
      </c>
      <c r="B3280" s="798" t="s">
        <v>2448</v>
      </c>
      <c r="C3280" s="227" t="s">
        <v>2498</v>
      </c>
      <c r="D3280" s="799"/>
      <c r="E3280" s="827" t="s">
        <v>1579</v>
      </c>
      <c r="F3280" s="658">
        <v>91000</v>
      </c>
      <c r="G3280" s="658">
        <v>91000</v>
      </c>
      <c r="H3280" s="659"/>
      <c r="I3280" s="334">
        <v>91000</v>
      </c>
      <c r="J3280" s="478"/>
      <c r="K3280" s="478"/>
      <c r="L3280" s="478"/>
      <c r="M3280" s="479"/>
      <c r="N3280" s="479"/>
      <c r="O3280" s="480"/>
      <c r="P3280" s="587"/>
      <c r="Q3280" s="509">
        <v>0</v>
      </c>
      <c r="R3280" s="494">
        <v>91000</v>
      </c>
      <c r="S3280" s="479">
        <v>0</v>
      </c>
      <c r="T3280" s="484"/>
      <c r="U3280" s="479"/>
      <c r="V3280" s="484"/>
      <c r="W3280" s="334"/>
      <c r="X3280" s="593">
        <f t="shared" si="478"/>
        <v>0</v>
      </c>
      <c r="Y3280" s="593">
        <f t="shared" si="479"/>
        <v>0</v>
      </c>
      <c r="Z3280" s="595"/>
      <c r="AA3280" s="595"/>
      <c r="AB3280" s="595"/>
      <c r="AC3280" s="595"/>
      <c r="AD3280" s="595"/>
      <c r="AE3280" s="595"/>
      <c r="AF3280" s="595"/>
      <c r="AG3280" s="595"/>
      <c r="AH3280" s="595">
        <f t="shared" si="480"/>
        <v>0</v>
      </c>
      <c r="AI3280" s="595">
        <v>1</v>
      </c>
      <c r="AJ3280" s="595"/>
      <c r="AK3280" s="595"/>
      <c r="AL3280" s="595"/>
      <c r="AM3280" s="595"/>
      <c r="AN3280" s="595"/>
      <c r="AO3280" s="595"/>
      <c r="AP3280" s="595"/>
      <c r="AQ3280" s="596">
        <f t="shared" si="482"/>
        <v>1</v>
      </c>
      <c r="AR3280" s="596">
        <f t="shared" si="481"/>
        <v>1</v>
      </c>
    </row>
    <row r="3281" spans="1:44" ht="28.2" thickTop="1" thickBot="1">
      <c r="A3281" s="206" t="s">
        <v>2448</v>
      </c>
      <c r="B3281" s="798" t="s">
        <v>2448</v>
      </c>
      <c r="C3281" s="227" t="s">
        <v>2499</v>
      </c>
      <c r="D3281" s="799"/>
      <c r="E3281" s="922" t="s">
        <v>1566</v>
      </c>
      <c r="F3281" s="658">
        <v>50000</v>
      </c>
      <c r="G3281" s="658">
        <v>30000</v>
      </c>
      <c r="H3281" s="659"/>
      <c r="I3281" s="334">
        <v>30000</v>
      </c>
      <c r="J3281" s="478"/>
      <c r="K3281" s="478"/>
      <c r="L3281" s="478"/>
      <c r="M3281" s="479"/>
      <c r="N3281" s="479"/>
      <c r="O3281" s="480"/>
      <c r="P3281" s="587"/>
      <c r="Q3281" s="509">
        <v>0</v>
      </c>
      <c r="R3281" s="494">
        <v>30000</v>
      </c>
      <c r="S3281" s="479">
        <v>0</v>
      </c>
      <c r="T3281" s="484"/>
      <c r="U3281" s="479"/>
      <c r="V3281" s="484"/>
      <c r="W3281" s="334"/>
      <c r="X3281" s="593">
        <f t="shared" si="478"/>
        <v>0</v>
      </c>
      <c r="Y3281" s="593">
        <f t="shared" si="479"/>
        <v>0</v>
      </c>
      <c r="Z3281" s="595"/>
      <c r="AA3281" s="595"/>
      <c r="AB3281" s="595"/>
      <c r="AC3281" s="595"/>
      <c r="AD3281" s="595"/>
      <c r="AE3281" s="595"/>
      <c r="AF3281" s="595"/>
      <c r="AG3281" s="595"/>
      <c r="AH3281" s="595">
        <f t="shared" si="480"/>
        <v>0</v>
      </c>
      <c r="AI3281" s="595">
        <v>1</v>
      </c>
      <c r="AJ3281" s="595"/>
      <c r="AK3281" s="595"/>
      <c r="AL3281" s="595"/>
      <c r="AM3281" s="595"/>
      <c r="AN3281" s="595"/>
      <c r="AO3281" s="595"/>
      <c r="AP3281" s="595"/>
      <c r="AQ3281" s="596">
        <f t="shared" si="482"/>
        <v>1</v>
      </c>
      <c r="AR3281" s="596">
        <f t="shared" si="481"/>
        <v>1</v>
      </c>
    </row>
    <row r="3282" spans="1:44" ht="28.2" thickTop="1" thickBot="1">
      <c r="A3282" s="206" t="s">
        <v>2448</v>
      </c>
      <c r="B3282" s="798" t="s">
        <v>2448</v>
      </c>
      <c r="C3282" s="227" t="s">
        <v>2500</v>
      </c>
      <c r="D3282" s="803"/>
      <c r="E3282" s="827" t="s">
        <v>1573</v>
      </c>
      <c r="F3282" s="658">
        <v>200000</v>
      </c>
      <c r="G3282" s="658">
        <v>177000</v>
      </c>
      <c r="H3282" s="659"/>
      <c r="I3282" s="334">
        <v>177000</v>
      </c>
      <c r="J3282" s="478"/>
      <c r="K3282" s="478"/>
      <c r="L3282" s="478"/>
      <c r="M3282" s="479"/>
      <c r="N3282" s="479"/>
      <c r="O3282" s="480"/>
      <c r="P3282" s="587"/>
      <c r="Q3282" s="509">
        <v>100000</v>
      </c>
      <c r="R3282" s="494">
        <v>77000</v>
      </c>
      <c r="S3282" s="479">
        <v>0</v>
      </c>
      <c r="T3282" s="484"/>
      <c r="U3282" s="479"/>
      <c r="V3282" s="484"/>
      <c r="W3282" s="334"/>
      <c r="X3282" s="593">
        <f t="shared" si="478"/>
        <v>0</v>
      </c>
      <c r="Y3282" s="593">
        <f t="shared" si="479"/>
        <v>0</v>
      </c>
      <c r="Z3282" s="595"/>
      <c r="AA3282" s="595"/>
      <c r="AB3282" s="595"/>
      <c r="AC3282" s="595"/>
      <c r="AD3282" s="595"/>
      <c r="AE3282" s="595"/>
      <c r="AF3282" s="595"/>
      <c r="AG3282" s="595"/>
      <c r="AH3282" s="595">
        <f t="shared" si="480"/>
        <v>0</v>
      </c>
      <c r="AI3282" s="595">
        <v>1</v>
      </c>
      <c r="AJ3282" s="595"/>
      <c r="AK3282" s="595"/>
      <c r="AL3282" s="595"/>
      <c r="AM3282" s="595"/>
      <c r="AN3282" s="595"/>
      <c r="AO3282" s="595"/>
      <c r="AP3282" s="595"/>
      <c r="AQ3282" s="596">
        <f t="shared" si="482"/>
        <v>1</v>
      </c>
      <c r="AR3282" s="596">
        <f t="shared" si="481"/>
        <v>1</v>
      </c>
    </row>
    <row r="3283" spans="1:44" ht="28.2" thickTop="1" thickBot="1">
      <c r="A3283" s="206" t="s">
        <v>2448</v>
      </c>
      <c r="B3283" s="798" t="s">
        <v>2448</v>
      </c>
      <c r="C3283" s="227" t="s">
        <v>2501</v>
      </c>
      <c r="D3283" s="804"/>
      <c r="E3283" s="922" t="s">
        <v>1566</v>
      </c>
      <c r="F3283" s="479">
        <v>850000</v>
      </c>
      <c r="G3283" s="805">
        <v>250000</v>
      </c>
      <c r="H3283" s="806"/>
      <c r="I3283" s="352">
        <v>0</v>
      </c>
      <c r="J3283" s="353"/>
      <c r="K3283" s="353"/>
      <c r="L3283" s="353"/>
      <c r="M3283" s="805"/>
      <c r="N3283" s="805">
        <v>250000</v>
      </c>
      <c r="O3283" s="354"/>
      <c r="P3283" s="587"/>
      <c r="Q3283" s="807">
        <v>0</v>
      </c>
      <c r="R3283" s="352">
        <v>250000</v>
      </c>
      <c r="S3283" s="805">
        <v>0</v>
      </c>
      <c r="T3283" s="484"/>
      <c r="U3283" s="479"/>
      <c r="V3283" s="484"/>
      <c r="W3283" s="334"/>
      <c r="X3283" s="593">
        <f t="shared" si="478"/>
        <v>0</v>
      </c>
      <c r="Y3283" s="593">
        <f t="shared" si="479"/>
        <v>0</v>
      </c>
      <c r="Z3283" s="595"/>
      <c r="AA3283" s="595"/>
      <c r="AB3283" s="595"/>
      <c r="AC3283" s="595"/>
      <c r="AD3283" s="595"/>
      <c r="AE3283" s="595"/>
      <c r="AF3283" s="595"/>
      <c r="AG3283" s="595"/>
      <c r="AH3283" s="595">
        <f t="shared" si="480"/>
        <v>0</v>
      </c>
      <c r="AI3283" s="595"/>
      <c r="AJ3283" s="595"/>
      <c r="AK3283" s="595"/>
      <c r="AL3283" s="595">
        <v>1</v>
      </c>
      <c r="AM3283" s="595"/>
      <c r="AN3283" s="595"/>
      <c r="AO3283" s="595"/>
      <c r="AP3283" s="595"/>
      <c r="AQ3283" s="596">
        <f t="shared" si="482"/>
        <v>1</v>
      </c>
      <c r="AR3283" s="596">
        <f t="shared" si="481"/>
        <v>1</v>
      </c>
    </row>
    <row r="3284" spans="1:44" ht="28.2" thickTop="1" thickBot="1">
      <c r="A3284" s="206" t="s">
        <v>2448</v>
      </c>
      <c r="B3284" s="798" t="s">
        <v>2448</v>
      </c>
      <c r="C3284" s="227" t="s">
        <v>2502</v>
      </c>
      <c r="D3284" s="804"/>
      <c r="E3284" s="827" t="s">
        <v>1566</v>
      </c>
      <c r="F3284" s="479">
        <v>250000</v>
      </c>
      <c r="G3284" s="805">
        <v>1050000</v>
      </c>
      <c r="H3284" s="806"/>
      <c r="I3284" s="352">
        <v>250000</v>
      </c>
      <c r="J3284" s="353"/>
      <c r="K3284" s="353"/>
      <c r="L3284" s="353"/>
      <c r="M3284" s="805"/>
      <c r="N3284" s="805">
        <v>800000</v>
      </c>
      <c r="O3284" s="354"/>
      <c r="P3284" s="587"/>
      <c r="Q3284" s="807"/>
      <c r="R3284" s="352">
        <v>0</v>
      </c>
      <c r="S3284" s="805">
        <v>1050000</v>
      </c>
      <c r="T3284" s="484"/>
      <c r="U3284" s="479"/>
      <c r="V3284" s="484"/>
      <c r="W3284" s="334"/>
      <c r="X3284" s="593">
        <f t="shared" si="478"/>
        <v>0</v>
      </c>
      <c r="Y3284" s="593">
        <f t="shared" si="479"/>
        <v>0</v>
      </c>
      <c r="Z3284" s="595"/>
      <c r="AA3284" s="595"/>
      <c r="AB3284" s="595"/>
      <c r="AC3284" s="595"/>
      <c r="AD3284" s="595"/>
      <c r="AE3284" s="595"/>
      <c r="AF3284" s="595"/>
      <c r="AG3284" s="595"/>
      <c r="AH3284" s="595">
        <f t="shared" si="480"/>
        <v>0</v>
      </c>
      <c r="AI3284" s="595"/>
      <c r="AJ3284" s="595"/>
      <c r="AK3284" s="595"/>
      <c r="AL3284" s="595">
        <v>1</v>
      </c>
      <c r="AM3284" s="595"/>
      <c r="AN3284" s="595"/>
      <c r="AO3284" s="595"/>
      <c r="AP3284" s="595"/>
      <c r="AQ3284" s="596">
        <f t="shared" si="482"/>
        <v>1</v>
      </c>
      <c r="AR3284" s="596">
        <f t="shared" si="481"/>
        <v>1</v>
      </c>
    </row>
    <row r="3285" spans="1:44" ht="28.2" thickTop="1" thickBot="1">
      <c r="A3285" s="206" t="s">
        <v>2448</v>
      </c>
      <c r="B3285" s="798" t="s">
        <v>2448</v>
      </c>
      <c r="C3285" s="227" t="s">
        <v>2503</v>
      </c>
      <c r="D3285" s="808"/>
      <c r="E3285" s="922" t="s">
        <v>1579</v>
      </c>
      <c r="F3285" s="536">
        <v>96500</v>
      </c>
      <c r="G3285" s="658">
        <v>225000</v>
      </c>
      <c r="H3285" s="810"/>
      <c r="I3285" s="354">
        <v>225000</v>
      </c>
      <c r="J3285" s="811"/>
      <c r="K3285" s="811"/>
      <c r="L3285" s="811"/>
      <c r="M3285" s="809"/>
      <c r="N3285" s="809"/>
      <c r="O3285" s="354"/>
      <c r="P3285" s="587"/>
      <c r="Q3285" s="812">
        <v>1700</v>
      </c>
      <c r="R3285" s="354">
        <v>223300</v>
      </c>
      <c r="S3285" s="805"/>
      <c r="T3285" s="484"/>
      <c r="U3285" s="479"/>
      <c r="V3285" s="484"/>
      <c r="W3285" s="334"/>
      <c r="X3285" s="593">
        <f t="shared" si="478"/>
        <v>0</v>
      </c>
      <c r="Y3285" s="593">
        <f t="shared" si="479"/>
        <v>0</v>
      </c>
      <c r="Z3285" s="595"/>
      <c r="AA3285" s="595"/>
      <c r="AB3285" s="595"/>
      <c r="AC3285" s="595"/>
      <c r="AD3285" s="595"/>
      <c r="AE3285" s="595"/>
      <c r="AF3285" s="595"/>
      <c r="AG3285" s="595"/>
      <c r="AH3285" s="595">
        <f t="shared" si="480"/>
        <v>0</v>
      </c>
      <c r="AI3285" s="595">
        <v>1</v>
      </c>
      <c r="AJ3285" s="595"/>
      <c r="AK3285" s="595"/>
      <c r="AL3285" s="595"/>
      <c r="AM3285" s="595"/>
      <c r="AN3285" s="595"/>
      <c r="AO3285" s="595"/>
      <c r="AP3285" s="595"/>
      <c r="AQ3285" s="596">
        <f t="shared" si="482"/>
        <v>1</v>
      </c>
      <c r="AR3285" s="596">
        <f t="shared" si="481"/>
        <v>1</v>
      </c>
    </row>
    <row r="3286" spans="1:44" ht="28.2" thickTop="1" thickBot="1">
      <c r="A3286" s="206" t="s">
        <v>2448</v>
      </c>
      <c r="B3286" s="798" t="s">
        <v>2448</v>
      </c>
      <c r="C3286" s="813" t="s">
        <v>2504</v>
      </c>
      <c r="D3286" s="753"/>
      <c r="E3286" s="922" t="s">
        <v>1485</v>
      </c>
      <c r="F3286" s="658">
        <v>9000000</v>
      </c>
      <c r="G3286" s="658">
        <v>13370000</v>
      </c>
      <c r="H3286" s="659"/>
      <c r="I3286" s="334">
        <v>4454000</v>
      </c>
      <c r="J3286" s="478"/>
      <c r="K3286" s="478"/>
      <c r="L3286" s="478"/>
      <c r="M3286" s="479"/>
      <c r="N3286" s="334">
        <v>8916000</v>
      </c>
      <c r="O3286" s="480" t="s">
        <v>2505</v>
      </c>
      <c r="P3286" s="587"/>
      <c r="Q3286" s="660"/>
      <c r="R3286" s="494">
        <v>4000000</v>
      </c>
      <c r="S3286" s="334">
        <v>9370000</v>
      </c>
      <c r="T3286" s="484"/>
      <c r="U3286" s="479"/>
      <c r="V3286" s="484"/>
      <c r="W3286" s="334"/>
      <c r="X3286" s="593">
        <f t="shared" ref="X3286:X3347" si="483">G3286-I3286-J3286-K3286-L3286-M3286-N3286</f>
        <v>0</v>
      </c>
      <c r="Y3286" s="593">
        <f t="shared" ref="Y3286:Y3347" si="484">G3286-Q3286-R3286-S3286</f>
        <v>0</v>
      </c>
      <c r="Z3286" s="595"/>
      <c r="AA3286" s="595"/>
      <c r="AB3286" s="595"/>
      <c r="AC3286" s="595"/>
      <c r="AD3286" s="595"/>
      <c r="AE3286" s="595"/>
      <c r="AF3286" s="595"/>
      <c r="AG3286" s="595"/>
      <c r="AH3286" s="595">
        <f t="shared" si="480"/>
        <v>0</v>
      </c>
      <c r="AI3286" s="595"/>
      <c r="AJ3286" s="595"/>
      <c r="AK3286" s="595"/>
      <c r="AL3286" s="595">
        <v>1</v>
      </c>
      <c r="AM3286" s="595"/>
      <c r="AN3286" s="595"/>
      <c r="AO3286" s="595"/>
      <c r="AP3286" s="595"/>
      <c r="AQ3286" s="596">
        <f t="shared" si="482"/>
        <v>1</v>
      </c>
      <c r="AR3286" s="596">
        <f t="shared" si="481"/>
        <v>1</v>
      </c>
    </row>
    <row r="3287" spans="1:44" ht="28.2" thickTop="1" thickBot="1">
      <c r="A3287" s="206" t="s">
        <v>2448</v>
      </c>
      <c r="B3287" s="798" t="s">
        <v>2448</v>
      </c>
      <c r="C3287" s="813" t="s">
        <v>2506</v>
      </c>
      <c r="D3287" s="753"/>
      <c r="E3287" s="922" t="s">
        <v>1485</v>
      </c>
      <c r="F3287" s="658">
        <v>150000</v>
      </c>
      <c r="G3287" s="658">
        <v>150000</v>
      </c>
      <c r="H3287" s="659"/>
      <c r="I3287" s="334">
        <v>150000</v>
      </c>
      <c r="J3287" s="478"/>
      <c r="K3287" s="478"/>
      <c r="L3287" s="478"/>
      <c r="M3287" s="479"/>
      <c r="N3287" s="479"/>
      <c r="O3287" s="480"/>
      <c r="P3287" s="587"/>
      <c r="Q3287" s="660"/>
      <c r="R3287" s="494">
        <v>150000</v>
      </c>
      <c r="S3287" s="334">
        <v>0</v>
      </c>
      <c r="T3287" s="484"/>
      <c r="U3287" s="479"/>
      <c r="V3287" s="484"/>
      <c r="W3287" s="334"/>
      <c r="X3287" s="593">
        <f t="shared" si="483"/>
        <v>0</v>
      </c>
      <c r="Y3287" s="593">
        <f t="shared" si="484"/>
        <v>0</v>
      </c>
      <c r="Z3287" s="595"/>
      <c r="AA3287" s="595"/>
      <c r="AB3287" s="595"/>
      <c r="AC3287" s="595"/>
      <c r="AD3287" s="595"/>
      <c r="AE3287" s="595"/>
      <c r="AF3287" s="595"/>
      <c r="AG3287" s="595"/>
      <c r="AH3287" s="595">
        <f t="shared" si="480"/>
        <v>0</v>
      </c>
      <c r="AI3287" s="595">
        <v>1</v>
      </c>
      <c r="AJ3287" s="595"/>
      <c r="AK3287" s="595"/>
      <c r="AL3287" s="595"/>
      <c r="AM3287" s="595"/>
      <c r="AN3287" s="595"/>
      <c r="AO3287" s="595"/>
      <c r="AP3287" s="595"/>
      <c r="AQ3287" s="596">
        <f t="shared" si="482"/>
        <v>1</v>
      </c>
      <c r="AR3287" s="596">
        <f t="shared" si="481"/>
        <v>1</v>
      </c>
    </row>
    <row r="3288" spans="1:44" ht="31.8" thickTop="1" thickBot="1">
      <c r="A3288" s="206" t="s">
        <v>2448</v>
      </c>
      <c r="B3288" s="798" t="s">
        <v>2448</v>
      </c>
      <c r="C3288" s="813" t="s">
        <v>2507</v>
      </c>
      <c r="D3288" s="753"/>
      <c r="E3288" s="922" t="s">
        <v>1485</v>
      </c>
      <c r="F3288" s="658">
        <v>230000</v>
      </c>
      <c r="G3288" s="658">
        <v>318000</v>
      </c>
      <c r="H3288" s="659"/>
      <c r="I3288" s="334">
        <v>318000</v>
      </c>
      <c r="J3288" s="814"/>
      <c r="K3288" s="478"/>
      <c r="L3288" s="478"/>
      <c r="M3288" s="479"/>
      <c r="N3288" s="479"/>
      <c r="O3288" s="480"/>
      <c r="P3288" s="587"/>
      <c r="Q3288" s="815">
        <v>64000</v>
      </c>
      <c r="R3288" s="494">
        <v>254000</v>
      </c>
      <c r="S3288" s="334"/>
      <c r="T3288" s="484"/>
      <c r="U3288" s="479"/>
      <c r="V3288" s="484"/>
      <c r="W3288" s="334"/>
      <c r="X3288" s="593">
        <f t="shared" si="483"/>
        <v>0</v>
      </c>
      <c r="Y3288" s="593">
        <f t="shared" si="484"/>
        <v>0</v>
      </c>
      <c r="Z3288" s="595"/>
      <c r="AA3288" s="595"/>
      <c r="AB3288" s="595"/>
      <c r="AC3288" s="595"/>
      <c r="AD3288" s="595"/>
      <c r="AE3288" s="595"/>
      <c r="AF3288" s="595"/>
      <c r="AG3288" s="595"/>
      <c r="AH3288" s="595">
        <f t="shared" si="480"/>
        <v>0</v>
      </c>
      <c r="AI3288" s="595">
        <v>1</v>
      </c>
      <c r="AJ3288" s="595"/>
      <c r="AK3288" s="595"/>
      <c r="AL3288" s="595"/>
      <c r="AM3288" s="595"/>
      <c r="AN3288" s="595"/>
      <c r="AO3288" s="595"/>
      <c r="AP3288" s="595"/>
      <c r="AQ3288" s="596">
        <f t="shared" si="482"/>
        <v>1</v>
      </c>
      <c r="AR3288" s="596">
        <f t="shared" si="481"/>
        <v>1</v>
      </c>
    </row>
    <row r="3289" spans="1:44" ht="28.2" thickTop="1" thickBot="1">
      <c r="A3289" s="206" t="s">
        <v>2448</v>
      </c>
      <c r="B3289" s="798" t="s">
        <v>2448</v>
      </c>
      <c r="C3289" s="813" t="s">
        <v>2508</v>
      </c>
      <c r="D3289" s="753"/>
      <c r="E3289" s="922" t="s">
        <v>1485</v>
      </c>
      <c r="F3289" s="658">
        <v>0</v>
      </c>
      <c r="G3289" s="658">
        <v>300000</v>
      </c>
      <c r="H3289" s="659"/>
      <c r="I3289" s="334">
        <v>300000</v>
      </c>
      <c r="J3289" s="478"/>
      <c r="K3289" s="478"/>
      <c r="L3289" s="478"/>
      <c r="M3289" s="479"/>
      <c r="N3289" s="479"/>
      <c r="O3289" s="480"/>
      <c r="P3289" s="587"/>
      <c r="Q3289" s="660">
        <v>111600</v>
      </c>
      <c r="R3289" s="494">
        <v>188400</v>
      </c>
      <c r="S3289" s="334"/>
      <c r="T3289" s="484"/>
      <c r="U3289" s="479"/>
      <c r="V3289" s="484"/>
      <c r="W3289" s="334"/>
      <c r="X3289" s="593">
        <f t="shared" si="483"/>
        <v>0</v>
      </c>
      <c r="Y3289" s="593">
        <f t="shared" si="484"/>
        <v>0</v>
      </c>
      <c r="Z3289" s="595"/>
      <c r="AA3289" s="595"/>
      <c r="AB3289" s="595"/>
      <c r="AC3289" s="595"/>
      <c r="AD3289" s="595"/>
      <c r="AE3289" s="595"/>
      <c r="AF3289" s="595"/>
      <c r="AG3289" s="595"/>
      <c r="AH3289" s="595">
        <f t="shared" si="480"/>
        <v>0</v>
      </c>
      <c r="AI3289" s="595">
        <v>1</v>
      </c>
      <c r="AJ3289" s="595"/>
      <c r="AK3289" s="595"/>
      <c r="AL3289" s="595"/>
      <c r="AM3289" s="595"/>
      <c r="AN3289" s="595"/>
      <c r="AO3289" s="595"/>
      <c r="AP3289" s="595"/>
      <c r="AQ3289" s="596">
        <f t="shared" si="482"/>
        <v>1</v>
      </c>
      <c r="AR3289" s="596">
        <f t="shared" si="481"/>
        <v>1</v>
      </c>
    </row>
    <row r="3290" spans="1:44" ht="28.2" thickTop="1" thickBot="1">
      <c r="A3290" s="206" t="s">
        <v>2448</v>
      </c>
      <c r="B3290" s="798" t="s">
        <v>2448</v>
      </c>
      <c r="C3290" s="813" t="s">
        <v>2509</v>
      </c>
      <c r="D3290" s="753"/>
      <c r="E3290" s="922" t="s">
        <v>1485</v>
      </c>
      <c r="F3290" s="658">
        <v>750000</v>
      </c>
      <c r="G3290" s="658">
        <v>750000</v>
      </c>
      <c r="H3290" s="659"/>
      <c r="I3290" s="334">
        <v>750000</v>
      </c>
      <c r="J3290" s="478"/>
      <c r="K3290" s="478"/>
      <c r="L3290" s="478"/>
      <c r="M3290" s="479"/>
      <c r="N3290" s="479"/>
      <c r="O3290" s="480"/>
      <c r="P3290" s="587"/>
      <c r="Q3290" s="660"/>
      <c r="R3290" s="494">
        <v>750000</v>
      </c>
      <c r="S3290" s="334">
        <v>0</v>
      </c>
      <c r="T3290" s="484"/>
      <c r="U3290" s="479"/>
      <c r="V3290" s="484"/>
      <c r="W3290" s="334"/>
      <c r="X3290" s="593">
        <f t="shared" si="483"/>
        <v>0</v>
      </c>
      <c r="Y3290" s="593">
        <f t="shared" si="484"/>
        <v>0</v>
      </c>
      <c r="Z3290" s="595"/>
      <c r="AA3290" s="595"/>
      <c r="AB3290" s="595"/>
      <c r="AC3290" s="595"/>
      <c r="AD3290" s="595"/>
      <c r="AE3290" s="595"/>
      <c r="AF3290" s="595"/>
      <c r="AG3290" s="595"/>
      <c r="AH3290" s="595">
        <f t="shared" si="480"/>
        <v>0</v>
      </c>
      <c r="AI3290" s="595">
        <v>1</v>
      </c>
      <c r="AJ3290" s="595"/>
      <c r="AK3290" s="595"/>
      <c r="AL3290" s="595"/>
      <c r="AM3290" s="595"/>
      <c r="AN3290" s="595"/>
      <c r="AO3290" s="595"/>
      <c r="AP3290" s="595"/>
      <c r="AQ3290" s="596">
        <f t="shared" si="482"/>
        <v>1</v>
      </c>
      <c r="AR3290" s="596">
        <f t="shared" si="481"/>
        <v>1</v>
      </c>
    </row>
    <row r="3291" spans="1:44" ht="28.2" thickTop="1" thickBot="1">
      <c r="A3291" s="206" t="s">
        <v>2448</v>
      </c>
      <c r="B3291" s="798" t="s">
        <v>2448</v>
      </c>
      <c r="C3291" s="813" t="s">
        <v>2510</v>
      </c>
      <c r="D3291" s="753"/>
      <c r="E3291" s="922" t="s">
        <v>1485</v>
      </c>
      <c r="F3291" s="658">
        <v>400000</v>
      </c>
      <c r="G3291" s="658">
        <v>1100000</v>
      </c>
      <c r="H3291" s="659"/>
      <c r="I3291" s="334">
        <v>1100000</v>
      </c>
      <c r="J3291" s="478"/>
      <c r="K3291" s="478"/>
      <c r="L3291" s="478"/>
      <c r="M3291" s="479"/>
      <c r="N3291" s="479"/>
      <c r="O3291" s="480"/>
      <c r="P3291" s="587"/>
      <c r="Q3291" s="660"/>
      <c r="R3291" s="494">
        <v>600000</v>
      </c>
      <c r="S3291" s="334">
        <v>500000</v>
      </c>
      <c r="T3291" s="484"/>
      <c r="U3291" s="479"/>
      <c r="V3291" s="484"/>
      <c r="W3291" s="334"/>
      <c r="X3291" s="593">
        <f t="shared" si="483"/>
        <v>0</v>
      </c>
      <c r="Y3291" s="593">
        <f t="shared" si="484"/>
        <v>0</v>
      </c>
      <c r="Z3291" s="595"/>
      <c r="AA3291" s="595"/>
      <c r="AB3291" s="595"/>
      <c r="AC3291" s="595"/>
      <c r="AD3291" s="595"/>
      <c r="AE3291" s="595"/>
      <c r="AF3291" s="595"/>
      <c r="AG3291" s="595"/>
      <c r="AH3291" s="595">
        <f t="shared" si="480"/>
        <v>0</v>
      </c>
      <c r="AI3291" s="595">
        <v>1</v>
      </c>
      <c r="AJ3291" s="595"/>
      <c r="AK3291" s="595"/>
      <c r="AL3291" s="595"/>
      <c r="AM3291" s="595"/>
      <c r="AN3291" s="595"/>
      <c r="AO3291" s="595"/>
      <c r="AP3291" s="595"/>
      <c r="AQ3291" s="596">
        <f t="shared" si="482"/>
        <v>1</v>
      </c>
      <c r="AR3291" s="596">
        <f t="shared" si="481"/>
        <v>1</v>
      </c>
    </row>
    <row r="3292" spans="1:44" ht="28.2" thickTop="1" thickBot="1">
      <c r="A3292" s="206" t="s">
        <v>2448</v>
      </c>
      <c r="B3292" s="798" t="s">
        <v>2448</v>
      </c>
      <c r="C3292" s="813" t="s">
        <v>2511</v>
      </c>
      <c r="D3292" s="753"/>
      <c r="E3292" s="922" t="s">
        <v>1485</v>
      </c>
      <c r="F3292" s="658">
        <v>300000</v>
      </c>
      <c r="G3292" s="658">
        <v>300000</v>
      </c>
      <c r="H3292" s="659"/>
      <c r="I3292" s="334">
        <v>300000</v>
      </c>
      <c r="J3292" s="478"/>
      <c r="K3292" s="478"/>
      <c r="L3292" s="478"/>
      <c r="M3292" s="479"/>
      <c r="N3292" s="479"/>
      <c r="O3292" s="480"/>
      <c r="P3292" s="587"/>
      <c r="Q3292" s="660"/>
      <c r="R3292" s="494">
        <v>100000</v>
      </c>
      <c r="S3292" s="334">
        <v>200000</v>
      </c>
      <c r="T3292" s="484"/>
      <c r="U3292" s="479"/>
      <c r="V3292" s="484"/>
      <c r="W3292" s="334"/>
      <c r="X3292" s="593">
        <f t="shared" si="483"/>
        <v>0</v>
      </c>
      <c r="Y3292" s="593">
        <f t="shared" si="484"/>
        <v>0</v>
      </c>
      <c r="Z3292" s="595"/>
      <c r="AA3292" s="595"/>
      <c r="AB3292" s="595"/>
      <c r="AC3292" s="595"/>
      <c r="AD3292" s="595"/>
      <c r="AE3292" s="595"/>
      <c r="AF3292" s="595"/>
      <c r="AG3292" s="595"/>
      <c r="AH3292" s="595">
        <f t="shared" si="480"/>
        <v>0</v>
      </c>
      <c r="AI3292" s="595">
        <v>1</v>
      </c>
      <c r="AJ3292" s="595"/>
      <c r="AK3292" s="595"/>
      <c r="AL3292" s="595"/>
      <c r="AM3292" s="595"/>
      <c r="AN3292" s="595"/>
      <c r="AO3292" s="595"/>
      <c r="AP3292" s="595"/>
      <c r="AQ3292" s="596">
        <f t="shared" si="482"/>
        <v>1</v>
      </c>
      <c r="AR3292" s="596">
        <f t="shared" si="481"/>
        <v>1</v>
      </c>
    </row>
    <row r="3293" spans="1:44" ht="28.2" thickTop="1" thickBot="1">
      <c r="A3293" s="206" t="s">
        <v>2448</v>
      </c>
      <c r="B3293" s="798" t="s">
        <v>2448</v>
      </c>
      <c r="C3293" s="813" t="s">
        <v>36</v>
      </c>
      <c r="D3293" s="753"/>
      <c r="E3293" s="922" t="s">
        <v>1485</v>
      </c>
      <c r="F3293" s="658">
        <v>400000</v>
      </c>
      <c r="G3293" s="658">
        <v>300000</v>
      </c>
      <c r="H3293" s="659"/>
      <c r="I3293" s="334">
        <v>300000</v>
      </c>
      <c r="J3293" s="478"/>
      <c r="K3293" s="478"/>
      <c r="L3293" s="478"/>
      <c r="M3293" s="479"/>
      <c r="N3293" s="479"/>
      <c r="O3293" s="480"/>
      <c r="P3293" s="587"/>
      <c r="Q3293" s="660">
        <v>126000</v>
      </c>
      <c r="R3293" s="494">
        <v>174000</v>
      </c>
      <c r="S3293" s="334"/>
      <c r="T3293" s="484"/>
      <c r="U3293" s="479"/>
      <c r="V3293" s="484"/>
      <c r="W3293" s="334"/>
      <c r="X3293" s="593">
        <f t="shared" si="483"/>
        <v>0</v>
      </c>
      <c r="Y3293" s="593">
        <f t="shared" si="484"/>
        <v>0</v>
      </c>
      <c r="Z3293" s="595"/>
      <c r="AA3293" s="595"/>
      <c r="AB3293" s="595"/>
      <c r="AC3293" s="595"/>
      <c r="AD3293" s="595"/>
      <c r="AE3293" s="595"/>
      <c r="AF3293" s="595"/>
      <c r="AG3293" s="595"/>
      <c r="AH3293" s="595">
        <f t="shared" si="480"/>
        <v>0</v>
      </c>
      <c r="AI3293" s="595">
        <v>1</v>
      </c>
      <c r="AJ3293" s="595"/>
      <c r="AK3293" s="595"/>
      <c r="AL3293" s="595"/>
      <c r="AM3293" s="595"/>
      <c r="AN3293" s="595"/>
      <c r="AO3293" s="595"/>
      <c r="AP3293" s="595"/>
      <c r="AQ3293" s="596">
        <f t="shared" si="482"/>
        <v>1</v>
      </c>
      <c r="AR3293" s="596">
        <f t="shared" si="481"/>
        <v>1</v>
      </c>
    </row>
    <row r="3294" spans="1:44" ht="28.2" thickTop="1" thickBot="1">
      <c r="A3294" s="206" t="s">
        <v>2448</v>
      </c>
      <c r="B3294" s="798" t="s">
        <v>2448</v>
      </c>
      <c r="C3294" s="813" t="s">
        <v>2512</v>
      </c>
      <c r="D3294" s="753"/>
      <c r="E3294" s="827">
        <v>2018</v>
      </c>
      <c r="F3294" s="658">
        <v>100000</v>
      </c>
      <c r="G3294" s="658">
        <v>100000</v>
      </c>
      <c r="H3294" s="659"/>
      <c r="I3294" s="334">
        <v>100000</v>
      </c>
      <c r="J3294" s="478"/>
      <c r="K3294" s="478"/>
      <c r="L3294" s="478"/>
      <c r="M3294" s="479"/>
      <c r="N3294" s="479"/>
      <c r="O3294" s="480"/>
      <c r="P3294" s="587"/>
      <c r="Q3294" s="660">
        <v>78400</v>
      </c>
      <c r="R3294" s="494">
        <v>21600</v>
      </c>
      <c r="S3294" s="334"/>
      <c r="T3294" s="484"/>
      <c r="U3294" s="479"/>
      <c r="V3294" s="484"/>
      <c r="W3294" s="334"/>
      <c r="X3294" s="593">
        <f t="shared" si="483"/>
        <v>0</v>
      </c>
      <c r="Y3294" s="593">
        <f t="shared" si="484"/>
        <v>0</v>
      </c>
      <c r="Z3294" s="595"/>
      <c r="AA3294" s="595"/>
      <c r="AB3294" s="595"/>
      <c r="AC3294" s="595"/>
      <c r="AD3294" s="595"/>
      <c r="AE3294" s="595"/>
      <c r="AF3294" s="595"/>
      <c r="AG3294" s="595"/>
      <c r="AH3294" s="595">
        <f t="shared" si="480"/>
        <v>0</v>
      </c>
      <c r="AI3294" s="595">
        <v>1</v>
      </c>
      <c r="AJ3294" s="595"/>
      <c r="AK3294" s="595"/>
      <c r="AL3294" s="595"/>
      <c r="AM3294" s="595"/>
      <c r="AN3294" s="595"/>
      <c r="AO3294" s="595"/>
      <c r="AP3294" s="595"/>
      <c r="AQ3294" s="596">
        <f t="shared" si="482"/>
        <v>1</v>
      </c>
      <c r="AR3294" s="596">
        <f t="shared" si="481"/>
        <v>1</v>
      </c>
    </row>
    <row r="3295" spans="1:44" ht="28.2" thickTop="1" thickBot="1">
      <c r="A3295" s="206" t="s">
        <v>2448</v>
      </c>
      <c r="B3295" s="798" t="s">
        <v>2448</v>
      </c>
      <c r="C3295" s="813" t="s">
        <v>800</v>
      </c>
      <c r="D3295" s="753"/>
      <c r="E3295" s="827">
        <v>2018</v>
      </c>
      <c r="F3295" s="658">
        <v>60000</v>
      </c>
      <c r="G3295" s="658">
        <v>30000</v>
      </c>
      <c r="H3295" s="659"/>
      <c r="I3295" s="334">
        <v>30000</v>
      </c>
      <c r="J3295" s="478"/>
      <c r="K3295" s="478"/>
      <c r="L3295" s="478"/>
      <c r="M3295" s="479"/>
      <c r="N3295" s="479"/>
      <c r="O3295" s="480"/>
      <c r="P3295" s="587"/>
      <c r="Q3295" s="660"/>
      <c r="R3295" s="494">
        <v>30000</v>
      </c>
      <c r="S3295" s="334"/>
      <c r="T3295" s="484"/>
      <c r="U3295" s="479"/>
      <c r="V3295" s="484"/>
      <c r="W3295" s="334"/>
      <c r="X3295" s="593">
        <f t="shared" si="483"/>
        <v>0</v>
      </c>
      <c r="Y3295" s="593">
        <f t="shared" si="484"/>
        <v>0</v>
      </c>
      <c r="Z3295" s="595"/>
      <c r="AA3295" s="595"/>
      <c r="AB3295" s="595"/>
      <c r="AC3295" s="595"/>
      <c r="AD3295" s="595"/>
      <c r="AE3295" s="595"/>
      <c r="AF3295" s="595"/>
      <c r="AG3295" s="595"/>
      <c r="AH3295" s="595">
        <f t="shared" si="480"/>
        <v>0</v>
      </c>
      <c r="AI3295" s="595">
        <v>1</v>
      </c>
      <c r="AJ3295" s="595"/>
      <c r="AK3295" s="595"/>
      <c r="AL3295" s="595"/>
      <c r="AM3295" s="595"/>
      <c r="AN3295" s="595"/>
      <c r="AO3295" s="595"/>
      <c r="AP3295" s="595"/>
      <c r="AQ3295" s="596">
        <f t="shared" si="482"/>
        <v>1</v>
      </c>
      <c r="AR3295" s="596">
        <f t="shared" si="481"/>
        <v>1</v>
      </c>
    </row>
    <row r="3296" spans="1:44" ht="28.2" thickTop="1" thickBot="1">
      <c r="A3296" s="206" t="s">
        <v>2448</v>
      </c>
      <c r="B3296" s="798" t="s">
        <v>2448</v>
      </c>
      <c r="C3296" s="227" t="s">
        <v>1105</v>
      </c>
      <c r="D3296" s="808"/>
      <c r="E3296" s="922" t="s">
        <v>1566</v>
      </c>
      <c r="F3296" s="536">
        <v>22000</v>
      </c>
      <c r="G3296" s="809">
        <v>30000</v>
      </c>
      <c r="H3296" s="810">
        <v>0</v>
      </c>
      <c r="I3296" s="354">
        <v>30000</v>
      </c>
      <c r="J3296" s="478"/>
      <c r="K3296" s="811"/>
      <c r="L3296" s="811"/>
      <c r="M3296" s="809"/>
      <c r="N3296" s="809"/>
      <c r="O3296" s="354"/>
      <c r="P3296" s="587"/>
      <c r="Q3296" s="812"/>
      <c r="R3296" s="354">
        <v>30000</v>
      </c>
      <c r="S3296" s="805">
        <v>0</v>
      </c>
      <c r="T3296" s="484"/>
      <c r="U3296" s="479"/>
      <c r="V3296" s="484"/>
      <c r="W3296" s="334"/>
      <c r="X3296" s="593">
        <f t="shared" si="483"/>
        <v>0</v>
      </c>
      <c r="Y3296" s="593">
        <f t="shared" si="484"/>
        <v>0</v>
      </c>
      <c r="Z3296" s="595"/>
      <c r="AA3296" s="595"/>
      <c r="AB3296" s="595"/>
      <c r="AC3296" s="595"/>
      <c r="AD3296" s="595"/>
      <c r="AE3296" s="595"/>
      <c r="AF3296" s="595"/>
      <c r="AG3296" s="595"/>
      <c r="AH3296" s="595">
        <f t="shared" si="480"/>
        <v>0</v>
      </c>
      <c r="AI3296" s="595">
        <v>1</v>
      </c>
      <c r="AJ3296" s="595"/>
      <c r="AK3296" s="595"/>
      <c r="AL3296" s="595"/>
      <c r="AM3296" s="595"/>
      <c r="AN3296" s="595"/>
      <c r="AO3296" s="595"/>
      <c r="AP3296" s="595"/>
      <c r="AQ3296" s="596">
        <f t="shared" si="482"/>
        <v>1</v>
      </c>
      <c r="AR3296" s="596">
        <f t="shared" si="481"/>
        <v>1</v>
      </c>
    </row>
    <row r="3297" spans="1:44" ht="28.2" thickTop="1" thickBot="1">
      <c r="A3297" s="576" t="s">
        <v>2448</v>
      </c>
      <c r="B3297" s="576" t="s">
        <v>2513</v>
      </c>
      <c r="C3297" s="662" t="s">
        <v>41</v>
      </c>
      <c r="D3297" s="579"/>
      <c r="E3297" s="921" t="s">
        <v>179</v>
      </c>
      <c r="F3297" s="792">
        <v>1840000</v>
      </c>
      <c r="G3297" s="792">
        <v>1840000</v>
      </c>
      <c r="H3297" s="582"/>
      <c r="I3297" s="816">
        <v>1107000</v>
      </c>
      <c r="J3297" s="817">
        <v>100000</v>
      </c>
      <c r="K3297" s="817"/>
      <c r="L3297" s="817">
        <v>633000</v>
      </c>
      <c r="M3297" s="818"/>
      <c r="N3297" s="818"/>
      <c r="O3297" s="666"/>
      <c r="P3297" s="587"/>
      <c r="Q3297" s="819"/>
      <c r="R3297" s="666">
        <v>800000</v>
      </c>
      <c r="S3297" s="816">
        <v>1040000</v>
      </c>
      <c r="T3297" s="820"/>
      <c r="U3297" s="816"/>
      <c r="V3297" s="820"/>
      <c r="W3297" s="816"/>
      <c r="X3297" s="593">
        <f t="shared" si="483"/>
        <v>0</v>
      </c>
      <c r="Y3297" s="593">
        <f t="shared" si="484"/>
        <v>0</v>
      </c>
      <c r="Z3297" s="594">
        <v>1</v>
      </c>
      <c r="AA3297" s="594"/>
      <c r="AB3297" s="594"/>
      <c r="AC3297" s="594"/>
      <c r="AD3297" s="594"/>
      <c r="AE3297" s="594"/>
      <c r="AF3297" s="594"/>
      <c r="AG3297" s="594"/>
      <c r="AH3297" s="595">
        <f t="shared" si="480"/>
        <v>1</v>
      </c>
      <c r="AI3297" s="594"/>
      <c r="AJ3297" s="594"/>
      <c r="AK3297" s="594"/>
      <c r="AL3297" s="594"/>
      <c r="AM3297" s="594"/>
      <c r="AN3297" s="594"/>
      <c r="AO3297" s="594"/>
      <c r="AP3297" s="594"/>
      <c r="AQ3297" s="596">
        <f t="shared" si="482"/>
        <v>0</v>
      </c>
      <c r="AR3297" s="596">
        <f t="shared" si="481"/>
        <v>1</v>
      </c>
    </row>
    <row r="3298" spans="1:44" ht="28.2" thickTop="1" thickBot="1">
      <c r="A3298" s="597" t="s">
        <v>2448</v>
      </c>
      <c r="B3298" s="597" t="s">
        <v>2513</v>
      </c>
      <c r="C3298" s="670" t="s">
        <v>2137</v>
      </c>
      <c r="D3298" s="579"/>
      <c r="E3298" s="923" t="s">
        <v>179</v>
      </c>
      <c r="F3298" s="821">
        <v>1131000</v>
      </c>
      <c r="G3298" s="821">
        <v>1131000</v>
      </c>
      <c r="H3298" s="582"/>
      <c r="I3298" s="822"/>
      <c r="J3298" s="823">
        <v>1131000</v>
      </c>
      <c r="K3298" s="823"/>
      <c r="L3298" s="823"/>
      <c r="M3298" s="824"/>
      <c r="N3298" s="824"/>
      <c r="O3298" s="674"/>
      <c r="P3298" s="587"/>
      <c r="Q3298" s="825"/>
      <c r="R3298" s="674">
        <v>1131000</v>
      </c>
      <c r="S3298" s="822"/>
      <c r="T3298" s="826"/>
      <c r="U3298" s="822"/>
      <c r="V3298" s="826"/>
      <c r="W3298" s="822"/>
      <c r="X3298" s="593">
        <f t="shared" si="483"/>
        <v>0</v>
      </c>
      <c r="Y3298" s="593">
        <f t="shared" si="484"/>
        <v>0</v>
      </c>
      <c r="Z3298" s="610">
        <v>1</v>
      </c>
      <c r="AA3298" s="610"/>
      <c r="AB3298" s="610"/>
      <c r="AC3298" s="610"/>
      <c r="AD3298" s="610"/>
      <c r="AE3298" s="610"/>
      <c r="AF3298" s="610"/>
      <c r="AG3298" s="610"/>
      <c r="AH3298" s="595">
        <f t="shared" si="480"/>
        <v>1</v>
      </c>
      <c r="AI3298" s="611"/>
      <c r="AJ3298" s="611"/>
      <c r="AK3298" s="611"/>
      <c r="AL3298" s="611"/>
      <c r="AM3298" s="611"/>
      <c r="AN3298" s="611"/>
      <c r="AO3298" s="611"/>
      <c r="AP3298" s="611"/>
      <c r="AQ3298" s="596">
        <f t="shared" si="482"/>
        <v>0</v>
      </c>
      <c r="AR3298" s="596">
        <f t="shared" si="481"/>
        <v>1</v>
      </c>
    </row>
    <row r="3299" spans="1:44" ht="28.2" thickTop="1" thickBot="1">
      <c r="A3299" s="576" t="s">
        <v>2448</v>
      </c>
      <c r="B3299" s="576" t="s">
        <v>2513</v>
      </c>
      <c r="C3299" s="662" t="s">
        <v>229</v>
      </c>
      <c r="D3299" s="579"/>
      <c r="E3299" s="921" t="s">
        <v>179</v>
      </c>
      <c r="F3299" s="792">
        <v>300000</v>
      </c>
      <c r="G3299" s="792">
        <v>300000</v>
      </c>
      <c r="H3299" s="582"/>
      <c r="I3299" s="816">
        <v>300000</v>
      </c>
      <c r="J3299" s="817"/>
      <c r="K3299" s="817"/>
      <c r="L3299" s="817"/>
      <c r="M3299" s="818"/>
      <c r="N3299" s="818"/>
      <c r="O3299" s="666"/>
      <c r="P3299" s="587"/>
      <c r="Q3299" s="819"/>
      <c r="R3299" s="666">
        <v>100000</v>
      </c>
      <c r="S3299" s="816">
        <v>200000</v>
      </c>
      <c r="T3299" s="820"/>
      <c r="U3299" s="816"/>
      <c r="V3299" s="820"/>
      <c r="W3299" s="816"/>
      <c r="X3299" s="593">
        <f t="shared" si="483"/>
        <v>0</v>
      </c>
      <c r="Y3299" s="593">
        <f t="shared" si="484"/>
        <v>0</v>
      </c>
      <c r="Z3299" s="594">
        <v>1</v>
      </c>
      <c r="AA3299" s="594"/>
      <c r="AB3299" s="594"/>
      <c r="AC3299" s="594"/>
      <c r="AD3299" s="594"/>
      <c r="AE3299" s="594"/>
      <c r="AF3299" s="594"/>
      <c r="AG3299" s="594"/>
      <c r="AH3299" s="595">
        <f t="shared" si="480"/>
        <v>1</v>
      </c>
      <c r="AI3299" s="594"/>
      <c r="AJ3299" s="594"/>
      <c r="AK3299" s="594"/>
      <c r="AL3299" s="594"/>
      <c r="AM3299" s="594"/>
      <c r="AN3299" s="594"/>
      <c r="AO3299" s="594"/>
      <c r="AP3299" s="594"/>
      <c r="AQ3299" s="596">
        <f t="shared" si="482"/>
        <v>0</v>
      </c>
      <c r="AR3299" s="596">
        <f t="shared" si="481"/>
        <v>1</v>
      </c>
    </row>
    <row r="3300" spans="1:44" ht="28.2" thickTop="1" thickBot="1">
      <c r="A3300" s="576" t="s">
        <v>2448</v>
      </c>
      <c r="B3300" s="576" t="s">
        <v>2513</v>
      </c>
      <c r="C3300" s="662" t="s">
        <v>2514</v>
      </c>
      <c r="D3300" s="579"/>
      <c r="E3300" s="921" t="s">
        <v>179</v>
      </c>
      <c r="F3300" s="792">
        <v>60000</v>
      </c>
      <c r="G3300" s="792">
        <v>60000</v>
      </c>
      <c r="H3300" s="582"/>
      <c r="I3300" s="816">
        <v>60000</v>
      </c>
      <c r="J3300" s="817"/>
      <c r="K3300" s="817"/>
      <c r="L3300" s="817"/>
      <c r="M3300" s="818"/>
      <c r="N3300" s="818"/>
      <c r="O3300" s="666"/>
      <c r="P3300" s="587"/>
      <c r="Q3300" s="819"/>
      <c r="R3300" s="666">
        <v>60000</v>
      </c>
      <c r="S3300" s="816"/>
      <c r="T3300" s="820"/>
      <c r="U3300" s="816"/>
      <c r="V3300" s="820"/>
      <c r="W3300" s="816"/>
      <c r="X3300" s="593">
        <f t="shared" si="483"/>
        <v>0</v>
      </c>
      <c r="Y3300" s="593">
        <f t="shared" si="484"/>
        <v>0</v>
      </c>
      <c r="Z3300" s="594">
        <v>1</v>
      </c>
      <c r="AA3300" s="594"/>
      <c r="AB3300" s="594"/>
      <c r="AC3300" s="594"/>
      <c r="AD3300" s="594"/>
      <c r="AE3300" s="594"/>
      <c r="AF3300" s="594"/>
      <c r="AG3300" s="594"/>
      <c r="AH3300" s="595">
        <f t="shared" si="480"/>
        <v>1</v>
      </c>
      <c r="AI3300" s="594"/>
      <c r="AJ3300" s="594"/>
      <c r="AK3300" s="594"/>
      <c r="AL3300" s="594"/>
      <c r="AM3300" s="594"/>
      <c r="AN3300" s="594"/>
      <c r="AO3300" s="594"/>
      <c r="AP3300" s="594"/>
      <c r="AQ3300" s="596">
        <f t="shared" si="482"/>
        <v>0</v>
      </c>
      <c r="AR3300" s="596">
        <f t="shared" si="481"/>
        <v>1</v>
      </c>
    </row>
    <row r="3301" spans="1:44" ht="28.2" thickTop="1" thickBot="1">
      <c r="A3301" s="576" t="s">
        <v>2448</v>
      </c>
      <c r="B3301" s="576" t="s">
        <v>2513</v>
      </c>
      <c r="C3301" s="662" t="s">
        <v>2515</v>
      </c>
      <c r="D3301" s="579"/>
      <c r="E3301" s="921" t="s">
        <v>179</v>
      </c>
      <c r="F3301" s="792">
        <v>100000</v>
      </c>
      <c r="G3301" s="792">
        <v>100000</v>
      </c>
      <c r="H3301" s="582"/>
      <c r="I3301" s="816">
        <v>100000</v>
      </c>
      <c r="J3301" s="817"/>
      <c r="K3301" s="817"/>
      <c r="L3301" s="817"/>
      <c r="M3301" s="818"/>
      <c r="N3301" s="818"/>
      <c r="O3301" s="666"/>
      <c r="P3301" s="587"/>
      <c r="Q3301" s="819"/>
      <c r="R3301" s="666">
        <v>50000</v>
      </c>
      <c r="S3301" s="816">
        <v>50000</v>
      </c>
      <c r="T3301" s="820"/>
      <c r="U3301" s="816"/>
      <c r="V3301" s="820"/>
      <c r="W3301" s="816"/>
      <c r="X3301" s="593">
        <f t="shared" si="483"/>
        <v>0</v>
      </c>
      <c r="Y3301" s="593">
        <f t="shared" si="484"/>
        <v>0</v>
      </c>
      <c r="Z3301" s="594">
        <v>1</v>
      </c>
      <c r="AA3301" s="594"/>
      <c r="AB3301" s="594"/>
      <c r="AC3301" s="594"/>
      <c r="AD3301" s="594"/>
      <c r="AE3301" s="594"/>
      <c r="AF3301" s="594"/>
      <c r="AG3301" s="594"/>
      <c r="AH3301" s="595">
        <f t="shared" si="480"/>
        <v>1</v>
      </c>
      <c r="AI3301" s="594"/>
      <c r="AJ3301" s="594"/>
      <c r="AK3301" s="594"/>
      <c r="AL3301" s="594"/>
      <c r="AM3301" s="594"/>
      <c r="AN3301" s="594"/>
      <c r="AO3301" s="594"/>
      <c r="AP3301" s="594"/>
      <c r="AQ3301" s="596">
        <f t="shared" si="482"/>
        <v>0</v>
      </c>
      <c r="AR3301" s="596">
        <f t="shared" si="481"/>
        <v>1</v>
      </c>
    </row>
    <row r="3302" spans="1:44" ht="28.2" thickTop="1" thickBot="1">
      <c r="A3302" s="576" t="s">
        <v>2448</v>
      </c>
      <c r="B3302" s="576" t="s">
        <v>2513</v>
      </c>
      <c r="C3302" s="662" t="s">
        <v>2516</v>
      </c>
      <c r="D3302" s="579"/>
      <c r="E3302" s="921" t="s">
        <v>179</v>
      </c>
      <c r="F3302" s="792">
        <v>150000</v>
      </c>
      <c r="G3302" s="792">
        <v>150000</v>
      </c>
      <c r="H3302" s="582"/>
      <c r="I3302" s="816">
        <v>150000</v>
      </c>
      <c r="J3302" s="817"/>
      <c r="K3302" s="817"/>
      <c r="L3302" s="817"/>
      <c r="M3302" s="818"/>
      <c r="N3302" s="818"/>
      <c r="O3302" s="666"/>
      <c r="P3302" s="587"/>
      <c r="Q3302" s="819"/>
      <c r="R3302" s="666">
        <v>50000</v>
      </c>
      <c r="S3302" s="816">
        <v>100000</v>
      </c>
      <c r="T3302" s="820"/>
      <c r="U3302" s="816"/>
      <c r="V3302" s="820"/>
      <c r="W3302" s="816"/>
      <c r="X3302" s="593">
        <f t="shared" si="483"/>
        <v>0</v>
      </c>
      <c r="Y3302" s="593">
        <f t="shared" si="484"/>
        <v>0</v>
      </c>
      <c r="Z3302" s="594">
        <v>1</v>
      </c>
      <c r="AA3302" s="594"/>
      <c r="AB3302" s="594"/>
      <c r="AC3302" s="594"/>
      <c r="AD3302" s="594"/>
      <c r="AE3302" s="594"/>
      <c r="AF3302" s="594"/>
      <c r="AG3302" s="594"/>
      <c r="AH3302" s="595">
        <f t="shared" si="480"/>
        <v>1</v>
      </c>
      <c r="AI3302" s="594"/>
      <c r="AJ3302" s="594"/>
      <c r="AK3302" s="594"/>
      <c r="AL3302" s="594"/>
      <c r="AM3302" s="594"/>
      <c r="AN3302" s="594"/>
      <c r="AO3302" s="594"/>
      <c r="AP3302" s="594"/>
      <c r="AQ3302" s="596">
        <f t="shared" si="482"/>
        <v>0</v>
      </c>
      <c r="AR3302" s="596">
        <f t="shared" si="481"/>
        <v>1</v>
      </c>
    </row>
    <row r="3303" spans="1:44" ht="28.2" thickTop="1" thickBot="1">
      <c r="A3303" s="576" t="s">
        <v>2448</v>
      </c>
      <c r="B3303" s="576" t="s">
        <v>2513</v>
      </c>
      <c r="C3303" s="662" t="s">
        <v>2517</v>
      </c>
      <c r="D3303" s="579"/>
      <c r="E3303" s="921" t="s">
        <v>179</v>
      </c>
      <c r="F3303" s="792">
        <v>141000</v>
      </c>
      <c r="G3303" s="792">
        <v>141000</v>
      </c>
      <c r="H3303" s="582"/>
      <c r="I3303" s="816">
        <v>141000</v>
      </c>
      <c r="J3303" s="817"/>
      <c r="K3303" s="817"/>
      <c r="L3303" s="817"/>
      <c r="M3303" s="818"/>
      <c r="N3303" s="818"/>
      <c r="O3303" s="666"/>
      <c r="P3303" s="587"/>
      <c r="Q3303" s="819"/>
      <c r="R3303" s="666">
        <v>100000</v>
      </c>
      <c r="S3303" s="816">
        <v>41000</v>
      </c>
      <c r="T3303" s="820"/>
      <c r="U3303" s="816"/>
      <c r="V3303" s="820"/>
      <c r="W3303" s="816"/>
      <c r="X3303" s="593">
        <f t="shared" si="483"/>
        <v>0</v>
      </c>
      <c r="Y3303" s="593">
        <f t="shared" si="484"/>
        <v>0</v>
      </c>
      <c r="Z3303" s="594">
        <v>1</v>
      </c>
      <c r="AA3303" s="594"/>
      <c r="AB3303" s="594"/>
      <c r="AC3303" s="594"/>
      <c r="AD3303" s="594"/>
      <c r="AE3303" s="594"/>
      <c r="AF3303" s="594"/>
      <c r="AG3303" s="594"/>
      <c r="AH3303" s="595">
        <f t="shared" si="480"/>
        <v>1</v>
      </c>
      <c r="AI3303" s="594"/>
      <c r="AJ3303" s="594"/>
      <c r="AK3303" s="594"/>
      <c r="AL3303" s="594"/>
      <c r="AM3303" s="594"/>
      <c r="AN3303" s="594"/>
      <c r="AO3303" s="594"/>
      <c r="AP3303" s="594"/>
      <c r="AQ3303" s="596">
        <f t="shared" si="482"/>
        <v>0</v>
      </c>
      <c r="AR3303" s="596">
        <f t="shared" si="481"/>
        <v>1</v>
      </c>
    </row>
    <row r="3304" spans="1:44" ht="28.2" thickTop="1" thickBot="1">
      <c r="A3304" s="576" t="s">
        <v>2448</v>
      </c>
      <c r="B3304" s="576" t="s">
        <v>2513</v>
      </c>
      <c r="C3304" s="662" t="s">
        <v>141</v>
      </c>
      <c r="D3304" s="579"/>
      <c r="E3304" s="921" t="s">
        <v>179</v>
      </c>
      <c r="F3304" s="792">
        <v>675000</v>
      </c>
      <c r="G3304" s="792">
        <v>675000</v>
      </c>
      <c r="H3304" s="582"/>
      <c r="I3304" s="816">
        <v>675000</v>
      </c>
      <c r="J3304" s="817"/>
      <c r="K3304" s="817"/>
      <c r="L3304" s="817"/>
      <c r="M3304" s="818"/>
      <c r="N3304" s="818"/>
      <c r="O3304" s="666"/>
      <c r="P3304" s="587"/>
      <c r="Q3304" s="819"/>
      <c r="R3304" s="666">
        <v>400000</v>
      </c>
      <c r="S3304" s="816">
        <v>275000</v>
      </c>
      <c r="T3304" s="820"/>
      <c r="U3304" s="816"/>
      <c r="V3304" s="820"/>
      <c r="W3304" s="816"/>
      <c r="X3304" s="593">
        <f t="shared" si="483"/>
        <v>0</v>
      </c>
      <c r="Y3304" s="593">
        <f t="shared" si="484"/>
        <v>0</v>
      </c>
      <c r="Z3304" s="594">
        <v>1</v>
      </c>
      <c r="AA3304" s="594"/>
      <c r="AB3304" s="594"/>
      <c r="AC3304" s="594"/>
      <c r="AD3304" s="594"/>
      <c r="AE3304" s="594"/>
      <c r="AF3304" s="594"/>
      <c r="AG3304" s="594"/>
      <c r="AH3304" s="595">
        <f t="shared" si="480"/>
        <v>1</v>
      </c>
      <c r="AI3304" s="594"/>
      <c r="AJ3304" s="594"/>
      <c r="AK3304" s="594"/>
      <c r="AL3304" s="594"/>
      <c r="AM3304" s="594"/>
      <c r="AN3304" s="594"/>
      <c r="AO3304" s="594"/>
      <c r="AP3304" s="594"/>
      <c r="AQ3304" s="596">
        <f t="shared" si="482"/>
        <v>0</v>
      </c>
      <c r="AR3304" s="596">
        <f t="shared" si="481"/>
        <v>1</v>
      </c>
    </row>
    <row r="3305" spans="1:44" ht="28.2" thickTop="1" thickBot="1">
      <c r="A3305" s="576" t="s">
        <v>2448</v>
      </c>
      <c r="B3305" s="576" t="s">
        <v>2513</v>
      </c>
      <c r="C3305" s="662" t="s">
        <v>2202</v>
      </c>
      <c r="D3305" s="579"/>
      <c r="E3305" s="921" t="s">
        <v>179</v>
      </c>
      <c r="F3305" s="792">
        <v>70000</v>
      </c>
      <c r="G3305" s="792">
        <v>70000</v>
      </c>
      <c r="H3305" s="582"/>
      <c r="I3305" s="816">
        <v>70000</v>
      </c>
      <c r="J3305" s="817"/>
      <c r="K3305" s="817"/>
      <c r="L3305" s="817"/>
      <c r="M3305" s="818"/>
      <c r="N3305" s="818"/>
      <c r="O3305" s="666"/>
      <c r="P3305" s="587"/>
      <c r="Q3305" s="819"/>
      <c r="R3305" s="666">
        <v>20000</v>
      </c>
      <c r="S3305" s="816">
        <v>50000</v>
      </c>
      <c r="T3305" s="820"/>
      <c r="U3305" s="816"/>
      <c r="V3305" s="820"/>
      <c r="W3305" s="816"/>
      <c r="X3305" s="593">
        <f t="shared" si="483"/>
        <v>0</v>
      </c>
      <c r="Y3305" s="593">
        <f t="shared" si="484"/>
        <v>0</v>
      </c>
      <c r="Z3305" s="594">
        <v>1</v>
      </c>
      <c r="AA3305" s="594"/>
      <c r="AB3305" s="594"/>
      <c r="AC3305" s="594"/>
      <c r="AD3305" s="594"/>
      <c r="AE3305" s="594"/>
      <c r="AF3305" s="594"/>
      <c r="AG3305" s="594"/>
      <c r="AH3305" s="595">
        <f t="shared" si="480"/>
        <v>1</v>
      </c>
      <c r="AI3305" s="594"/>
      <c r="AJ3305" s="594"/>
      <c r="AK3305" s="594"/>
      <c r="AL3305" s="594"/>
      <c r="AM3305" s="594"/>
      <c r="AN3305" s="594"/>
      <c r="AO3305" s="594"/>
      <c r="AP3305" s="594"/>
      <c r="AQ3305" s="596">
        <f t="shared" si="482"/>
        <v>0</v>
      </c>
      <c r="AR3305" s="596">
        <f t="shared" si="481"/>
        <v>1</v>
      </c>
    </row>
    <row r="3306" spans="1:44" ht="28.2" thickTop="1" thickBot="1">
      <c r="A3306" s="576" t="s">
        <v>2448</v>
      </c>
      <c r="B3306" s="576" t="s">
        <v>2513</v>
      </c>
      <c r="C3306" s="662" t="s">
        <v>2276</v>
      </c>
      <c r="D3306" s="579"/>
      <c r="E3306" s="921" t="s">
        <v>179</v>
      </c>
      <c r="F3306" s="792">
        <v>30000</v>
      </c>
      <c r="G3306" s="792">
        <v>30000</v>
      </c>
      <c r="H3306" s="582"/>
      <c r="I3306" s="816">
        <v>30000</v>
      </c>
      <c r="J3306" s="817"/>
      <c r="K3306" s="817"/>
      <c r="L3306" s="817"/>
      <c r="M3306" s="818"/>
      <c r="N3306" s="818"/>
      <c r="O3306" s="666"/>
      <c r="P3306" s="587"/>
      <c r="Q3306" s="819"/>
      <c r="R3306" s="666">
        <v>30000</v>
      </c>
      <c r="S3306" s="816"/>
      <c r="T3306" s="820"/>
      <c r="U3306" s="816"/>
      <c r="V3306" s="820"/>
      <c r="W3306" s="816"/>
      <c r="X3306" s="593">
        <f t="shared" si="483"/>
        <v>0</v>
      </c>
      <c r="Y3306" s="593">
        <f t="shared" si="484"/>
        <v>0</v>
      </c>
      <c r="Z3306" s="594">
        <v>1</v>
      </c>
      <c r="AA3306" s="594"/>
      <c r="AB3306" s="594"/>
      <c r="AC3306" s="594"/>
      <c r="AD3306" s="594"/>
      <c r="AE3306" s="594"/>
      <c r="AF3306" s="594"/>
      <c r="AG3306" s="594"/>
      <c r="AH3306" s="595">
        <f t="shared" si="480"/>
        <v>1</v>
      </c>
      <c r="AI3306" s="594"/>
      <c r="AJ3306" s="594"/>
      <c r="AK3306" s="594"/>
      <c r="AL3306" s="594"/>
      <c r="AM3306" s="594"/>
      <c r="AN3306" s="594"/>
      <c r="AO3306" s="594"/>
      <c r="AP3306" s="594"/>
      <c r="AQ3306" s="596">
        <f t="shared" si="482"/>
        <v>0</v>
      </c>
      <c r="AR3306" s="596">
        <f t="shared" si="481"/>
        <v>1</v>
      </c>
    </row>
    <row r="3307" spans="1:44" ht="28.2" thickTop="1" thickBot="1">
      <c r="A3307" s="576" t="s">
        <v>2448</v>
      </c>
      <c r="B3307" s="576" t="s">
        <v>2513</v>
      </c>
      <c r="C3307" s="662" t="s">
        <v>2518</v>
      </c>
      <c r="D3307" s="579"/>
      <c r="E3307" s="921" t="s">
        <v>179</v>
      </c>
      <c r="F3307" s="792">
        <v>150000</v>
      </c>
      <c r="G3307" s="792">
        <v>150000</v>
      </c>
      <c r="H3307" s="582"/>
      <c r="I3307" s="816">
        <v>150000</v>
      </c>
      <c r="J3307" s="817"/>
      <c r="K3307" s="817"/>
      <c r="L3307" s="817"/>
      <c r="M3307" s="818"/>
      <c r="N3307" s="818"/>
      <c r="O3307" s="666"/>
      <c r="P3307" s="587"/>
      <c r="Q3307" s="819"/>
      <c r="R3307" s="666">
        <v>150000</v>
      </c>
      <c r="S3307" s="816"/>
      <c r="T3307" s="820"/>
      <c r="U3307" s="816"/>
      <c r="V3307" s="820"/>
      <c r="W3307" s="816"/>
      <c r="X3307" s="593">
        <f t="shared" si="483"/>
        <v>0</v>
      </c>
      <c r="Y3307" s="593">
        <f t="shared" si="484"/>
        <v>0</v>
      </c>
      <c r="Z3307" s="594">
        <v>1</v>
      </c>
      <c r="AA3307" s="594"/>
      <c r="AB3307" s="594"/>
      <c r="AC3307" s="594"/>
      <c r="AD3307" s="594"/>
      <c r="AE3307" s="594"/>
      <c r="AF3307" s="594"/>
      <c r="AG3307" s="594"/>
      <c r="AH3307" s="595">
        <f t="shared" si="480"/>
        <v>1</v>
      </c>
      <c r="AI3307" s="594"/>
      <c r="AJ3307" s="594"/>
      <c r="AK3307" s="594"/>
      <c r="AL3307" s="594"/>
      <c r="AM3307" s="594"/>
      <c r="AN3307" s="594"/>
      <c r="AO3307" s="594"/>
      <c r="AP3307" s="594"/>
      <c r="AQ3307" s="596">
        <f t="shared" si="482"/>
        <v>0</v>
      </c>
      <c r="AR3307" s="596">
        <f t="shared" si="481"/>
        <v>1</v>
      </c>
    </row>
    <row r="3308" spans="1:44" ht="28.2" thickTop="1" thickBot="1">
      <c r="A3308" s="206" t="s">
        <v>2448</v>
      </c>
      <c r="B3308" s="206" t="s">
        <v>2513</v>
      </c>
      <c r="C3308" s="227" t="s">
        <v>41</v>
      </c>
      <c r="D3308" s="808"/>
      <c r="E3308" s="827" t="s">
        <v>145</v>
      </c>
      <c r="F3308" s="790">
        <v>1248000</v>
      </c>
      <c r="G3308" s="790">
        <v>1279061</v>
      </c>
      <c r="H3308" s="828"/>
      <c r="I3308" s="829">
        <v>31061</v>
      </c>
      <c r="J3308" s="830">
        <v>1100000</v>
      </c>
      <c r="K3308" s="830"/>
      <c r="L3308" s="830">
        <v>148000</v>
      </c>
      <c r="M3308" s="536"/>
      <c r="N3308" s="536"/>
      <c r="O3308" s="480"/>
      <c r="P3308" s="587"/>
      <c r="Q3308" s="831">
        <v>127906</v>
      </c>
      <c r="R3308" s="480">
        <v>1151155</v>
      </c>
      <c r="S3308" s="829">
        <v>0</v>
      </c>
      <c r="T3308" s="832"/>
      <c r="U3308" s="829"/>
      <c r="V3308" s="832"/>
      <c r="W3308" s="829"/>
      <c r="X3308" s="593">
        <f t="shared" si="483"/>
        <v>0</v>
      </c>
      <c r="Y3308" s="593">
        <f t="shared" si="484"/>
        <v>0</v>
      </c>
      <c r="Z3308" s="595"/>
      <c r="AA3308" s="595"/>
      <c r="AB3308" s="595"/>
      <c r="AC3308" s="595"/>
      <c r="AD3308" s="595"/>
      <c r="AE3308" s="595"/>
      <c r="AF3308" s="595"/>
      <c r="AG3308" s="595"/>
      <c r="AH3308" s="595">
        <f t="shared" si="480"/>
        <v>0</v>
      </c>
      <c r="AI3308" s="595">
        <v>1</v>
      </c>
      <c r="AJ3308" s="595"/>
      <c r="AK3308" s="595"/>
      <c r="AL3308" s="595"/>
      <c r="AM3308" s="595"/>
      <c r="AN3308" s="595"/>
      <c r="AO3308" s="595"/>
      <c r="AP3308" s="595"/>
      <c r="AQ3308" s="596">
        <f t="shared" si="482"/>
        <v>1</v>
      </c>
      <c r="AR3308" s="596">
        <f t="shared" si="481"/>
        <v>1</v>
      </c>
    </row>
    <row r="3309" spans="1:44" ht="54" thickTop="1" thickBot="1">
      <c r="A3309" s="206" t="s">
        <v>2448</v>
      </c>
      <c r="B3309" s="206" t="s">
        <v>2513</v>
      </c>
      <c r="C3309" s="227" t="s">
        <v>2519</v>
      </c>
      <c r="D3309" s="808"/>
      <c r="E3309" s="827" t="s">
        <v>53</v>
      </c>
      <c r="F3309" s="790">
        <v>550000</v>
      </c>
      <c r="G3309" s="790">
        <v>544671</v>
      </c>
      <c r="H3309" s="828"/>
      <c r="I3309" s="829">
        <v>544671</v>
      </c>
      <c r="J3309" s="830"/>
      <c r="K3309" s="830"/>
      <c r="L3309" s="830"/>
      <c r="M3309" s="536"/>
      <c r="N3309" s="536"/>
      <c r="O3309" s="480"/>
      <c r="P3309" s="587"/>
      <c r="Q3309" s="831">
        <v>457589</v>
      </c>
      <c r="R3309" s="480">
        <v>87082</v>
      </c>
      <c r="S3309" s="829"/>
      <c r="T3309" s="832"/>
      <c r="U3309" s="829"/>
      <c r="V3309" s="832"/>
      <c r="W3309" s="829"/>
      <c r="X3309" s="593">
        <f t="shared" si="483"/>
        <v>0</v>
      </c>
      <c r="Y3309" s="593">
        <f t="shared" si="484"/>
        <v>0</v>
      </c>
      <c r="Z3309" s="595"/>
      <c r="AA3309" s="595"/>
      <c r="AB3309" s="595"/>
      <c r="AC3309" s="595"/>
      <c r="AD3309" s="595"/>
      <c r="AE3309" s="595"/>
      <c r="AF3309" s="595"/>
      <c r="AG3309" s="595"/>
      <c r="AH3309" s="595">
        <f t="shared" si="480"/>
        <v>0</v>
      </c>
      <c r="AI3309" s="595">
        <v>1</v>
      </c>
      <c r="AJ3309" s="595"/>
      <c r="AK3309" s="595"/>
      <c r="AL3309" s="595"/>
      <c r="AM3309" s="595"/>
      <c r="AN3309" s="595"/>
      <c r="AO3309" s="595"/>
      <c r="AP3309" s="595"/>
      <c r="AQ3309" s="596">
        <f t="shared" si="482"/>
        <v>1</v>
      </c>
      <c r="AR3309" s="596">
        <f t="shared" si="481"/>
        <v>1</v>
      </c>
    </row>
    <row r="3310" spans="1:44" ht="28.2" thickTop="1" thickBot="1">
      <c r="A3310" s="206" t="s">
        <v>2448</v>
      </c>
      <c r="B3310" s="206" t="s">
        <v>2513</v>
      </c>
      <c r="C3310" s="227" t="s">
        <v>2520</v>
      </c>
      <c r="D3310" s="808"/>
      <c r="E3310" s="827" t="s">
        <v>145</v>
      </c>
      <c r="F3310" s="790">
        <v>100000</v>
      </c>
      <c r="G3310" s="790">
        <v>100000</v>
      </c>
      <c r="H3310" s="828"/>
      <c r="I3310" s="829"/>
      <c r="J3310" s="830"/>
      <c r="K3310" s="830"/>
      <c r="L3310" s="830"/>
      <c r="M3310" s="536"/>
      <c r="N3310" s="536">
        <v>100000</v>
      </c>
      <c r="O3310" s="480"/>
      <c r="P3310" s="587"/>
      <c r="Q3310" s="831"/>
      <c r="R3310" s="480">
        <v>100000</v>
      </c>
      <c r="S3310" s="829">
        <v>0</v>
      </c>
      <c r="T3310" s="832"/>
      <c r="U3310" s="829"/>
      <c r="V3310" s="832"/>
      <c r="W3310" s="829"/>
      <c r="X3310" s="593">
        <f t="shared" si="483"/>
        <v>0</v>
      </c>
      <c r="Y3310" s="593">
        <f t="shared" si="484"/>
        <v>0</v>
      </c>
      <c r="Z3310" s="595"/>
      <c r="AA3310" s="595"/>
      <c r="AB3310" s="595"/>
      <c r="AC3310" s="595"/>
      <c r="AD3310" s="595"/>
      <c r="AE3310" s="595"/>
      <c r="AF3310" s="595"/>
      <c r="AG3310" s="595"/>
      <c r="AH3310" s="595">
        <f t="shared" si="480"/>
        <v>0</v>
      </c>
      <c r="AI3310" s="595">
        <v>1</v>
      </c>
      <c r="AJ3310" s="595"/>
      <c r="AK3310" s="595"/>
      <c r="AL3310" s="595"/>
      <c r="AM3310" s="595"/>
      <c r="AN3310" s="595"/>
      <c r="AO3310" s="595"/>
      <c r="AP3310" s="595"/>
      <c r="AQ3310" s="596">
        <f t="shared" si="482"/>
        <v>1</v>
      </c>
      <c r="AR3310" s="596">
        <f t="shared" si="481"/>
        <v>1</v>
      </c>
    </row>
    <row r="3311" spans="1:44" ht="28.2" thickTop="1" thickBot="1">
      <c r="A3311" s="206" t="s">
        <v>2448</v>
      </c>
      <c r="B3311" s="206" t="s">
        <v>2513</v>
      </c>
      <c r="C3311" s="227" t="s">
        <v>706</v>
      </c>
      <c r="D3311" s="808"/>
      <c r="E3311" s="827" t="s">
        <v>145</v>
      </c>
      <c r="F3311" s="790">
        <v>1500000</v>
      </c>
      <c r="G3311" s="790">
        <v>1500000</v>
      </c>
      <c r="H3311" s="828"/>
      <c r="I3311" s="829"/>
      <c r="J3311" s="830">
        <v>250000</v>
      </c>
      <c r="K3311" s="830"/>
      <c r="L3311" s="830">
        <v>250000</v>
      </c>
      <c r="M3311" s="536">
        <v>1000000</v>
      </c>
      <c r="N3311" s="536"/>
      <c r="O3311" s="480"/>
      <c r="P3311" s="587"/>
      <c r="Q3311" s="831">
        <v>7500.6620000000003</v>
      </c>
      <c r="R3311" s="480">
        <v>900000</v>
      </c>
      <c r="S3311" s="829">
        <v>592499.33799999999</v>
      </c>
      <c r="T3311" s="832"/>
      <c r="U3311" s="829"/>
      <c r="V3311" s="832"/>
      <c r="W3311" s="829"/>
      <c r="X3311" s="593">
        <f t="shared" si="483"/>
        <v>0</v>
      </c>
      <c r="Y3311" s="593">
        <f t="shared" si="484"/>
        <v>0</v>
      </c>
      <c r="Z3311" s="595"/>
      <c r="AA3311" s="595"/>
      <c r="AB3311" s="595"/>
      <c r="AC3311" s="595"/>
      <c r="AD3311" s="595"/>
      <c r="AE3311" s="595"/>
      <c r="AF3311" s="595"/>
      <c r="AG3311" s="595"/>
      <c r="AH3311" s="595">
        <f t="shared" si="480"/>
        <v>0</v>
      </c>
      <c r="AI3311" s="595"/>
      <c r="AJ3311" s="595"/>
      <c r="AK3311" s="595"/>
      <c r="AL3311" s="595"/>
      <c r="AM3311" s="595"/>
      <c r="AN3311" s="595"/>
      <c r="AO3311" s="595">
        <v>1</v>
      </c>
      <c r="AP3311" s="595"/>
      <c r="AQ3311" s="596">
        <f t="shared" si="482"/>
        <v>1</v>
      </c>
      <c r="AR3311" s="596">
        <f t="shared" si="481"/>
        <v>1</v>
      </c>
    </row>
    <row r="3312" spans="1:44" ht="28.2" thickTop="1" thickBot="1">
      <c r="A3312" s="206" t="s">
        <v>2448</v>
      </c>
      <c r="B3312" s="206" t="s">
        <v>2513</v>
      </c>
      <c r="C3312" s="227" t="s">
        <v>40</v>
      </c>
      <c r="D3312" s="808"/>
      <c r="E3312" s="827" t="s">
        <v>10</v>
      </c>
      <c r="F3312" s="790">
        <v>403000</v>
      </c>
      <c r="G3312" s="790">
        <v>344887</v>
      </c>
      <c r="H3312" s="828"/>
      <c r="I3312" s="829">
        <v>10887</v>
      </c>
      <c r="J3312" s="830">
        <v>203000</v>
      </c>
      <c r="K3312" s="830"/>
      <c r="L3312" s="830"/>
      <c r="M3312" s="536"/>
      <c r="N3312" s="536">
        <v>131000</v>
      </c>
      <c r="O3312" s="480" t="s">
        <v>39</v>
      </c>
      <c r="P3312" s="587"/>
      <c r="Q3312" s="831">
        <v>208898</v>
      </c>
      <c r="R3312" s="833">
        <v>135989</v>
      </c>
      <c r="S3312" s="829"/>
      <c r="T3312" s="832"/>
      <c r="U3312" s="829"/>
      <c r="V3312" s="832"/>
      <c r="W3312" s="829"/>
      <c r="X3312" s="593">
        <f t="shared" si="483"/>
        <v>0</v>
      </c>
      <c r="Y3312" s="593">
        <f t="shared" si="484"/>
        <v>0</v>
      </c>
      <c r="Z3312" s="595"/>
      <c r="AA3312" s="595"/>
      <c r="AB3312" s="595"/>
      <c r="AC3312" s="595"/>
      <c r="AD3312" s="595"/>
      <c r="AE3312" s="595"/>
      <c r="AF3312" s="595"/>
      <c r="AG3312" s="595"/>
      <c r="AH3312" s="595">
        <f t="shared" si="480"/>
        <v>0</v>
      </c>
      <c r="AI3312" s="595">
        <v>1</v>
      </c>
      <c r="AJ3312" s="595"/>
      <c r="AK3312" s="595"/>
      <c r="AL3312" s="595"/>
      <c r="AM3312" s="595"/>
      <c r="AN3312" s="595"/>
      <c r="AO3312" s="595"/>
      <c r="AP3312" s="595"/>
      <c r="AQ3312" s="596">
        <f t="shared" si="482"/>
        <v>1</v>
      </c>
      <c r="AR3312" s="596">
        <f t="shared" si="481"/>
        <v>1</v>
      </c>
    </row>
    <row r="3313" spans="1:44" ht="28.2" thickTop="1" thickBot="1">
      <c r="A3313" s="576" t="s">
        <v>2448</v>
      </c>
      <c r="B3313" s="576" t="s">
        <v>2521</v>
      </c>
      <c r="C3313" s="662" t="s">
        <v>41</v>
      </c>
      <c r="D3313" s="579"/>
      <c r="E3313" s="834" t="s">
        <v>179</v>
      </c>
      <c r="F3313" s="792">
        <v>1620000</v>
      </c>
      <c r="G3313" s="792">
        <v>1620000</v>
      </c>
      <c r="H3313" s="582"/>
      <c r="I3313" s="816">
        <v>815000</v>
      </c>
      <c r="J3313" s="817">
        <v>200000</v>
      </c>
      <c r="K3313" s="817"/>
      <c r="L3313" s="817">
        <v>605000</v>
      </c>
      <c r="M3313" s="818"/>
      <c r="N3313" s="818"/>
      <c r="O3313" s="666"/>
      <c r="P3313" s="587"/>
      <c r="Q3313" s="819"/>
      <c r="R3313" s="835">
        <v>480000</v>
      </c>
      <c r="S3313" s="816">
        <v>1140000</v>
      </c>
      <c r="T3313" s="820"/>
      <c r="U3313" s="816"/>
      <c r="V3313" s="820"/>
      <c r="W3313" s="816"/>
      <c r="X3313" s="593">
        <f t="shared" si="483"/>
        <v>0</v>
      </c>
      <c r="Y3313" s="593">
        <f t="shared" si="484"/>
        <v>0</v>
      </c>
      <c r="Z3313" s="594">
        <v>1</v>
      </c>
      <c r="AA3313" s="594"/>
      <c r="AB3313" s="594"/>
      <c r="AC3313" s="594"/>
      <c r="AD3313" s="594"/>
      <c r="AE3313" s="594"/>
      <c r="AF3313" s="594"/>
      <c r="AG3313" s="594"/>
      <c r="AH3313" s="595">
        <f t="shared" si="480"/>
        <v>1</v>
      </c>
      <c r="AI3313" s="594"/>
      <c r="AJ3313" s="594"/>
      <c r="AK3313" s="594"/>
      <c r="AL3313" s="594"/>
      <c r="AM3313" s="594"/>
      <c r="AN3313" s="594"/>
      <c r="AO3313" s="594"/>
      <c r="AP3313" s="594"/>
      <c r="AQ3313" s="596">
        <f t="shared" si="482"/>
        <v>0</v>
      </c>
      <c r="AR3313" s="596">
        <f t="shared" si="481"/>
        <v>1</v>
      </c>
    </row>
    <row r="3314" spans="1:44" ht="28.2" thickTop="1" thickBot="1">
      <c r="A3314" s="576" t="s">
        <v>2448</v>
      </c>
      <c r="B3314" s="576" t="s">
        <v>2521</v>
      </c>
      <c r="C3314" s="662" t="s">
        <v>229</v>
      </c>
      <c r="D3314" s="579"/>
      <c r="E3314" s="834" t="s">
        <v>179</v>
      </c>
      <c r="F3314" s="792">
        <v>220000</v>
      </c>
      <c r="G3314" s="792">
        <v>220000</v>
      </c>
      <c r="H3314" s="582"/>
      <c r="I3314" s="816">
        <v>220000</v>
      </c>
      <c r="J3314" s="817"/>
      <c r="K3314" s="817"/>
      <c r="L3314" s="817"/>
      <c r="M3314" s="818"/>
      <c r="N3314" s="818"/>
      <c r="O3314" s="666"/>
      <c r="P3314" s="587"/>
      <c r="Q3314" s="819"/>
      <c r="R3314" s="835">
        <v>220000</v>
      </c>
      <c r="S3314" s="816"/>
      <c r="T3314" s="820"/>
      <c r="U3314" s="816"/>
      <c r="V3314" s="820"/>
      <c r="W3314" s="816"/>
      <c r="X3314" s="593">
        <f t="shared" si="483"/>
        <v>0</v>
      </c>
      <c r="Y3314" s="593">
        <f t="shared" si="484"/>
        <v>0</v>
      </c>
      <c r="Z3314" s="594">
        <v>1</v>
      </c>
      <c r="AA3314" s="594"/>
      <c r="AB3314" s="594"/>
      <c r="AC3314" s="594"/>
      <c r="AD3314" s="594"/>
      <c r="AE3314" s="594"/>
      <c r="AF3314" s="594"/>
      <c r="AG3314" s="594"/>
      <c r="AH3314" s="595">
        <f t="shared" si="480"/>
        <v>1</v>
      </c>
      <c r="AI3314" s="594"/>
      <c r="AJ3314" s="594"/>
      <c r="AK3314" s="594"/>
      <c r="AL3314" s="594"/>
      <c r="AM3314" s="594"/>
      <c r="AN3314" s="594"/>
      <c r="AO3314" s="594"/>
      <c r="AP3314" s="594"/>
      <c r="AQ3314" s="596">
        <f t="shared" si="482"/>
        <v>0</v>
      </c>
      <c r="AR3314" s="596">
        <f t="shared" si="481"/>
        <v>1</v>
      </c>
    </row>
    <row r="3315" spans="1:44" ht="28.2" thickTop="1" thickBot="1">
      <c r="A3315" s="576" t="s">
        <v>2448</v>
      </c>
      <c r="B3315" s="576" t="s">
        <v>2521</v>
      </c>
      <c r="C3315" s="662" t="s">
        <v>2415</v>
      </c>
      <c r="D3315" s="579"/>
      <c r="E3315" s="834" t="s">
        <v>179</v>
      </c>
      <c r="F3315" s="792">
        <v>100000</v>
      </c>
      <c r="G3315" s="792">
        <v>100000</v>
      </c>
      <c r="H3315" s="582"/>
      <c r="I3315" s="816">
        <v>100000</v>
      </c>
      <c r="J3315" s="817"/>
      <c r="K3315" s="817"/>
      <c r="L3315" s="817"/>
      <c r="M3315" s="818"/>
      <c r="N3315" s="818"/>
      <c r="O3315" s="666"/>
      <c r="P3315" s="587"/>
      <c r="Q3315" s="819"/>
      <c r="R3315" s="835">
        <v>100000</v>
      </c>
      <c r="S3315" s="816"/>
      <c r="T3315" s="820"/>
      <c r="U3315" s="816"/>
      <c r="V3315" s="820"/>
      <c r="W3315" s="816"/>
      <c r="X3315" s="593">
        <f t="shared" si="483"/>
        <v>0</v>
      </c>
      <c r="Y3315" s="593">
        <f t="shared" si="484"/>
        <v>0</v>
      </c>
      <c r="Z3315" s="594">
        <v>1</v>
      </c>
      <c r="AA3315" s="594"/>
      <c r="AB3315" s="594"/>
      <c r="AC3315" s="594"/>
      <c r="AD3315" s="594"/>
      <c r="AE3315" s="594"/>
      <c r="AF3315" s="594"/>
      <c r="AG3315" s="594"/>
      <c r="AH3315" s="595">
        <f t="shared" si="480"/>
        <v>1</v>
      </c>
      <c r="AI3315" s="594"/>
      <c r="AJ3315" s="594"/>
      <c r="AK3315" s="594"/>
      <c r="AL3315" s="594"/>
      <c r="AM3315" s="594"/>
      <c r="AN3315" s="594"/>
      <c r="AO3315" s="594"/>
      <c r="AP3315" s="594"/>
      <c r="AQ3315" s="596">
        <f t="shared" si="482"/>
        <v>0</v>
      </c>
      <c r="AR3315" s="596">
        <f t="shared" si="481"/>
        <v>1</v>
      </c>
    </row>
    <row r="3316" spans="1:44" ht="28.2" thickTop="1" thickBot="1">
      <c r="A3316" s="576" t="s">
        <v>2448</v>
      </c>
      <c r="B3316" s="576" t="s">
        <v>2521</v>
      </c>
      <c r="C3316" s="662" t="s">
        <v>50</v>
      </c>
      <c r="D3316" s="579"/>
      <c r="E3316" s="834" t="s">
        <v>179</v>
      </c>
      <c r="F3316" s="792">
        <v>50000</v>
      </c>
      <c r="G3316" s="792">
        <v>50000</v>
      </c>
      <c r="H3316" s="582"/>
      <c r="I3316" s="816">
        <v>50000</v>
      </c>
      <c r="J3316" s="817"/>
      <c r="K3316" s="817"/>
      <c r="L3316" s="817"/>
      <c r="M3316" s="818"/>
      <c r="N3316" s="818"/>
      <c r="O3316" s="666"/>
      <c r="P3316" s="587"/>
      <c r="Q3316" s="819"/>
      <c r="R3316" s="835">
        <v>30000</v>
      </c>
      <c r="S3316" s="816">
        <v>20000</v>
      </c>
      <c r="T3316" s="820"/>
      <c r="U3316" s="816"/>
      <c r="V3316" s="820"/>
      <c r="W3316" s="816"/>
      <c r="X3316" s="593">
        <f t="shared" si="483"/>
        <v>0</v>
      </c>
      <c r="Y3316" s="593">
        <f t="shared" si="484"/>
        <v>0</v>
      </c>
      <c r="Z3316" s="594">
        <v>1</v>
      </c>
      <c r="AA3316" s="594"/>
      <c r="AB3316" s="594"/>
      <c r="AC3316" s="594"/>
      <c r="AD3316" s="594"/>
      <c r="AE3316" s="594"/>
      <c r="AF3316" s="594"/>
      <c r="AG3316" s="594"/>
      <c r="AH3316" s="595">
        <f t="shared" si="480"/>
        <v>1</v>
      </c>
      <c r="AI3316" s="594"/>
      <c r="AJ3316" s="594"/>
      <c r="AK3316" s="594"/>
      <c r="AL3316" s="594"/>
      <c r="AM3316" s="594"/>
      <c r="AN3316" s="594"/>
      <c r="AO3316" s="594"/>
      <c r="AP3316" s="594"/>
      <c r="AQ3316" s="596">
        <f t="shared" si="482"/>
        <v>0</v>
      </c>
      <c r="AR3316" s="596">
        <f t="shared" si="481"/>
        <v>1</v>
      </c>
    </row>
    <row r="3317" spans="1:44" ht="28.2" thickTop="1" thickBot="1">
      <c r="A3317" s="576" t="s">
        <v>2448</v>
      </c>
      <c r="B3317" s="576" t="s">
        <v>2521</v>
      </c>
      <c r="C3317" s="662" t="s">
        <v>2278</v>
      </c>
      <c r="D3317" s="579"/>
      <c r="E3317" s="834" t="s">
        <v>179</v>
      </c>
      <c r="F3317" s="792">
        <v>10000</v>
      </c>
      <c r="G3317" s="792">
        <v>10000</v>
      </c>
      <c r="H3317" s="582"/>
      <c r="I3317" s="816">
        <v>10000</v>
      </c>
      <c r="J3317" s="817"/>
      <c r="K3317" s="817"/>
      <c r="L3317" s="817"/>
      <c r="M3317" s="818"/>
      <c r="N3317" s="818"/>
      <c r="O3317" s="666"/>
      <c r="P3317" s="587"/>
      <c r="Q3317" s="819"/>
      <c r="R3317" s="835">
        <v>10000</v>
      </c>
      <c r="S3317" s="816"/>
      <c r="T3317" s="820"/>
      <c r="U3317" s="816"/>
      <c r="V3317" s="820"/>
      <c r="W3317" s="816"/>
      <c r="X3317" s="593">
        <f t="shared" si="483"/>
        <v>0</v>
      </c>
      <c r="Y3317" s="593">
        <f t="shared" si="484"/>
        <v>0</v>
      </c>
      <c r="Z3317" s="594">
        <v>1</v>
      </c>
      <c r="AA3317" s="594"/>
      <c r="AB3317" s="594"/>
      <c r="AC3317" s="594"/>
      <c r="AD3317" s="594"/>
      <c r="AE3317" s="594"/>
      <c r="AF3317" s="594"/>
      <c r="AG3317" s="594"/>
      <c r="AH3317" s="595">
        <f t="shared" si="480"/>
        <v>1</v>
      </c>
      <c r="AI3317" s="594"/>
      <c r="AJ3317" s="594"/>
      <c r="AK3317" s="594"/>
      <c r="AL3317" s="594"/>
      <c r="AM3317" s="594"/>
      <c r="AN3317" s="594"/>
      <c r="AO3317" s="594"/>
      <c r="AP3317" s="594"/>
      <c r="AQ3317" s="596">
        <f t="shared" si="482"/>
        <v>0</v>
      </c>
      <c r="AR3317" s="596">
        <f t="shared" si="481"/>
        <v>1</v>
      </c>
    </row>
    <row r="3318" spans="1:44" ht="28.2" thickTop="1" thickBot="1">
      <c r="A3318" s="597" t="s">
        <v>2448</v>
      </c>
      <c r="B3318" s="597" t="s">
        <v>2521</v>
      </c>
      <c r="C3318" s="670" t="s">
        <v>2137</v>
      </c>
      <c r="D3318" s="579"/>
      <c r="E3318" s="836" t="s">
        <v>179</v>
      </c>
      <c r="F3318" s="821">
        <v>330000</v>
      </c>
      <c r="G3318" s="821">
        <v>330000</v>
      </c>
      <c r="H3318" s="582"/>
      <c r="I3318" s="822"/>
      <c r="J3318" s="823">
        <v>330000</v>
      </c>
      <c r="K3318" s="823"/>
      <c r="L3318" s="823"/>
      <c r="M3318" s="824"/>
      <c r="N3318" s="824"/>
      <c r="O3318" s="674"/>
      <c r="P3318" s="587"/>
      <c r="Q3318" s="825"/>
      <c r="R3318" s="837">
        <v>330000</v>
      </c>
      <c r="S3318" s="822"/>
      <c r="T3318" s="826"/>
      <c r="U3318" s="822"/>
      <c r="V3318" s="826"/>
      <c r="W3318" s="822"/>
      <c r="X3318" s="593">
        <f t="shared" si="483"/>
        <v>0</v>
      </c>
      <c r="Y3318" s="593">
        <f t="shared" si="484"/>
        <v>0</v>
      </c>
      <c r="Z3318" s="610">
        <v>1</v>
      </c>
      <c r="AA3318" s="610"/>
      <c r="AB3318" s="610"/>
      <c r="AC3318" s="610"/>
      <c r="AD3318" s="610"/>
      <c r="AE3318" s="610"/>
      <c r="AF3318" s="610"/>
      <c r="AG3318" s="610"/>
      <c r="AH3318" s="595">
        <f t="shared" si="480"/>
        <v>1</v>
      </c>
      <c r="AI3318" s="611"/>
      <c r="AJ3318" s="611"/>
      <c r="AK3318" s="611"/>
      <c r="AL3318" s="611"/>
      <c r="AM3318" s="611"/>
      <c r="AN3318" s="611"/>
      <c r="AO3318" s="611"/>
      <c r="AP3318" s="611"/>
      <c r="AQ3318" s="596">
        <f t="shared" si="482"/>
        <v>0</v>
      </c>
      <c r="AR3318" s="596">
        <f t="shared" si="481"/>
        <v>1</v>
      </c>
    </row>
    <row r="3319" spans="1:44" ht="28.2" thickTop="1" thickBot="1">
      <c r="A3319" s="206" t="s">
        <v>2448</v>
      </c>
      <c r="B3319" s="206" t="s">
        <v>2521</v>
      </c>
      <c r="C3319" s="227" t="s">
        <v>41</v>
      </c>
      <c r="D3319" s="808"/>
      <c r="E3319" s="827" t="s">
        <v>145</v>
      </c>
      <c r="F3319" s="790">
        <v>1366000</v>
      </c>
      <c r="G3319" s="790">
        <v>1366000</v>
      </c>
      <c r="H3319" s="828"/>
      <c r="I3319" s="829">
        <v>384000</v>
      </c>
      <c r="J3319" s="830">
        <v>600000</v>
      </c>
      <c r="K3319" s="830"/>
      <c r="L3319" s="830">
        <v>382000</v>
      </c>
      <c r="M3319" s="536"/>
      <c r="N3319" s="536"/>
      <c r="O3319" s="480"/>
      <c r="P3319" s="587"/>
      <c r="Q3319" s="831">
        <v>0</v>
      </c>
      <c r="R3319" s="480">
        <v>1366000</v>
      </c>
      <c r="S3319" s="829">
        <v>0</v>
      </c>
      <c r="T3319" s="832"/>
      <c r="U3319" s="829"/>
      <c r="V3319" s="832"/>
      <c r="W3319" s="829"/>
      <c r="X3319" s="593">
        <f t="shared" si="483"/>
        <v>0</v>
      </c>
      <c r="Y3319" s="593">
        <f t="shared" si="484"/>
        <v>0</v>
      </c>
      <c r="Z3319" s="595"/>
      <c r="AA3319" s="595"/>
      <c r="AB3319" s="595"/>
      <c r="AC3319" s="595"/>
      <c r="AD3319" s="595"/>
      <c r="AE3319" s="595"/>
      <c r="AF3319" s="595"/>
      <c r="AG3319" s="595"/>
      <c r="AH3319" s="595">
        <f t="shared" si="480"/>
        <v>0</v>
      </c>
      <c r="AI3319" s="595">
        <v>1</v>
      </c>
      <c r="AJ3319" s="595"/>
      <c r="AK3319" s="595"/>
      <c r="AL3319" s="595"/>
      <c r="AM3319" s="595"/>
      <c r="AN3319" s="595"/>
      <c r="AO3319" s="595"/>
      <c r="AP3319" s="595"/>
      <c r="AQ3319" s="596">
        <f t="shared" si="482"/>
        <v>1</v>
      </c>
      <c r="AR3319" s="596">
        <f t="shared" si="481"/>
        <v>1</v>
      </c>
    </row>
    <row r="3320" spans="1:44" ht="28.2" thickTop="1" thickBot="1">
      <c r="A3320" s="206" t="s">
        <v>2448</v>
      </c>
      <c r="B3320" s="206" t="s">
        <v>2521</v>
      </c>
      <c r="C3320" s="227" t="s">
        <v>753</v>
      </c>
      <c r="D3320" s="808"/>
      <c r="E3320" s="827" t="s">
        <v>145</v>
      </c>
      <c r="F3320" s="790">
        <v>227000</v>
      </c>
      <c r="G3320" s="790">
        <v>241000</v>
      </c>
      <c r="H3320" s="828"/>
      <c r="I3320" s="829">
        <v>64000</v>
      </c>
      <c r="J3320" s="830">
        <v>177000</v>
      </c>
      <c r="K3320" s="830"/>
      <c r="L3320" s="830"/>
      <c r="M3320" s="536"/>
      <c r="N3320" s="536"/>
      <c r="O3320" s="480"/>
      <c r="P3320" s="587"/>
      <c r="Q3320" s="831"/>
      <c r="R3320" s="480">
        <v>241000</v>
      </c>
      <c r="S3320" s="829">
        <v>0</v>
      </c>
      <c r="T3320" s="832"/>
      <c r="U3320" s="829"/>
      <c r="V3320" s="832"/>
      <c r="W3320" s="829"/>
      <c r="X3320" s="593">
        <f t="shared" si="483"/>
        <v>0</v>
      </c>
      <c r="Y3320" s="593">
        <f t="shared" si="484"/>
        <v>0</v>
      </c>
      <c r="Z3320" s="595"/>
      <c r="AA3320" s="595"/>
      <c r="AB3320" s="595"/>
      <c r="AC3320" s="595"/>
      <c r="AD3320" s="595"/>
      <c r="AE3320" s="595"/>
      <c r="AF3320" s="595"/>
      <c r="AG3320" s="595"/>
      <c r="AH3320" s="595">
        <f t="shared" si="480"/>
        <v>0</v>
      </c>
      <c r="AI3320" s="595">
        <v>1</v>
      </c>
      <c r="AJ3320" s="595"/>
      <c r="AK3320" s="595"/>
      <c r="AL3320" s="595"/>
      <c r="AM3320" s="595"/>
      <c r="AN3320" s="595"/>
      <c r="AO3320" s="595"/>
      <c r="AP3320" s="595"/>
      <c r="AQ3320" s="596">
        <f t="shared" si="482"/>
        <v>1</v>
      </c>
      <c r="AR3320" s="596">
        <f t="shared" si="481"/>
        <v>1</v>
      </c>
    </row>
    <row r="3321" spans="1:44" ht="28.2" thickTop="1" thickBot="1">
      <c r="A3321" s="206" t="s">
        <v>2448</v>
      </c>
      <c r="B3321" s="206" t="s">
        <v>2521</v>
      </c>
      <c r="C3321" s="227" t="s">
        <v>1045</v>
      </c>
      <c r="D3321" s="808"/>
      <c r="E3321" s="827" t="s">
        <v>145</v>
      </c>
      <c r="F3321" s="790">
        <v>50000</v>
      </c>
      <c r="G3321" s="790">
        <v>50000</v>
      </c>
      <c r="H3321" s="828"/>
      <c r="I3321" s="829">
        <v>50000</v>
      </c>
      <c r="J3321" s="830"/>
      <c r="K3321" s="830"/>
      <c r="L3321" s="830"/>
      <c r="M3321" s="536"/>
      <c r="N3321" s="536"/>
      <c r="O3321" s="480"/>
      <c r="P3321" s="587"/>
      <c r="Q3321" s="831">
        <v>15000</v>
      </c>
      <c r="R3321" s="480">
        <v>35000</v>
      </c>
      <c r="S3321" s="829"/>
      <c r="T3321" s="832"/>
      <c r="U3321" s="829"/>
      <c r="V3321" s="832"/>
      <c r="W3321" s="829"/>
      <c r="X3321" s="593">
        <f t="shared" si="483"/>
        <v>0</v>
      </c>
      <c r="Y3321" s="593">
        <f t="shared" si="484"/>
        <v>0</v>
      </c>
      <c r="Z3321" s="595"/>
      <c r="AA3321" s="595"/>
      <c r="AB3321" s="595"/>
      <c r="AC3321" s="595"/>
      <c r="AD3321" s="595"/>
      <c r="AE3321" s="595"/>
      <c r="AF3321" s="595"/>
      <c r="AG3321" s="595"/>
      <c r="AH3321" s="595">
        <f t="shared" si="480"/>
        <v>0</v>
      </c>
      <c r="AI3321" s="595">
        <v>1</v>
      </c>
      <c r="AJ3321" s="595"/>
      <c r="AK3321" s="595"/>
      <c r="AL3321" s="595"/>
      <c r="AM3321" s="595"/>
      <c r="AN3321" s="595"/>
      <c r="AO3321" s="595"/>
      <c r="AP3321" s="595"/>
      <c r="AQ3321" s="596">
        <f t="shared" si="482"/>
        <v>1</v>
      </c>
      <c r="AR3321" s="596">
        <f t="shared" si="481"/>
        <v>1</v>
      </c>
    </row>
    <row r="3322" spans="1:44" ht="28.2" thickTop="1" thickBot="1">
      <c r="A3322" s="206" t="s">
        <v>2448</v>
      </c>
      <c r="B3322" s="206" t="s">
        <v>2521</v>
      </c>
      <c r="C3322" s="227" t="s">
        <v>2522</v>
      </c>
      <c r="D3322" s="808"/>
      <c r="E3322" s="827" t="s">
        <v>145</v>
      </c>
      <c r="F3322" s="790">
        <v>65000</v>
      </c>
      <c r="G3322" s="790">
        <v>65000</v>
      </c>
      <c r="H3322" s="828"/>
      <c r="I3322" s="829">
        <v>65000</v>
      </c>
      <c r="J3322" s="830"/>
      <c r="K3322" s="830"/>
      <c r="L3322" s="830"/>
      <c r="M3322" s="536"/>
      <c r="N3322" s="536"/>
      <c r="O3322" s="480"/>
      <c r="P3322" s="587"/>
      <c r="Q3322" s="831"/>
      <c r="R3322" s="480">
        <v>65000</v>
      </c>
      <c r="S3322" s="829">
        <v>0</v>
      </c>
      <c r="T3322" s="832"/>
      <c r="U3322" s="829"/>
      <c r="V3322" s="832"/>
      <c r="W3322" s="829"/>
      <c r="X3322" s="593">
        <f t="shared" si="483"/>
        <v>0</v>
      </c>
      <c r="Y3322" s="593">
        <f t="shared" si="484"/>
        <v>0</v>
      </c>
      <c r="Z3322" s="595"/>
      <c r="AA3322" s="595"/>
      <c r="AB3322" s="595"/>
      <c r="AC3322" s="595"/>
      <c r="AD3322" s="595"/>
      <c r="AE3322" s="595"/>
      <c r="AF3322" s="595"/>
      <c r="AG3322" s="595"/>
      <c r="AH3322" s="595">
        <f t="shared" si="480"/>
        <v>0</v>
      </c>
      <c r="AI3322" s="595">
        <v>1</v>
      </c>
      <c r="AJ3322" s="595"/>
      <c r="AK3322" s="595"/>
      <c r="AL3322" s="595"/>
      <c r="AM3322" s="595"/>
      <c r="AN3322" s="595"/>
      <c r="AO3322" s="595"/>
      <c r="AP3322" s="595"/>
      <c r="AQ3322" s="596">
        <f t="shared" si="482"/>
        <v>1</v>
      </c>
      <c r="AR3322" s="596">
        <f t="shared" si="481"/>
        <v>1</v>
      </c>
    </row>
    <row r="3323" spans="1:44" ht="28.2" thickTop="1" thickBot="1">
      <c r="A3323" s="206" t="s">
        <v>2448</v>
      </c>
      <c r="B3323" s="206" t="s">
        <v>2521</v>
      </c>
      <c r="C3323" s="227" t="s">
        <v>519</v>
      </c>
      <c r="D3323" s="808"/>
      <c r="E3323" s="827" t="s">
        <v>145</v>
      </c>
      <c r="F3323" s="790">
        <v>10000</v>
      </c>
      <c r="G3323" s="790">
        <v>10000</v>
      </c>
      <c r="H3323" s="828"/>
      <c r="I3323" s="829">
        <v>10000</v>
      </c>
      <c r="J3323" s="830"/>
      <c r="K3323" s="830"/>
      <c r="L3323" s="830"/>
      <c r="M3323" s="536"/>
      <c r="N3323" s="536"/>
      <c r="O3323" s="480"/>
      <c r="P3323" s="587"/>
      <c r="Q3323" s="831">
        <v>5000</v>
      </c>
      <c r="R3323" s="480">
        <v>5000</v>
      </c>
      <c r="S3323" s="829">
        <v>0</v>
      </c>
      <c r="T3323" s="832"/>
      <c r="U3323" s="829"/>
      <c r="V3323" s="832"/>
      <c r="W3323" s="829"/>
      <c r="X3323" s="593">
        <f t="shared" si="483"/>
        <v>0</v>
      </c>
      <c r="Y3323" s="593">
        <f t="shared" si="484"/>
        <v>0</v>
      </c>
      <c r="Z3323" s="595"/>
      <c r="AA3323" s="595"/>
      <c r="AB3323" s="595"/>
      <c r="AC3323" s="595"/>
      <c r="AD3323" s="595"/>
      <c r="AE3323" s="595"/>
      <c r="AF3323" s="595"/>
      <c r="AG3323" s="595"/>
      <c r="AH3323" s="595">
        <f t="shared" si="480"/>
        <v>0</v>
      </c>
      <c r="AI3323" s="595">
        <v>1</v>
      </c>
      <c r="AJ3323" s="595"/>
      <c r="AK3323" s="595"/>
      <c r="AL3323" s="595"/>
      <c r="AM3323" s="595"/>
      <c r="AN3323" s="595"/>
      <c r="AO3323" s="595"/>
      <c r="AP3323" s="595"/>
      <c r="AQ3323" s="596">
        <f t="shared" si="482"/>
        <v>1</v>
      </c>
      <c r="AR3323" s="596">
        <f t="shared" si="481"/>
        <v>1</v>
      </c>
    </row>
    <row r="3324" spans="1:44" ht="28.2" thickTop="1" thickBot="1">
      <c r="A3324" s="206" t="s">
        <v>2448</v>
      </c>
      <c r="B3324" s="206" t="s">
        <v>2521</v>
      </c>
      <c r="C3324" s="227" t="s">
        <v>36</v>
      </c>
      <c r="D3324" s="808"/>
      <c r="E3324" s="827" t="s">
        <v>145</v>
      </c>
      <c r="F3324" s="790">
        <v>50000</v>
      </c>
      <c r="G3324" s="790">
        <v>30000</v>
      </c>
      <c r="H3324" s="828"/>
      <c r="I3324" s="829">
        <v>30000</v>
      </c>
      <c r="J3324" s="830"/>
      <c r="K3324" s="830"/>
      <c r="L3324" s="830"/>
      <c r="M3324" s="536"/>
      <c r="N3324" s="536"/>
      <c r="O3324" s="480"/>
      <c r="P3324" s="587"/>
      <c r="Q3324" s="831">
        <v>10000</v>
      </c>
      <c r="R3324" s="480">
        <v>20000</v>
      </c>
      <c r="S3324" s="829">
        <v>0</v>
      </c>
      <c r="T3324" s="832"/>
      <c r="U3324" s="829"/>
      <c r="V3324" s="832"/>
      <c r="W3324" s="829"/>
      <c r="X3324" s="593">
        <f t="shared" si="483"/>
        <v>0</v>
      </c>
      <c r="Y3324" s="593">
        <f t="shared" si="484"/>
        <v>0</v>
      </c>
      <c r="Z3324" s="595"/>
      <c r="AA3324" s="595"/>
      <c r="AB3324" s="595"/>
      <c r="AC3324" s="595"/>
      <c r="AD3324" s="595"/>
      <c r="AE3324" s="595"/>
      <c r="AF3324" s="595"/>
      <c r="AG3324" s="595"/>
      <c r="AH3324" s="595">
        <f t="shared" si="480"/>
        <v>0</v>
      </c>
      <c r="AI3324" s="595">
        <v>1</v>
      </c>
      <c r="AJ3324" s="595"/>
      <c r="AK3324" s="595"/>
      <c r="AL3324" s="595"/>
      <c r="AM3324" s="595"/>
      <c r="AN3324" s="595"/>
      <c r="AO3324" s="595"/>
      <c r="AP3324" s="595"/>
      <c r="AQ3324" s="596">
        <f t="shared" si="482"/>
        <v>1</v>
      </c>
      <c r="AR3324" s="596">
        <f t="shared" si="481"/>
        <v>1</v>
      </c>
    </row>
    <row r="3325" spans="1:44" ht="28.2" thickTop="1" thickBot="1">
      <c r="A3325" s="206" t="s">
        <v>2448</v>
      </c>
      <c r="B3325" s="206" t="s">
        <v>2521</v>
      </c>
      <c r="C3325" s="227" t="s">
        <v>2523</v>
      </c>
      <c r="D3325" s="808"/>
      <c r="E3325" s="827" t="s">
        <v>1576</v>
      </c>
      <c r="F3325" s="790">
        <v>500000</v>
      </c>
      <c r="G3325" s="790">
        <v>382000</v>
      </c>
      <c r="H3325" s="828"/>
      <c r="I3325" s="829"/>
      <c r="J3325" s="830"/>
      <c r="K3325" s="830"/>
      <c r="L3325" s="830">
        <v>382000</v>
      </c>
      <c r="M3325" s="536"/>
      <c r="N3325" s="536"/>
      <c r="O3325" s="480"/>
      <c r="P3325" s="587"/>
      <c r="Q3325" s="831"/>
      <c r="R3325" s="833">
        <v>382000</v>
      </c>
      <c r="S3325" s="829">
        <v>0</v>
      </c>
      <c r="T3325" s="832"/>
      <c r="U3325" s="829"/>
      <c r="V3325" s="832"/>
      <c r="W3325" s="829"/>
      <c r="X3325" s="593">
        <f t="shared" si="483"/>
        <v>0</v>
      </c>
      <c r="Y3325" s="593">
        <f t="shared" si="484"/>
        <v>0</v>
      </c>
      <c r="Z3325" s="595"/>
      <c r="AA3325" s="595"/>
      <c r="AB3325" s="595"/>
      <c r="AC3325" s="595"/>
      <c r="AD3325" s="595"/>
      <c r="AE3325" s="595"/>
      <c r="AF3325" s="595"/>
      <c r="AG3325" s="595"/>
      <c r="AH3325" s="595">
        <f t="shared" si="480"/>
        <v>0</v>
      </c>
      <c r="AI3325" s="595">
        <v>1</v>
      </c>
      <c r="AJ3325" s="595"/>
      <c r="AK3325" s="595"/>
      <c r="AL3325" s="595"/>
      <c r="AM3325" s="595"/>
      <c r="AN3325" s="595"/>
      <c r="AO3325" s="595"/>
      <c r="AP3325" s="595"/>
      <c r="AQ3325" s="596">
        <f t="shared" si="482"/>
        <v>1</v>
      </c>
      <c r="AR3325" s="596">
        <f t="shared" si="481"/>
        <v>1</v>
      </c>
    </row>
    <row r="3326" spans="1:44" ht="28.2" thickTop="1" thickBot="1">
      <c r="A3326" s="206" t="s">
        <v>2448</v>
      </c>
      <c r="B3326" s="206" t="s">
        <v>2521</v>
      </c>
      <c r="C3326" s="227" t="s">
        <v>63</v>
      </c>
      <c r="D3326" s="808"/>
      <c r="E3326" s="827" t="s">
        <v>1576</v>
      </c>
      <c r="F3326" s="790">
        <v>100000</v>
      </c>
      <c r="G3326" s="790">
        <v>100000</v>
      </c>
      <c r="H3326" s="828"/>
      <c r="I3326" s="829">
        <v>100000</v>
      </c>
      <c r="J3326" s="830"/>
      <c r="K3326" s="830"/>
      <c r="L3326" s="830"/>
      <c r="M3326" s="536"/>
      <c r="N3326" s="536"/>
      <c r="O3326" s="480"/>
      <c r="P3326" s="587"/>
      <c r="Q3326" s="831"/>
      <c r="R3326" s="833">
        <v>20000</v>
      </c>
      <c r="S3326" s="829">
        <v>80000</v>
      </c>
      <c r="T3326" s="832"/>
      <c r="U3326" s="829"/>
      <c r="V3326" s="832"/>
      <c r="W3326" s="829"/>
      <c r="X3326" s="593">
        <f t="shared" si="483"/>
        <v>0</v>
      </c>
      <c r="Y3326" s="593">
        <f t="shared" si="484"/>
        <v>0</v>
      </c>
      <c r="Z3326" s="595"/>
      <c r="AA3326" s="595"/>
      <c r="AB3326" s="595"/>
      <c r="AC3326" s="595"/>
      <c r="AD3326" s="595"/>
      <c r="AE3326" s="595"/>
      <c r="AF3326" s="595"/>
      <c r="AG3326" s="595"/>
      <c r="AH3326" s="595">
        <f t="shared" si="480"/>
        <v>0</v>
      </c>
      <c r="AI3326" s="595">
        <v>1</v>
      </c>
      <c r="AJ3326" s="595"/>
      <c r="AK3326" s="595"/>
      <c r="AL3326" s="595"/>
      <c r="AM3326" s="595"/>
      <c r="AN3326" s="595"/>
      <c r="AO3326" s="595"/>
      <c r="AP3326" s="595"/>
      <c r="AQ3326" s="596">
        <f t="shared" si="482"/>
        <v>1</v>
      </c>
      <c r="AR3326" s="596">
        <f t="shared" si="481"/>
        <v>1</v>
      </c>
    </row>
    <row r="3327" spans="1:44" ht="28.2" thickTop="1" thickBot="1">
      <c r="A3327" s="206" t="s">
        <v>2448</v>
      </c>
      <c r="B3327" s="206" t="s">
        <v>2521</v>
      </c>
      <c r="C3327" s="227" t="s">
        <v>2524</v>
      </c>
      <c r="D3327" s="808"/>
      <c r="E3327" s="827" t="s">
        <v>10</v>
      </c>
      <c r="F3327" s="790">
        <v>1500000</v>
      </c>
      <c r="G3327" s="790">
        <v>1596000</v>
      </c>
      <c r="H3327" s="828"/>
      <c r="I3327" s="829"/>
      <c r="J3327" s="830"/>
      <c r="K3327" s="830"/>
      <c r="L3327" s="830"/>
      <c r="M3327" s="536">
        <v>1596000</v>
      </c>
      <c r="N3327" s="536"/>
      <c r="O3327" s="480"/>
      <c r="P3327" s="587"/>
      <c r="Q3327" s="831">
        <v>428012.87</v>
      </c>
      <c r="R3327" s="833">
        <v>900000</v>
      </c>
      <c r="S3327" s="829">
        <v>267987.13</v>
      </c>
      <c r="T3327" s="832"/>
      <c r="U3327" s="829"/>
      <c r="V3327" s="832"/>
      <c r="W3327" s="829"/>
      <c r="X3327" s="593">
        <f t="shared" si="483"/>
        <v>0</v>
      </c>
      <c r="Y3327" s="593">
        <f t="shared" si="484"/>
        <v>0</v>
      </c>
      <c r="Z3327" s="595"/>
      <c r="AA3327" s="595"/>
      <c r="AB3327" s="595"/>
      <c r="AC3327" s="595"/>
      <c r="AD3327" s="595"/>
      <c r="AE3327" s="595"/>
      <c r="AF3327" s="595"/>
      <c r="AG3327" s="595"/>
      <c r="AH3327" s="595">
        <f t="shared" si="480"/>
        <v>0</v>
      </c>
      <c r="AI3327" s="595"/>
      <c r="AJ3327" s="595"/>
      <c r="AK3327" s="595"/>
      <c r="AL3327" s="595"/>
      <c r="AM3327" s="595"/>
      <c r="AN3327" s="595"/>
      <c r="AO3327" s="595">
        <v>1</v>
      </c>
      <c r="AP3327" s="595"/>
      <c r="AQ3327" s="596">
        <f t="shared" si="482"/>
        <v>1</v>
      </c>
      <c r="AR3327" s="596">
        <f t="shared" si="481"/>
        <v>1</v>
      </c>
    </row>
    <row r="3328" spans="1:44" ht="28.2" thickTop="1" thickBot="1">
      <c r="A3328" s="576" t="s">
        <v>2448</v>
      </c>
      <c r="B3328" s="576" t="s">
        <v>2525</v>
      </c>
      <c r="C3328" s="662" t="s">
        <v>51</v>
      </c>
      <c r="D3328" s="579"/>
      <c r="E3328" s="834" t="s">
        <v>179</v>
      </c>
      <c r="F3328" s="792">
        <v>1000000</v>
      </c>
      <c r="G3328" s="792">
        <v>1000000</v>
      </c>
      <c r="H3328" s="582"/>
      <c r="I3328" s="816">
        <v>343000</v>
      </c>
      <c r="J3328" s="817">
        <v>400000</v>
      </c>
      <c r="K3328" s="817"/>
      <c r="L3328" s="817">
        <v>257000</v>
      </c>
      <c r="M3328" s="818"/>
      <c r="N3328" s="818"/>
      <c r="O3328" s="666"/>
      <c r="P3328" s="587"/>
      <c r="Q3328" s="819"/>
      <c r="R3328" s="835">
        <v>257000</v>
      </c>
      <c r="S3328" s="816">
        <v>743000</v>
      </c>
      <c r="T3328" s="820"/>
      <c r="U3328" s="816"/>
      <c r="V3328" s="820"/>
      <c r="W3328" s="816"/>
      <c r="X3328" s="593">
        <f t="shared" si="483"/>
        <v>0</v>
      </c>
      <c r="Y3328" s="593">
        <f t="shared" si="484"/>
        <v>0</v>
      </c>
      <c r="Z3328" s="594">
        <v>1</v>
      </c>
      <c r="AA3328" s="594"/>
      <c r="AB3328" s="594"/>
      <c r="AC3328" s="594"/>
      <c r="AD3328" s="594"/>
      <c r="AE3328" s="594"/>
      <c r="AF3328" s="594"/>
      <c r="AG3328" s="594"/>
      <c r="AH3328" s="595">
        <f t="shared" si="480"/>
        <v>1</v>
      </c>
      <c r="AI3328" s="594"/>
      <c r="AJ3328" s="594"/>
      <c r="AK3328" s="594"/>
      <c r="AL3328" s="594"/>
      <c r="AM3328" s="594"/>
      <c r="AN3328" s="594"/>
      <c r="AO3328" s="594"/>
      <c r="AP3328" s="594"/>
      <c r="AQ3328" s="596">
        <f t="shared" si="482"/>
        <v>0</v>
      </c>
      <c r="AR3328" s="596">
        <f t="shared" si="481"/>
        <v>1</v>
      </c>
    </row>
    <row r="3329" spans="1:44" ht="28.2" thickTop="1" thickBot="1">
      <c r="A3329" s="576" t="s">
        <v>2448</v>
      </c>
      <c r="B3329" s="576" t="s">
        <v>2525</v>
      </c>
      <c r="C3329" s="662" t="s">
        <v>229</v>
      </c>
      <c r="D3329" s="579"/>
      <c r="E3329" s="834" t="s">
        <v>179</v>
      </c>
      <c r="F3329" s="792">
        <v>100000</v>
      </c>
      <c r="G3329" s="792">
        <v>100000</v>
      </c>
      <c r="H3329" s="582"/>
      <c r="I3329" s="816">
        <v>100000</v>
      </c>
      <c r="J3329" s="817"/>
      <c r="K3329" s="817"/>
      <c r="L3329" s="817"/>
      <c r="M3329" s="818"/>
      <c r="N3329" s="818"/>
      <c r="O3329" s="666"/>
      <c r="P3329" s="587"/>
      <c r="Q3329" s="819"/>
      <c r="R3329" s="835">
        <v>90000</v>
      </c>
      <c r="S3329" s="816">
        <v>10000</v>
      </c>
      <c r="T3329" s="820"/>
      <c r="U3329" s="816"/>
      <c r="V3329" s="820"/>
      <c r="W3329" s="816"/>
      <c r="X3329" s="593">
        <f t="shared" si="483"/>
        <v>0</v>
      </c>
      <c r="Y3329" s="593">
        <f t="shared" si="484"/>
        <v>0</v>
      </c>
      <c r="Z3329" s="594">
        <v>1</v>
      </c>
      <c r="AA3329" s="594"/>
      <c r="AB3329" s="594"/>
      <c r="AC3329" s="594"/>
      <c r="AD3329" s="594"/>
      <c r="AE3329" s="594"/>
      <c r="AF3329" s="594"/>
      <c r="AG3329" s="594"/>
      <c r="AH3329" s="595">
        <f t="shared" si="480"/>
        <v>1</v>
      </c>
      <c r="AI3329" s="594"/>
      <c r="AJ3329" s="594"/>
      <c r="AK3329" s="594"/>
      <c r="AL3329" s="594"/>
      <c r="AM3329" s="594"/>
      <c r="AN3329" s="594"/>
      <c r="AO3329" s="594"/>
      <c r="AP3329" s="594"/>
      <c r="AQ3329" s="596">
        <f t="shared" si="482"/>
        <v>0</v>
      </c>
      <c r="AR3329" s="596">
        <f t="shared" si="481"/>
        <v>1</v>
      </c>
    </row>
    <row r="3330" spans="1:44" ht="28.2" thickTop="1" thickBot="1">
      <c r="A3330" s="597" t="s">
        <v>2448</v>
      </c>
      <c r="B3330" s="597" t="s">
        <v>2525</v>
      </c>
      <c r="C3330" s="670" t="s">
        <v>2137</v>
      </c>
      <c r="D3330" s="579"/>
      <c r="E3330" s="836" t="s">
        <v>179</v>
      </c>
      <c r="F3330" s="821">
        <v>337000</v>
      </c>
      <c r="G3330" s="821">
        <v>337000</v>
      </c>
      <c r="H3330" s="582"/>
      <c r="I3330" s="822"/>
      <c r="J3330" s="823">
        <v>337000</v>
      </c>
      <c r="K3330" s="823"/>
      <c r="L3330" s="823"/>
      <c r="M3330" s="824"/>
      <c r="N3330" s="824"/>
      <c r="O3330" s="674"/>
      <c r="P3330" s="587"/>
      <c r="Q3330" s="825"/>
      <c r="R3330" s="837">
        <v>337000</v>
      </c>
      <c r="S3330" s="822"/>
      <c r="T3330" s="826"/>
      <c r="U3330" s="822"/>
      <c r="V3330" s="826"/>
      <c r="W3330" s="822"/>
      <c r="X3330" s="593">
        <f t="shared" si="483"/>
        <v>0</v>
      </c>
      <c r="Y3330" s="593">
        <f t="shared" si="484"/>
        <v>0</v>
      </c>
      <c r="Z3330" s="610">
        <v>1</v>
      </c>
      <c r="AA3330" s="610"/>
      <c r="AB3330" s="610"/>
      <c r="AC3330" s="610"/>
      <c r="AD3330" s="610"/>
      <c r="AE3330" s="610"/>
      <c r="AF3330" s="610"/>
      <c r="AG3330" s="610"/>
      <c r="AH3330" s="595">
        <f t="shared" si="480"/>
        <v>1</v>
      </c>
      <c r="AI3330" s="611"/>
      <c r="AJ3330" s="611"/>
      <c r="AK3330" s="611"/>
      <c r="AL3330" s="611"/>
      <c r="AM3330" s="611"/>
      <c r="AN3330" s="611"/>
      <c r="AO3330" s="611"/>
      <c r="AP3330" s="611"/>
      <c r="AQ3330" s="596">
        <f t="shared" si="482"/>
        <v>0</v>
      </c>
      <c r="AR3330" s="596">
        <f t="shared" si="481"/>
        <v>1</v>
      </c>
    </row>
    <row r="3331" spans="1:44" ht="28.2" thickTop="1" thickBot="1">
      <c r="A3331" s="487" t="s">
        <v>2448</v>
      </c>
      <c r="B3331" s="487" t="s">
        <v>2525</v>
      </c>
      <c r="C3331" s="227" t="s">
        <v>1027</v>
      </c>
      <c r="D3331" s="808"/>
      <c r="E3331" s="827" t="s">
        <v>145</v>
      </c>
      <c r="F3331" s="790">
        <v>1114000</v>
      </c>
      <c r="G3331" s="790">
        <v>1114000</v>
      </c>
      <c r="H3331" s="828"/>
      <c r="I3331" s="829">
        <v>452000</v>
      </c>
      <c r="J3331" s="830">
        <v>500000</v>
      </c>
      <c r="K3331" s="830"/>
      <c r="L3331" s="830">
        <v>162000</v>
      </c>
      <c r="M3331" s="536"/>
      <c r="N3331" s="536"/>
      <c r="O3331" s="480"/>
      <c r="P3331" s="587"/>
      <c r="Q3331" s="831"/>
      <c r="R3331" s="833">
        <v>952000</v>
      </c>
      <c r="S3331" s="829">
        <f>G3331-R3331-Q3331</f>
        <v>162000</v>
      </c>
      <c r="T3331" s="832"/>
      <c r="U3331" s="829"/>
      <c r="V3331" s="832"/>
      <c r="W3331" s="829"/>
      <c r="X3331" s="593">
        <f t="shared" si="483"/>
        <v>0</v>
      </c>
      <c r="Y3331" s="593">
        <f t="shared" si="484"/>
        <v>0</v>
      </c>
      <c r="Z3331" s="595"/>
      <c r="AA3331" s="595"/>
      <c r="AB3331" s="595"/>
      <c r="AC3331" s="595"/>
      <c r="AD3331" s="595"/>
      <c r="AE3331" s="595"/>
      <c r="AF3331" s="595"/>
      <c r="AG3331" s="595"/>
      <c r="AH3331" s="595">
        <f t="shared" si="480"/>
        <v>0</v>
      </c>
      <c r="AI3331" s="595">
        <v>1</v>
      </c>
      <c r="AJ3331" s="595"/>
      <c r="AK3331" s="595"/>
      <c r="AL3331" s="595"/>
      <c r="AM3331" s="595"/>
      <c r="AN3331" s="595"/>
      <c r="AO3331" s="595"/>
      <c r="AP3331" s="595"/>
      <c r="AQ3331" s="596">
        <f t="shared" si="482"/>
        <v>1</v>
      </c>
      <c r="AR3331" s="596">
        <f t="shared" si="481"/>
        <v>1</v>
      </c>
    </row>
    <row r="3332" spans="1:44" ht="28.2" thickTop="1" thickBot="1">
      <c r="A3332" s="487" t="s">
        <v>2448</v>
      </c>
      <c r="B3332" s="487" t="s">
        <v>2525</v>
      </c>
      <c r="C3332" s="227" t="s">
        <v>1348</v>
      </c>
      <c r="D3332" s="808"/>
      <c r="E3332" s="827" t="s">
        <v>145</v>
      </c>
      <c r="F3332" s="790">
        <v>50000</v>
      </c>
      <c r="G3332" s="790">
        <v>50000</v>
      </c>
      <c r="H3332" s="828"/>
      <c r="I3332" s="829">
        <v>50000</v>
      </c>
      <c r="J3332" s="830"/>
      <c r="K3332" s="830"/>
      <c r="L3332" s="830"/>
      <c r="M3332" s="536"/>
      <c r="N3332" s="536"/>
      <c r="O3332" s="480"/>
      <c r="P3332" s="587"/>
      <c r="Q3332" s="831"/>
      <c r="R3332" s="833">
        <v>45000</v>
      </c>
      <c r="S3332" s="829">
        <f t="shared" ref="S3332:S3338" si="485">G3332-R3332-Q3332</f>
        <v>5000</v>
      </c>
      <c r="T3332" s="832"/>
      <c r="U3332" s="829"/>
      <c r="V3332" s="832"/>
      <c r="W3332" s="829"/>
      <c r="X3332" s="593">
        <f t="shared" si="483"/>
        <v>0</v>
      </c>
      <c r="Y3332" s="593">
        <f t="shared" si="484"/>
        <v>0</v>
      </c>
      <c r="Z3332" s="595"/>
      <c r="AA3332" s="595"/>
      <c r="AB3332" s="595"/>
      <c r="AC3332" s="595"/>
      <c r="AD3332" s="595"/>
      <c r="AE3332" s="595"/>
      <c r="AF3332" s="595"/>
      <c r="AG3332" s="595"/>
      <c r="AH3332" s="595">
        <f t="shared" si="480"/>
        <v>0</v>
      </c>
      <c r="AI3332" s="595">
        <v>1</v>
      </c>
      <c r="AJ3332" s="595"/>
      <c r="AK3332" s="595"/>
      <c r="AL3332" s="595"/>
      <c r="AM3332" s="595"/>
      <c r="AN3332" s="595"/>
      <c r="AO3332" s="595"/>
      <c r="AP3332" s="595"/>
      <c r="AQ3332" s="596">
        <f t="shared" si="482"/>
        <v>1</v>
      </c>
      <c r="AR3332" s="596">
        <f t="shared" si="481"/>
        <v>1</v>
      </c>
    </row>
    <row r="3333" spans="1:44" ht="28.2" thickTop="1" thickBot="1">
      <c r="A3333" s="487" t="s">
        <v>2448</v>
      </c>
      <c r="B3333" s="487" t="s">
        <v>2525</v>
      </c>
      <c r="C3333" s="227" t="s">
        <v>197</v>
      </c>
      <c r="D3333" s="808"/>
      <c r="E3333" s="827" t="s">
        <v>145</v>
      </c>
      <c r="F3333" s="790">
        <v>30000</v>
      </c>
      <c r="G3333" s="790">
        <v>41000</v>
      </c>
      <c r="H3333" s="828"/>
      <c r="I3333" s="829">
        <v>41000</v>
      </c>
      <c r="J3333" s="830"/>
      <c r="K3333" s="830"/>
      <c r="L3333" s="830"/>
      <c r="M3333" s="536"/>
      <c r="N3333" s="536"/>
      <c r="O3333" s="480"/>
      <c r="P3333" s="587"/>
      <c r="Q3333" s="831"/>
      <c r="R3333" s="833">
        <v>41000</v>
      </c>
      <c r="S3333" s="829">
        <f t="shared" si="485"/>
        <v>0</v>
      </c>
      <c r="T3333" s="832"/>
      <c r="U3333" s="829"/>
      <c r="V3333" s="832"/>
      <c r="W3333" s="829"/>
      <c r="X3333" s="593">
        <f t="shared" si="483"/>
        <v>0</v>
      </c>
      <c r="Y3333" s="593">
        <f t="shared" si="484"/>
        <v>0</v>
      </c>
      <c r="Z3333" s="595"/>
      <c r="AA3333" s="595"/>
      <c r="AB3333" s="595"/>
      <c r="AC3333" s="595"/>
      <c r="AD3333" s="595"/>
      <c r="AE3333" s="595"/>
      <c r="AF3333" s="595"/>
      <c r="AG3333" s="595"/>
      <c r="AH3333" s="595">
        <f t="shared" si="480"/>
        <v>0</v>
      </c>
      <c r="AI3333" s="595">
        <v>1</v>
      </c>
      <c r="AJ3333" s="595"/>
      <c r="AK3333" s="595"/>
      <c r="AL3333" s="595"/>
      <c r="AM3333" s="595"/>
      <c r="AN3333" s="595"/>
      <c r="AO3333" s="595"/>
      <c r="AP3333" s="595"/>
      <c r="AQ3333" s="596">
        <f t="shared" si="482"/>
        <v>1</v>
      </c>
      <c r="AR3333" s="596">
        <f t="shared" si="481"/>
        <v>1</v>
      </c>
    </row>
    <row r="3334" spans="1:44" ht="28.2" thickTop="1" thickBot="1">
      <c r="A3334" s="487" t="s">
        <v>2448</v>
      </c>
      <c r="B3334" s="487" t="s">
        <v>2525</v>
      </c>
      <c r="C3334" s="227" t="s">
        <v>2202</v>
      </c>
      <c r="D3334" s="808"/>
      <c r="E3334" s="827" t="s">
        <v>145</v>
      </c>
      <c r="F3334" s="790">
        <v>40000</v>
      </c>
      <c r="G3334" s="790">
        <v>60000</v>
      </c>
      <c r="H3334" s="828"/>
      <c r="I3334" s="829">
        <v>60000</v>
      </c>
      <c r="J3334" s="830"/>
      <c r="K3334" s="830"/>
      <c r="L3334" s="830"/>
      <c r="M3334" s="536"/>
      <c r="N3334" s="536"/>
      <c r="O3334" s="480"/>
      <c r="P3334" s="587"/>
      <c r="Q3334" s="831"/>
      <c r="R3334" s="833">
        <v>10000</v>
      </c>
      <c r="S3334" s="829">
        <f t="shared" si="485"/>
        <v>50000</v>
      </c>
      <c r="T3334" s="832"/>
      <c r="U3334" s="829"/>
      <c r="V3334" s="832"/>
      <c r="W3334" s="829"/>
      <c r="X3334" s="593">
        <f t="shared" si="483"/>
        <v>0</v>
      </c>
      <c r="Y3334" s="593">
        <f t="shared" si="484"/>
        <v>0</v>
      </c>
      <c r="Z3334" s="595"/>
      <c r="AA3334" s="595"/>
      <c r="AB3334" s="595"/>
      <c r="AC3334" s="595"/>
      <c r="AD3334" s="595"/>
      <c r="AE3334" s="595"/>
      <c r="AF3334" s="595"/>
      <c r="AG3334" s="595"/>
      <c r="AH3334" s="595">
        <f t="shared" si="480"/>
        <v>0</v>
      </c>
      <c r="AI3334" s="595">
        <v>1</v>
      </c>
      <c r="AJ3334" s="595"/>
      <c r="AK3334" s="595"/>
      <c r="AL3334" s="595"/>
      <c r="AM3334" s="595"/>
      <c r="AN3334" s="595"/>
      <c r="AO3334" s="595"/>
      <c r="AP3334" s="595"/>
      <c r="AQ3334" s="596">
        <f t="shared" si="482"/>
        <v>1</v>
      </c>
      <c r="AR3334" s="596">
        <f t="shared" si="481"/>
        <v>1</v>
      </c>
    </row>
    <row r="3335" spans="1:44" ht="28.2" thickTop="1" thickBot="1">
      <c r="A3335" s="487" t="s">
        <v>2448</v>
      </c>
      <c r="B3335" s="487" t="s">
        <v>2525</v>
      </c>
      <c r="C3335" s="227" t="s">
        <v>172</v>
      </c>
      <c r="D3335" s="808"/>
      <c r="E3335" s="827" t="s">
        <v>53</v>
      </c>
      <c r="F3335" s="790">
        <v>950000</v>
      </c>
      <c r="G3335" s="790">
        <v>831000</v>
      </c>
      <c r="H3335" s="828"/>
      <c r="I3335" s="829">
        <v>250000</v>
      </c>
      <c r="J3335" s="830">
        <v>500000</v>
      </c>
      <c r="K3335" s="830"/>
      <c r="L3335" s="830">
        <v>81000</v>
      </c>
      <c r="M3335" s="536"/>
      <c r="N3335" s="536"/>
      <c r="O3335" s="480"/>
      <c r="P3335" s="587"/>
      <c r="Q3335" s="831">
        <v>379000</v>
      </c>
      <c r="R3335" s="833">
        <v>452000</v>
      </c>
      <c r="S3335" s="829">
        <f t="shared" si="485"/>
        <v>0</v>
      </c>
      <c r="T3335" s="832"/>
      <c r="U3335" s="829"/>
      <c r="V3335" s="832"/>
      <c r="W3335" s="829"/>
      <c r="X3335" s="593">
        <f t="shared" si="483"/>
        <v>0</v>
      </c>
      <c r="Y3335" s="593">
        <f t="shared" si="484"/>
        <v>0</v>
      </c>
      <c r="Z3335" s="595"/>
      <c r="AA3335" s="595"/>
      <c r="AB3335" s="595"/>
      <c r="AC3335" s="595"/>
      <c r="AD3335" s="595"/>
      <c r="AE3335" s="595"/>
      <c r="AF3335" s="595"/>
      <c r="AG3335" s="595"/>
      <c r="AH3335" s="595">
        <f t="shared" si="480"/>
        <v>0</v>
      </c>
      <c r="AI3335" s="595">
        <v>1</v>
      </c>
      <c r="AJ3335" s="595"/>
      <c r="AK3335" s="595"/>
      <c r="AL3335" s="595"/>
      <c r="AM3335" s="595"/>
      <c r="AN3335" s="595"/>
      <c r="AO3335" s="595"/>
      <c r="AP3335" s="595"/>
      <c r="AQ3335" s="596">
        <f t="shared" si="482"/>
        <v>1</v>
      </c>
      <c r="AR3335" s="596">
        <f t="shared" si="481"/>
        <v>1</v>
      </c>
    </row>
    <row r="3336" spans="1:44" ht="28.2" thickTop="1" thickBot="1">
      <c r="A3336" s="487" t="s">
        <v>2448</v>
      </c>
      <c r="B3336" s="487" t="s">
        <v>2525</v>
      </c>
      <c r="C3336" s="227" t="s">
        <v>2279</v>
      </c>
      <c r="D3336" s="808"/>
      <c r="E3336" s="827" t="s">
        <v>53</v>
      </c>
      <c r="F3336" s="790">
        <v>150000</v>
      </c>
      <c r="G3336" s="790">
        <v>165000</v>
      </c>
      <c r="H3336" s="828"/>
      <c r="I3336" s="829">
        <v>165000</v>
      </c>
      <c r="J3336" s="830"/>
      <c r="K3336" s="830"/>
      <c r="L3336" s="830"/>
      <c r="M3336" s="536"/>
      <c r="N3336" s="536"/>
      <c r="O3336" s="480"/>
      <c r="P3336" s="587"/>
      <c r="Q3336" s="831">
        <v>157000</v>
      </c>
      <c r="R3336" s="833">
        <v>8000</v>
      </c>
      <c r="S3336" s="829">
        <f t="shared" si="485"/>
        <v>0</v>
      </c>
      <c r="T3336" s="832"/>
      <c r="U3336" s="829"/>
      <c r="V3336" s="832"/>
      <c r="W3336" s="829"/>
      <c r="X3336" s="593">
        <f t="shared" si="483"/>
        <v>0</v>
      </c>
      <c r="Y3336" s="593">
        <f t="shared" si="484"/>
        <v>0</v>
      </c>
      <c r="Z3336" s="595"/>
      <c r="AA3336" s="595"/>
      <c r="AB3336" s="595"/>
      <c r="AC3336" s="595"/>
      <c r="AD3336" s="595"/>
      <c r="AE3336" s="595"/>
      <c r="AF3336" s="595"/>
      <c r="AG3336" s="595"/>
      <c r="AH3336" s="595">
        <f t="shared" si="480"/>
        <v>0</v>
      </c>
      <c r="AI3336" s="595">
        <v>1</v>
      </c>
      <c r="AJ3336" s="595"/>
      <c r="AK3336" s="595"/>
      <c r="AL3336" s="595"/>
      <c r="AM3336" s="595"/>
      <c r="AN3336" s="595"/>
      <c r="AO3336" s="595"/>
      <c r="AP3336" s="595"/>
      <c r="AQ3336" s="596">
        <f t="shared" si="482"/>
        <v>1</v>
      </c>
      <c r="AR3336" s="596">
        <f t="shared" si="481"/>
        <v>1</v>
      </c>
    </row>
    <row r="3337" spans="1:44" ht="28.2" thickTop="1" thickBot="1">
      <c r="A3337" s="487" t="s">
        <v>2448</v>
      </c>
      <c r="B3337" s="487" t="s">
        <v>2525</v>
      </c>
      <c r="C3337" s="227" t="s">
        <v>2526</v>
      </c>
      <c r="D3337" s="808"/>
      <c r="E3337" s="827" t="s">
        <v>53</v>
      </c>
      <c r="F3337" s="790">
        <v>50000</v>
      </c>
      <c r="G3337" s="790">
        <v>48000</v>
      </c>
      <c r="H3337" s="828"/>
      <c r="I3337" s="829">
        <v>48000</v>
      </c>
      <c r="J3337" s="830"/>
      <c r="K3337" s="830"/>
      <c r="L3337" s="830"/>
      <c r="M3337" s="536"/>
      <c r="N3337" s="536"/>
      <c r="O3337" s="480"/>
      <c r="P3337" s="587"/>
      <c r="Q3337" s="831">
        <v>27000</v>
      </c>
      <c r="R3337" s="833">
        <v>21000</v>
      </c>
      <c r="S3337" s="829">
        <f t="shared" si="485"/>
        <v>0</v>
      </c>
      <c r="T3337" s="832"/>
      <c r="U3337" s="829"/>
      <c r="V3337" s="832"/>
      <c r="W3337" s="829"/>
      <c r="X3337" s="593">
        <f t="shared" si="483"/>
        <v>0</v>
      </c>
      <c r="Y3337" s="593">
        <f t="shared" si="484"/>
        <v>0</v>
      </c>
      <c r="Z3337" s="595"/>
      <c r="AA3337" s="595"/>
      <c r="AB3337" s="595"/>
      <c r="AC3337" s="595"/>
      <c r="AD3337" s="595"/>
      <c r="AE3337" s="595"/>
      <c r="AF3337" s="595"/>
      <c r="AG3337" s="595"/>
      <c r="AH3337" s="595">
        <f t="shared" si="480"/>
        <v>0</v>
      </c>
      <c r="AI3337" s="595">
        <v>1</v>
      </c>
      <c r="AJ3337" s="595"/>
      <c r="AK3337" s="595"/>
      <c r="AL3337" s="595"/>
      <c r="AM3337" s="595"/>
      <c r="AN3337" s="595"/>
      <c r="AO3337" s="595"/>
      <c r="AP3337" s="595"/>
      <c r="AQ3337" s="596">
        <f t="shared" si="482"/>
        <v>1</v>
      </c>
      <c r="AR3337" s="596">
        <f t="shared" si="481"/>
        <v>1</v>
      </c>
    </row>
    <row r="3338" spans="1:44" ht="28.2" thickTop="1" thickBot="1">
      <c r="A3338" s="487" t="s">
        <v>2448</v>
      </c>
      <c r="B3338" s="487" t="s">
        <v>2525</v>
      </c>
      <c r="C3338" s="227" t="s">
        <v>542</v>
      </c>
      <c r="D3338" s="808"/>
      <c r="E3338" s="827" t="s">
        <v>145</v>
      </c>
      <c r="F3338" s="790">
        <v>400000</v>
      </c>
      <c r="G3338" s="790">
        <v>440000</v>
      </c>
      <c r="H3338" s="828"/>
      <c r="I3338" s="829">
        <v>140000</v>
      </c>
      <c r="J3338" s="830"/>
      <c r="K3338" s="830"/>
      <c r="L3338" s="830"/>
      <c r="M3338" s="536"/>
      <c r="N3338" s="536">
        <v>300000</v>
      </c>
      <c r="O3338" s="480"/>
      <c r="P3338" s="587"/>
      <c r="Q3338" s="831"/>
      <c r="R3338" s="833">
        <v>140000</v>
      </c>
      <c r="S3338" s="829">
        <f t="shared" si="485"/>
        <v>300000</v>
      </c>
      <c r="T3338" s="832"/>
      <c r="U3338" s="829"/>
      <c r="V3338" s="832"/>
      <c r="W3338" s="829"/>
      <c r="X3338" s="593">
        <f t="shared" si="483"/>
        <v>0</v>
      </c>
      <c r="Y3338" s="593">
        <f t="shared" si="484"/>
        <v>0</v>
      </c>
      <c r="Z3338" s="595"/>
      <c r="AA3338" s="595"/>
      <c r="AB3338" s="595"/>
      <c r="AC3338" s="595"/>
      <c r="AD3338" s="595"/>
      <c r="AE3338" s="595"/>
      <c r="AF3338" s="595"/>
      <c r="AG3338" s="595"/>
      <c r="AH3338" s="595">
        <f t="shared" ref="AH3338:AH3401" si="486">SUM(Z3338:AG3338)</f>
        <v>0</v>
      </c>
      <c r="AI3338" s="595"/>
      <c r="AJ3338" s="595"/>
      <c r="AK3338" s="595"/>
      <c r="AL3338" s="595">
        <v>1</v>
      </c>
      <c r="AM3338" s="595"/>
      <c r="AN3338" s="595"/>
      <c r="AO3338" s="595"/>
      <c r="AP3338" s="595"/>
      <c r="AQ3338" s="596">
        <f t="shared" si="482"/>
        <v>1</v>
      </c>
      <c r="AR3338" s="596">
        <f t="shared" ref="AR3338:AR3401" si="487">AQ3338+AH3338</f>
        <v>1</v>
      </c>
    </row>
    <row r="3339" spans="1:44" ht="28.2" thickTop="1" thickBot="1">
      <c r="A3339" s="576" t="s">
        <v>2448</v>
      </c>
      <c r="B3339" s="576" t="s">
        <v>2527</v>
      </c>
      <c r="C3339" s="662" t="s">
        <v>41</v>
      </c>
      <c r="D3339" s="579"/>
      <c r="E3339" s="834" t="s">
        <v>179</v>
      </c>
      <c r="F3339" s="792">
        <v>575000</v>
      </c>
      <c r="G3339" s="792">
        <v>575000</v>
      </c>
      <c r="H3339" s="582"/>
      <c r="I3339" s="816">
        <v>87000</v>
      </c>
      <c r="J3339" s="817">
        <v>200000</v>
      </c>
      <c r="K3339" s="817"/>
      <c r="L3339" s="817">
        <v>288000</v>
      </c>
      <c r="M3339" s="818"/>
      <c r="N3339" s="818"/>
      <c r="O3339" s="666"/>
      <c r="P3339" s="587"/>
      <c r="Q3339" s="819"/>
      <c r="R3339" s="835">
        <v>57500</v>
      </c>
      <c r="S3339" s="816">
        <v>517500</v>
      </c>
      <c r="T3339" s="591"/>
      <c r="U3339" s="592"/>
      <c r="V3339" s="591"/>
      <c r="W3339" s="592"/>
      <c r="X3339" s="593">
        <f t="shared" si="483"/>
        <v>0</v>
      </c>
      <c r="Y3339" s="593">
        <f t="shared" si="484"/>
        <v>0</v>
      </c>
      <c r="Z3339" s="594">
        <v>1</v>
      </c>
      <c r="AA3339" s="594"/>
      <c r="AB3339" s="594"/>
      <c r="AC3339" s="594"/>
      <c r="AD3339" s="594"/>
      <c r="AE3339" s="594"/>
      <c r="AF3339" s="594"/>
      <c r="AG3339" s="594"/>
      <c r="AH3339" s="595">
        <f t="shared" si="486"/>
        <v>1</v>
      </c>
      <c r="AI3339" s="594"/>
      <c r="AJ3339" s="594"/>
      <c r="AK3339" s="594"/>
      <c r="AL3339" s="594"/>
      <c r="AM3339" s="594"/>
      <c r="AN3339" s="594"/>
      <c r="AO3339" s="669"/>
      <c r="AP3339" s="669"/>
      <c r="AQ3339" s="596">
        <f t="shared" si="482"/>
        <v>0</v>
      </c>
      <c r="AR3339" s="596">
        <f t="shared" si="487"/>
        <v>1</v>
      </c>
    </row>
    <row r="3340" spans="1:44" ht="28.2" thickTop="1" thickBot="1">
      <c r="A3340" s="576" t="s">
        <v>2448</v>
      </c>
      <c r="B3340" s="576" t="s">
        <v>2527</v>
      </c>
      <c r="C3340" s="662" t="s">
        <v>229</v>
      </c>
      <c r="D3340" s="579"/>
      <c r="E3340" s="834" t="s">
        <v>179</v>
      </c>
      <c r="F3340" s="792">
        <v>71400</v>
      </c>
      <c r="G3340" s="792">
        <v>71400</v>
      </c>
      <c r="H3340" s="582"/>
      <c r="I3340" s="816">
        <v>71400</v>
      </c>
      <c r="J3340" s="817"/>
      <c r="K3340" s="817"/>
      <c r="L3340" s="817"/>
      <c r="M3340" s="818"/>
      <c r="N3340" s="818"/>
      <c r="O3340" s="666"/>
      <c r="P3340" s="587"/>
      <c r="Q3340" s="819"/>
      <c r="R3340" s="835">
        <v>35000</v>
      </c>
      <c r="S3340" s="816">
        <v>36400</v>
      </c>
      <c r="T3340" s="591"/>
      <c r="U3340" s="592"/>
      <c r="V3340" s="591"/>
      <c r="W3340" s="592"/>
      <c r="X3340" s="593">
        <f t="shared" si="483"/>
        <v>0</v>
      </c>
      <c r="Y3340" s="593">
        <f t="shared" si="484"/>
        <v>0</v>
      </c>
      <c r="Z3340" s="594">
        <v>1</v>
      </c>
      <c r="AA3340" s="594"/>
      <c r="AB3340" s="594"/>
      <c r="AC3340" s="594"/>
      <c r="AD3340" s="594"/>
      <c r="AE3340" s="594"/>
      <c r="AF3340" s="594"/>
      <c r="AG3340" s="594"/>
      <c r="AH3340" s="595">
        <f t="shared" si="486"/>
        <v>1</v>
      </c>
      <c r="AI3340" s="594"/>
      <c r="AJ3340" s="594"/>
      <c r="AK3340" s="594"/>
      <c r="AL3340" s="594"/>
      <c r="AM3340" s="594"/>
      <c r="AN3340" s="594"/>
      <c r="AO3340" s="669"/>
      <c r="AP3340" s="669"/>
      <c r="AQ3340" s="596">
        <f t="shared" si="482"/>
        <v>0</v>
      </c>
      <c r="AR3340" s="596">
        <f t="shared" si="487"/>
        <v>1</v>
      </c>
    </row>
    <row r="3341" spans="1:44" ht="28.2" thickTop="1" thickBot="1">
      <c r="A3341" s="597" t="s">
        <v>2448</v>
      </c>
      <c r="B3341" s="597" t="s">
        <v>2527</v>
      </c>
      <c r="C3341" s="670" t="s">
        <v>2137</v>
      </c>
      <c r="D3341" s="579"/>
      <c r="E3341" s="836" t="s">
        <v>179</v>
      </c>
      <c r="F3341" s="821">
        <v>300000</v>
      </c>
      <c r="G3341" s="821">
        <v>300000</v>
      </c>
      <c r="H3341" s="582"/>
      <c r="I3341" s="822"/>
      <c r="J3341" s="823">
        <v>300000</v>
      </c>
      <c r="K3341" s="823"/>
      <c r="L3341" s="823"/>
      <c r="M3341" s="824"/>
      <c r="N3341" s="824"/>
      <c r="O3341" s="674"/>
      <c r="P3341" s="587"/>
      <c r="Q3341" s="825"/>
      <c r="R3341" s="837">
        <v>300000</v>
      </c>
      <c r="S3341" s="822"/>
      <c r="T3341" s="608"/>
      <c r="U3341" s="609"/>
      <c r="V3341" s="608"/>
      <c r="W3341" s="609"/>
      <c r="X3341" s="593">
        <f t="shared" si="483"/>
        <v>0</v>
      </c>
      <c r="Y3341" s="593">
        <f t="shared" si="484"/>
        <v>0</v>
      </c>
      <c r="Z3341" s="610">
        <v>1</v>
      </c>
      <c r="AA3341" s="610"/>
      <c r="AB3341" s="610"/>
      <c r="AC3341" s="610"/>
      <c r="AD3341" s="610"/>
      <c r="AE3341" s="610"/>
      <c r="AF3341" s="610"/>
      <c r="AG3341" s="610"/>
      <c r="AH3341" s="595">
        <f t="shared" si="486"/>
        <v>1</v>
      </c>
      <c r="AI3341" s="611"/>
      <c r="AJ3341" s="611"/>
      <c r="AK3341" s="611"/>
      <c r="AL3341" s="611"/>
      <c r="AM3341" s="611"/>
      <c r="AN3341" s="611"/>
      <c r="AO3341" s="677"/>
      <c r="AP3341" s="677"/>
      <c r="AQ3341" s="596">
        <f t="shared" ref="AQ3341:AQ3404" si="488">SUM(AI3341:AP3341)</f>
        <v>0</v>
      </c>
      <c r="AR3341" s="596">
        <f t="shared" si="487"/>
        <v>1</v>
      </c>
    </row>
    <row r="3342" spans="1:44" ht="28.2" thickTop="1" thickBot="1">
      <c r="A3342" s="576" t="s">
        <v>2448</v>
      </c>
      <c r="B3342" s="576" t="s">
        <v>2527</v>
      </c>
      <c r="C3342" s="662" t="s">
        <v>2528</v>
      </c>
      <c r="D3342" s="579"/>
      <c r="E3342" s="834" t="s">
        <v>179</v>
      </c>
      <c r="F3342" s="792">
        <v>150000</v>
      </c>
      <c r="G3342" s="792">
        <v>150000</v>
      </c>
      <c r="H3342" s="582"/>
      <c r="I3342" s="816">
        <v>150000</v>
      </c>
      <c r="J3342" s="817"/>
      <c r="K3342" s="817"/>
      <c r="L3342" s="817"/>
      <c r="M3342" s="818"/>
      <c r="N3342" s="818"/>
      <c r="O3342" s="666"/>
      <c r="P3342" s="587"/>
      <c r="Q3342" s="819"/>
      <c r="R3342" s="835">
        <v>75000</v>
      </c>
      <c r="S3342" s="816">
        <v>75000</v>
      </c>
      <c r="T3342" s="591"/>
      <c r="U3342" s="592"/>
      <c r="V3342" s="591"/>
      <c r="W3342" s="592"/>
      <c r="X3342" s="593">
        <f t="shared" si="483"/>
        <v>0</v>
      </c>
      <c r="Y3342" s="593">
        <f t="shared" si="484"/>
        <v>0</v>
      </c>
      <c r="Z3342" s="594">
        <v>1</v>
      </c>
      <c r="AA3342" s="594"/>
      <c r="AB3342" s="594"/>
      <c r="AC3342" s="594"/>
      <c r="AD3342" s="594"/>
      <c r="AE3342" s="594"/>
      <c r="AF3342" s="594"/>
      <c r="AG3342" s="594"/>
      <c r="AH3342" s="595">
        <f t="shared" si="486"/>
        <v>1</v>
      </c>
      <c r="AI3342" s="594"/>
      <c r="AJ3342" s="594"/>
      <c r="AK3342" s="594"/>
      <c r="AL3342" s="594"/>
      <c r="AM3342" s="594"/>
      <c r="AN3342" s="594"/>
      <c r="AO3342" s="669"/>
      <c r="AP3342" s="669"/>
      <c r="AQ3342" s="596">
        <f t="shared" si="488"/>
        <v>0</v>
      </c>
      <c r="AR3342" s="596">
        <f t="shared" si="487"/>
        <v>1</v>
      </c>
    </row>
    <row r="3343" spans="1:44" ht="28.2" thickTop="1" thickBot="1">
      <c r="A3343" s="576" t="s">
        <v>2448</v>
      </c>
      <c r="B3343" s="576" t="s">
        <v>2527</v>
      </c>
      <c r="C3343" s="662" t="s">
        <v>2439</v>
      </c>
      <c r="D3343" s="579"/>
      <c r="E3343" s="834" t="s">
        <v>179</v>
      </c>
      <c r="F3343" s="792">
        <v>103235</v>
      </c>
      <c r="G3343" s="792">
        <v>103235</v>
      </c>
      <c r="H3343" s="582"/>
      <c r="I3343" s="816">
        <v>103235</v>
      </c>
      <c r="J3343" s="817"/>
      <c r="K3343" s="817"/>
      <c r="L3343" s="817"/>
      <c r="M3343" s="818"/>
      <c r="N3343" s="818"/>
      <c r="O3343" s="666"/>
      <c r="P3343" s="587"/>
      <c r="Q3343" s="819"/>
      <c r="R3343" s="835">
        <v>0</v>
      </c>
      <c r="S3343" s="816">
        <v>103235</v>
      </c>
      <c r="T3343" s="591"/>
      <c r="U3343" s="592"/>
      <c r="V3343" s="591"/>
      <c r="W3343" s="592"/>
      <c r="X3343" s="593">
        <f t="shared" si="483"/>
        <v>0</v>
      </c>
      <c r="Y3343" s="593">
        <f t="shared" si="484"/>
        <v>0</v>
      </c>
      <c r="Z3343" s="594">
        <v>1</v>
      </c>
      <c r="AA3343" s="594"/>
      <c r="AB3343" s="594"/>
      <c r="AC3343" s="594"/>
      <c r="AD3343" s="594"/>
      <c r="AE3343" s="594"/>
      <c r="AF3343" s="594"/>
      <c r="AG3343" s="594"/>
      <c r="AH3343" s="595">
        <f t="shared" si="486"/>
        <v>1</v>
      </c>
      <c r="AI3343" s="594"/>
      <c r="AJ3343" s="594"/>
      <c r="AK3343" s="594"/>
      <c r="AL3343" s="594"/>
      <c r="AM3343" s="594"/>
      <c r="AN3343" s="594"/>
      <c r="AO3343" s="669"/>
      <c r="AP3343" s="669"/>
      <c r="AQ3343" s="596">
        <f t="shared" si="488"/>
        <v>0</v>
      </c>
      <c r="AR3343" s="596">
        <f t="shared" si="487"/>
        <v>1</v>
      </c>
    </row>
    <row r="3344" spans="1:44" ht="28.2" thickTop="1" thickBot="1">
      <c r="A3344" s="576" t="s">
        <v>2448</v>
      </c>
      <c r="B3344" s="576" t="s">
        <v>2527</v>
      </c>
      <c r="C3344" s="662" t="s">
        <v>2529</v>
      </c>
      <c r="D3344" s="579"/>
      <c r="E3344" s="834" t="s">
        <v>179</v>
      </c>
      <c r="F3344" s="792">
        <v>110000</v>
      </c>
      <c r="G3344" s="792">
        <v>110000</v>
      </c>
      <c r="H3344" s="582"/>
      <c r="I3344" s="816">
        <v>110000</v>
      </c>
      <c r="J3344" s="817"/>
      <c r="K3344" s="817"/>
      <c r="L3344" s="817"/>
      <c r="M3344" s="818"/>
      <c r="N3344" s="818"/>
      <c r="O3344" s="666"/>
      <c r="P3344" s="587"/>
      <c r="Q3344" s="819"/>
      <c r="R3344" s="835">
        <v>0</v>
      </c>
      <c r="S3344" s="816">
        <v>110000</v>
      </c>
      <c r="T3344" s="591"/>
      <c r="U3344" s="592"/>
      <c r="V3344" s="591"/>
      <c r="W3344" s="592"/>
      <c r="X3344" s="593">
        <f t="shared" si="483"/>
        <v>0</v>
      </c>
      <c r="Y3344" s="593">
        <f t="shared" si="484"/>
        <v>0</v>
      </c>
      <c r="Z3344" s="594">
        <v>1</v>
      </c>
      <c r="AA3344" s="594"/>
      <c r="AB3344" s="594"/>
      <c r="AC3344" s="594"/>
      <c r="AD3344" s="594"/>
      <c r="AE3344" s="594"/>
      <c r="AF3344" s="594"/>
      <c r="AG3344" s="594"/>
      <c r="AH3344" s="595">
        <f t="shared" si="486"/>
        <v>1</v>
      </c>
      <c r="AI3344" s="594"/>
      <c r="AJ3344" s="594"/>
      <c r="AK3344" s="594"/>
      <c r="AL3344" s="594"/>
      <c r="AM3344" s="594"/>
      <c r="AN3344" s="594"/>
      <c r="AO3344" s="669"/>
      <c r="AP3344" s="669"/>
      <c r="AQ3344" s="596">
        <f t="shared" si="488"/>
        <v>0</v>
      </c>
      <c r="AR3344" s="596">
        <f t="shared" si="487"/>
        <v>1</v>
      </c>
    </row>
    <row r="3345" spans="1:44" ht="28.2" thickTop="1" thickBot="1">
      <c r="A3345" s="206" t="s">
        <v>2448</v>
      </c>
      <c r="B3345" s="206" t="s">
        <v>2527</v>
      </c>
      <c r="C3345" s="227" t="s">
        <v>41</v>
      </c>
      <c r="D3345" s="808"/>
      <c r="E3345" s="827" t="s">
        <v>145</v>
      </c>
      <c r="F3345" s="790">
        <v>685000</v>
      </c>
      <c r="G3345" s="790">
        <v>685000</v>
      </c>
      <c r="H3345" s="828"/>
      <c r="I3345" s="829">
        <v>163000</v>
      </c>
      <c r="J3345" s="830">
        <v>340000</v>
      </c>
      <c r="K3345" s="830"/>
      <c r="L3345" s="830">
        <v>182000</v>
      </c>
      <c r="M3345" s="536"/>
      <c r="N3345" s="536"/>
      <c r="O3345" s="480"/>
      <c r="P3345" s="587"/>
      <c r="Q3345" s="831">
        <v>0</v>
      </c>
      <c r="R3345" s="480">
        <v>500000</v>
      </c>
      <c r="S3345" s="829">
        <v>185000</v>
      </c>
      <c r="T3345" s="832"/>
      <c r="U3345" s="829"/>
      <c r="V3345" s="832"/>
      <c r="W3345" s="829"/>
      <c r="X3345" s="593">
        <f t="shared" si="483"/>
        <v>0</v>
      </c>
      <c r="Y3345" s="593">
        <f t="shared" si="484"/>
        <v>0</v>
      </c>
      <c r="Z3345" s="595"/>
      <c r="AA3345" s="595"/>
      <c r="AB3345" s="595"/>
      <c r="AC3345" s="595"/>
      <c r="AD3345" s="595"/>
      <c r="AE3345" s="595"/>
      <c r="AF3345" s="595"/>
      <c r="AG3345" s="595"/>
      <c r="AH3345" s="595">
        <f t="shared" si="486"/>
        <v>0</v>
      </c>
      <c r="AI3345" s="595">
        <v>1</v>
      </c>
      <c r="AJ3345" s="595"/>
      <c r="AK3345" s="595"/>
      <c r="AL3345" s="595"/>
      <c r="AM3345" s="595"/>
      <c r="AN3345" s="595"/>
      <c r="AO3345" s="595"/>
      <c r="AP3345" s="595"/>
      <c r="AQ3345" s="596">
        <f t="shared" si="488"/>
        <v>1</v>
      </c>
      <c r="AR3345" s="596">
        <f t="shared" si="487"/>
        <v>1</v>
      </c>
    </row>
    <row r="3346" spans="1:44" ht="28.2" thickTop="1" thickBot="1">
      <c r="A3346" s="206" t="s">
        <v>2448</v>
      </c>
      <c r="B3346" s="206" t="s">
        <v>2527</v>
      </c>
      <c r="C3346" s="227" t="s">
        <v>229</v>
      </c>
      <c r="D3346" s="808"/>
      <c r="E3346" s="827" t="s">
        <v>145</v>
      </c>
      <c r="F3346" s="790">
        <v>190000</v>
      </c>
      <c r="G3346" s="790">
        <v>190000</v>
      </c>
      <c r="H3346" s="828"/>
      <c r="I3346" s="829">
        <v>190000</v>
      </c>
      <c r="J3346" s="830"/>
      <c r="K3346" s="830"/>
      <c r="L3346" s="830"/>
      <c r="M3346" s="536"/>
      <c r="N3346" s="536"/>
      <c r="O3346" s="480"/>
      <c r="P3346" s="587"/>
      <c r="Q3346" s="831"/>
      <c r="R3346" s="480">
        <v>50000</v>
      </c>
      <c r="S3346" s="829">
        <v>140000</v>
      </c>
      <c r="T3346" s="832"/>
      <c r="U3346" s="829"/>
      <c r="V3346" s="832"/>
      <c r="W3346" s="829"/>
      <c r="X3346" s="593">
        <f t="shared" si="483"/>
        <v>0</v>
      </c>
      <c r="Y3346" s="593">
        <f t="shared" si="484"/>
        <v>0</v>
      </c>
      <c r="Z3346" s="595"/>
      <c r="AA3346" s="595"/>
      <c r="AB3346" s="595"/>
      <c r="AC3346" s="595"/>
      <c r="AD3346" s="595"/>
      <c r="AE3346" s="595"/>
      <c r="AF3346" s="595"/>
      <c r="AG3346" s="595"/>
      <c r="AH3346" s="595">
        <f t="shared" si="486"/>
        <v>0</v>
      </c>
      <c r="AI3346" s="595">
        <v>1</v>
      </c>
      <c r="AJ3346" s="595"/>
      <c r="AK3346" s="595"/>
      <c r="AL3346" s="595"/>
      <c r="AM3346" s="595"/>
      <c r="AN3346" s="595"/>
      <c r="AO3346" s="595"/>
      <c r="AP3346" s="595"/>
      <c r="AQ3346" s="596">
        <f t="shared" si="488"/>
        <v>1</v>
      </c>
      <c r="AR3346" s="596">
        <f t="shared" si="487"/>
        <v>1</v>
      </c>
    </row>
    <row r="3347" spans="1:44" ht="28.2" thickTop="1" thickBot="1">
      <c r="A3347" s="206" t="s">
        <v>2448</v>
      </c>
      <c r="B3347" s="206" t="s">
        <v>2527</v>
      </c>
      <c r="C3347" s="227" t="s">
        <v>593</v>
      </c>
      <c r="D3347" s="808"/>
      <c r="E3347" s="827" t="s">
        <v>145</v>
      </c>
      <c r="F3347" s="790">
        <v>30000</v>
      </c>
      <c r="G3347" s="790">
        <v>30000</v>
      </c>
      <c r="H3347" s="828"/>
      <c r="I3347" s="829">
        <v>30000</v>
      </c>
      <c r="J3347" s="830"/>
      <c r="K3347" s="830"/>
      <c r="L3347" s="830"/>
      <c r="M3347" s="536"/>
      <c r="N3347" s="536"/>
      <c r="O3347" s="480"/>
      <c r="P3347" s="587"/>
      <c r="Q3347" s="831"/>
      <c r="R3347" s="480">
        <v>27000</v>
      </c>
      <c r="S3347" s="829">
        <v>3000</v>
      </c>
      <c r="T3347" s="832"/>
      <c r="U3347" s="829"/>
      <c r="V3347" s="832"/>
      <c r="W3347" s="829"/>
      <c r="X3347" s="593">
        <f t="shared" si="483"/>
        <v>0</v>
      </c>
      <c r="Y3347" s="593">
        <f t="shared" si="484"/>
        <v>0</v>
      </c>
      <c r="Z3347" s="595"/>
      <c r="AA3347" s="595"/>
      <c r="AB3347" s="595"/>
      <c r="AC3347" s="595"/>
      <c r="AD3347" s="595"/>
      <c r="AE3347" s="595"/>
      <c r="AF3347" s="595"/>
      <c r="AG3347" s="595"/>
      <c r="AH3347" s="595">
        <f t="shared" si="486"/>
        <v>0</v>
      </c>
      <c r="AI3347" s="595">
        <v>1</v>
      </c>
      <c r="AJ3347" s="595"/>
      <c r="AK3347" s="595"/>
      <c r="AL3347" s="595"/>
      <c r="AM3347" s="595"/>
      <c r="AN3347" s="595"/>
      <c r="AO3347" s="595"/>
      <c r="AP3347" s="595"/>
      <c r="AQ3347" s="596">
        <f t="shared" si="488"/>
        <v>1</v>
      </c>
      <c r="AR3347" s="596">
        <f t="shared" si="487"/>
        <v>1</v>
      </c>
    </row>
    <row r="3348" spans="1:44" ht="28.2" thickTop="1" thickBot="1">
      <c r="A3348" s="206" t="s">
        <v>2448</v>
      </c>
      <c r="B3348" s="206" t="s">
        <v>2527</v>
      </c>
      <c r="C3348" s="227" t="s">
        <v>63</v>
      </c>
      <c r="D3348" s="808"/>
      <c r="E3348" s="827" t="s">
        <v>145</v>
      </c>
      <c r="F3348" s="790">
        <v>5000</v>
      </c>
      <c r="G3348" s="790">
        <v>50000</v>
      </c>
      <c r="H3348" s="828"/>
      <c r="I3348" s="829"/>
      <c r="J3348" s="830"/>
      <c r="K3348" s="830"/>
      <c r="L3348" s="830"/>
      <c r="M3348" s="536"/>
      <c r="N3348" s="536">
        <v>50000</v>
      </c>
      <c r="O3348" s="480"/>
      <c r="P3348" s="587"/>
      <c r="Q3348" s="831"/>
      <c r="R3348" s="480">
        <v>0</v>
      </c>
      <c r="S3348" s="829">
        <v>50000</v>
      </c>
      <c r="T3348" s="832"/>
      <c r="U3348" s="829"/>
      <c r="V3348" s="832"/>
      <c r="W3348" s="829"/>
      <c r="X3348" s="593">
        <f t="shared" ref="X3348:X3411" si="489">G3348-I3348-J3348-K3348-L3348-M3348-N3348</f>
        <v>0</v>
      </c>
      <c r="Y3348" s="593">
        <f t="shared" ref="Y3348:Y3411" si="490">G3348-Q3348-R3348-S3348</f>
        <v>0</v>
      </c>
      <c r="Z3348" s="595"/>
      <c r="AA3348" s="595"/>
      <c r="AB3348" s="595"/>
      <c r="AC3348" s="595"/>
      <c r="AD3348" s="595"/>
      <c r="AE3348" s="595"/>
      <c r="AF3348" s="595"/>
      <c r="AG3348" s="595"/>
      <c r="AH3348" s="595">
        <f t="shared" si="486"/>
        <v>0</v>
      </c>
      <c r="AI3348" s="595">
        <v>1</v>
      </c>
      <c r="AJ3348" s="595"/>
      <c r="AK3348" s="595"/>
      <c r="AL3348" s="595"/>
      <c r="AM3348" s="595"/>
      <c r="AN3348" s="595"/>
      <c r="AO3348" s="595"/>
      <c r="AP3348" s="595"/>
      <c r="AQ3348" s="596">
        <f t="shared" si="488"/>
        <v>1</v>
      </c>
      <c r="AR3348" s="596">
        <f t="shared" si="487"/>
        <v>1</v>
      </c>
    </row>
    <row r="3349" spans="1:44" ht="28.2" thickTop="1" thickBot="1">
      <c r="A3349" s="206" t="s">
        <v>2448</v>
      </c>
      <c r="B3349" s="206" t="s">
        <v>2527</v>
      </c>
      <c r="C3349" s="227" t="s">
        <v>542</v>
      </c>
      <c r="D3349" s="808"/>
      <c r="E3349" s="827" t="s">
        <v>145</v>
      </c>
      <c r="F3349" s="790">
        <v>50000</v>
      </c>
      <c r="G3349" s="790">
        <v>50000</v>
      </c>
      <c r="H3349" s="828"/>
      <c r="I3349" s="829"/>
      <c r="J3349" s="830"/>
      <c r="K3349" s="830"/>
      <c r="L3349" s="830"/>
      <c r="M3349" s="536"/>
      <c r="N3349" s="536">
        <v>50000</v>
      </c>
      <c r="O3349" s="480"/>
      <c r="P3349" s="587"/>
      <c r="Q3349" s="831"/>
      <c r="R3349" s="480"/>
      <c r="S3349" s="829">
        <v>50000</v>
      </c>
      <c r="T3349" s="832"/>
      <c r="U3349" s="829"/>
      <c r="V3349" s="832"/>
      <c r="W3349" s="829"/>
      <c r="X3349" s="593">
        <f t="shared" si="489"/>
        <v>0</v>
      </c>
      <c r="Y3349" s="593">
        <f t="shared" si="490"/>
        <v>0</v>
      </c>
      <c r="Z3349" s="595"/>
      <c r="AA3349" s="595"/>
      <c r="AB3349" s="595"/>
      <c r="AC3349" s="595"/>
      <c r="AD3349" s="595"/>
      <c r="AE3349" s="595"/>
      <c r="AF3349" s="595"/>
      <c r="AG3349" s="595"/>
      <c r="AH3349" s="595">
        <f t="shared" si="486"/>
        <v>0</v>
      </c>
      <c r="AI3349" s="595">
        <v>1</v>
      </c>
      <c r="AJ3349" s="595"/>
      <c r="AK3349" s="595"/>
      <c r="AL3349" s="595"/>
      <c r="AM3349" s="595"/>
      <c r="AN3349" s="595"/>
      <c r="AO3349" s="595"/>
      <c r="AP3349" s="595"/>
      <c r="AQ3349" s="596">
        <f t="shared" si="488"/>
        <v>1</v>
      </c>
      <c r="AR3349" s="596">
        <f t="shared" si="487"/>
        <v>1</v>
      </c>
    </row>
    <row r="3350" spans="1:44" ht="28.2" thickTop="1" thickBot="1">
      <c r="A3350" s="206" t="s">
        <v>2448</v>
      </c>
      <c r="B3350" s="206" t="s">
        <v>2527</v>
      </c>
      <c r="C3350" s="227" t="s">
        <v>217</v>
      </c>
      <c r="D3350" s="808"/>
      <c r="E3350" s="827" t="s">
        <v>145</v>
      </c>
      <c r="F3350" s="790">
        <v>30000</v>
      </c>
      <c r="G3350" s="790">
        <v>180000</v>
      </c>
      <c r="H3350" s="828"/>
      <c r="I3350" s="829">
        <v>30000</v>
      </c>
      <c r="J3350" s="830"/>
      <c r="K3350" s="830"/>
      <c r="L3350" s="830"/>
      <c r="M3350" s="536"/>
      <c r="N3350" s="536">
        <v>150000</v>
      </c>
      <c r="O3350" s="480"/>
      <c r="P3350" s="587"/>
      <c r="Q3350" s="831"/>
      <c r="R3350" s="480">
        <v>0</v>
      </c>
      <c r="S3350" s="829">
        <v>180000</v>
      </c>
      <c r="T3350" s="832"/>
      <c r="U3350" s="829"/>
      <c r="V3350" s="832"/>
      <c r="W3350" s="829"/>
      <c r="X3350" s="593">
        <f t="shared" si="489"/>
        <v>0</v>
      </c>
      <c r="Y3350" s="593">
        <f t="shared" si="490"/>
        <v>0</v>
      </c>
      <c r="Z3350" s="595"/>
      <c r="AA3350" s="595"/>
      <c r="AB3350" s="595"/>
      <c r="AC3350" s="595"/>
      <c r="AD3350" s="595"/>
      <c r="AE3350" s="595"/>
      <c r="AF3350" s="595"/>
      <c r="AG3350" s="595"/>
      <c r="AH3350" s="595">
        <f t="shared" si="486"/>
        <v>0</v>
      </c>
      <c r="AI3350" s="595">
        <v>1</v>
      </c>
      <c r="AJ3350" s="595"/>
      <c r="AK3350" s="595"/>
      <c r="AL3350" s="595"/>
      <c r="AM3350" s="595"/>
      <c r="AN3350" s="595"/>
      <c r="AO3350" s="595"/>
      <c r="AP3350" s="595"/>
      <c r="AQ3350" s="596">
        <f t="shared" si="488"/>
        <v>1</v>
      </c>
      <c r="AR3350" s="596">
        <f t="shared" si="487"/>
        <v>1</v>
      </c>
    </row>
    <row r="3351" spans="1:44" ht="28.2" thickTop="1" thickBot="1">
      <c r="A3351" s="206" t="s">
        <v>2448</v>
      </c>
      <c r="B3351" s="206" t="s">
        <v>2527</v>
      </c>
      <c r="C3351" s="227" t="s">
        <v>41</v>
      </c>
      <c r="D3351" s="579"/>
      <c r="E3351" s="827" t="s">
        <v>53</v>
      </c>
      <c r="F3351" s="658">
        <v>532000</v>
      </c>
      <c r="G3351" s="658">
        <v>681998</v>
      </c>
      <c r="H3351" s="659"/>
      <c r="I3351" s="334">
        <v>249998</v>
      </c>
      <c r="J3351" s="478">
        <v>250000</v>
      </c>
      <c r="K3351" s="478"/>
      <c r="L3351" s="478">
        <v>182000</v>
      </c>
      <c r="M3351" s="479"/>
      <c r="N3351" s="479"/>
      <c r="O3351" s="480"/>
      <c r="P3351" s="587"/>
      <c r="Q3351" s="660">
        <v>61044</v>
      </c>
      <c r="R3351" s="494">
        <v>500000</v>
      </c>
      <c r="S3351" s="334">
        <v>120954</v>
      </c>
      <c r="T3351" s="484"/>
      <c r="U3351" s="334"/>
      <c r="V3351" s="484"/>
      <c r="W3351" s="334"/>
      <c r="X3351" s="593">
        <f t="shared" si="489"/>
        <v>0</v>
      </c>
      <c r="Y3351" s="593">
        <f t="shared" si="490"/>
        <v>0</v>
      </c>
      <c r="Z3351" s="595"/>
      <c r="AA3351" s="595"/>
      <c r="AB3351" s="595"/>
      <c r="AC3351" s="595"/>
      <c r="AD3351" s="595"/>
      <c r="AE3351" s="595"/>
      <c r="AF3351" s="595"/>
      <c r="AG3351" s="595"/>
      <c r="AH3351" s="595">
        <f t="shared" si="486"/>
        <v>0</v>
      </c>
      <c r="AI3351" s="595">
        <v>1</v>
      </c>
      <c r="AJ3351" s="595"/>
      <c r="AK3351" s="595"/>
      <c r="AL3351" s="595"/>
      <c r="AM3351" s="595"/>
      <c r="AN3351" s="595"/>
      <c r="AO3351" s="595"/>
      <c r="AP3351" s="595"/>
      <c r="AQ3351" s="596">
        <f t="shared" si="488"/>
        <v>1</v>
      </c>
      <c r="AR3351" s="596">
        <f t="shared" si="487"/>
        <v>1</v>
      </c>
    </row>
    <row r="3352" spans="1:44" ht="28.2" thickTop="1" thickBot="1">
      <c r="A3352" s="206" t="s">
        <v>2448</v>
      </c>
      <c r="B3352" s="206" t="s">
        <v>2527</v>
      </c>
      <c r="C3352" s="227" t="s">
        <v>229</v>
      </c>
      <c r="D3352" s="579"/>
      <c r="E3352" s="827" t="s">
        <v>53</v>
      </c>
      <c r="F3352" s="658">
        <v>150000</v>
      </c>
      <c r="G3352" s="658">
        <v>121517</v>
      </c>
      <c r="H3352" s="659"/>
      <c r="I3352" s="334">
        <v>121517</v>
      </c>
      <c r="J3352" s="478"/>
      <c r="K3352" s="478"/>
      <c r="L3352" s="478"/>
      <c r="M3352" s="479"/>
      <c r="N3352" s="479"/>
      <c r="O3352" s="480"/>
      <c r="P3352" s="587"/>
      <c r="Q3352" s="660">
        <v>55949</v>
      </c>
      <c r="R3352" s="494">
        <v>50165</v>
      </c>
      <c r="S3352" s="334">
        <v>15403</v>
      </c>
      <c r="T3352" s="484"/>
      <c r="U3352" s="334"/>
      <c r="V3352" s="484"/>
      <c r="W3352" s="334"/>
      <c r="X3352" s="593">
        <f t="shared" si="489"/>
        <v>0</v>
      </c>
      <c r="Y3352" s="593">
        <f t="shared" si="490"/>
        <v>0</v>
      </c>
      <c r="Z3352" s="595"/>
      <c r="AA3352" s="595"/>
      <c r="AB3352" s="595"/>
      <c r="AC3352" s="595"/>
      <c r="AD3352" s="595"/>
      <c r="AE3352" s="595"/>
      <c r="AF3352" s="595"/>
      <c r="AG3352" s="595"/>
      <c r="AH3352" s="595">
        <f t="shared" si="486"/>
        <v>0</v>
      </c>
      <c r="AI3352" s="595">
        <v>1</v>
      </c>
      <c r="AJ3352" s="595"/>
      <c r="AK3352" s="595"/>
      <c r="AL3352" s="595"/>
      <c r="AM3352" s="595"/>
      <c r="AN3352" s="595"/>
      <c r="AO3352" s="595"/>
      <c r="AP3352" s="595"/>
      <c r="AQ3352" s="596">
        <f t="shared" si="488"/>
        <v>1</v>
      </c>
      <c r="AR3352" s="596">
        <f t="shared" si="487"/>
        <v>1</v>
      </c>
    </row>
    <row r="3353" spans="1:44" ht="28.2" thickTop="1" thickBot="1">
      <c r="A3353" s="206" t="s">
        <v>2448</v>
      </c>
      <c r="B3353" s="206" t="s">
        <v>2527</v>
      </c>
      <c r="C3353" s="227" t="s">
        <v>2530</v>
      </c>
      <c r="D3353" s="579"/>
      <c r="E3353" s="827" t="s">
        <v>53</v>
      </c>
      <c r="F3353" s="658">
        <v>800000</v>
      </c>
      <c r="G3353" s="658">
        <v>875147</v>
      </c>
      <c r="H3353" s="659"/>
      <c r="I3353" s="334"/>
      <c r="J3353" s="478">
        <v>35147</v>
      </c>
      <c r="K3353" s="478"/>
      <c r="L3353" s="478"/>
      <c r="M3353" s="479">
        <v>840000</v>
      </c>
      <c r="N3353" s="479"/>
      <c r="O3353" s="480"/>
      <c r="P3353" s="587"/>
      <c r="Q3353" s="660">
        <v>304028</v>
      </c>
      <c r="R3353" s="494">
        <v>571119</v>
      </c>
      <c r="S3353" s="334">
        <v>0</v>
      </c>
      <c r="T3353" s="484"/>
      <c r="U3353" s="334"/>
      <c r="V3353" s="484"/>
      <c r="W3353" s="334"/>
      <c r="X3353" s="593">
        <f t="shared" si="489"/>
        <v>0</v>
      </c>
      <c r="Y3353" s="593">
        <f t="shared" si="490"/>
        <v>0</v>
      </c>
      <c r="Z3353" s="595"/>
      <c r="AA3353" s="595"/>
      <c r="AB3353" s="595"/>
      <c r="AC3353" s="595"/>
      <c r="AD3353" s="595"/>
      <c r="AE3353" s="595"/>
      <c r="AF3353" s="595"/>
      <c r="AG3353" s="595"/>
      <c r="AH3353" s="595">
        <f t="shared" si="486"/>
        <v>0</v>
      </c>
      <c r="AI3353" s="595"/>
      <c r="AJ3353" s="595"/>
      <c r="AK3353" s="595"/>
      <c r="AL3353" s="595"/>
      <c r="AM3353" s="595"/>
      <c r="AN3353" s="595"/>
      <c r="AO3353" s="595">
        <v>1</v>
      </c>
      <c r="AP3353" s="595"/>
      <c r="AQ3353" s="596">
        <f t="shared" si="488"/>
        <v>1</v>
      </c>
      <c r="AR3353" s="596">
        <f t="shared" si="487"/>
        <v>1</v>
      </c>
    </row>
    <row r="3354" spans="1:44" ht="28.2" thickTop="1" thickBot="1">
      <c r="A3354" s="206" t="s">
        <v>2448</v>
      </c>
      <c r="B3354" s="206" t="s">
        <v>2527</v>
      </c>
      <c r="C3354" s="227" t="s">
        <v>41</v>
      </c>
      <c r="D3354" s="579"/>
      <c r="E3354" s="827" t="s">
        <v>10</v>
      </c>
      <c r="F3354" s="658">
        <v>841000</v>
      </c>
      <c r="G3354" s="658">
        <v>870557</v>
      </c>
      <c r="H3354" s="659"/>
      <c r="I3354" s="334">
        <v>529557</v>
      </c>
      <c r="J3354" s="478">
        <v>341000</v>
      </c>
      <c r="K3354" s="478"/>
      <c r="L3354" s="478"/>
      <c r="M3354" s="479"/>
      <c r="N3354" s="479"/>
      <c r="O3354" s="480"/>
      <c r="P3354" s="587"/>
      <c r="Q3354" s="660">
        <v>691415</v>
      </c>
      <c r="R3354" s="494">
        <v>60260</v>
      </c>
      <c r="S3354" s="334">
        <v>118882</v>
      </c>
      <c r="T3354" s="484"/>
      <c r="U3354" s="334"/>
      <c r="V3354" s="484"/>
      <c r="W3354" s="334"/>
      <c r="X3354" s="593">
        <f t="shared" si="489"/>
        <v>0</v>
      </c>
      <c r="Y3354" s="593">
        <f t="shared" si="490"/>
        <v>0</v>
      </c>
      <c r="Z3354" s="595"/>
      <c r="AA3354" s="595"/>
      <c r="AB3354" s="595"/>
      <c r="AC3354" s="595"/>
      <c r="AD3354" s="595"/>
      <c r="AE3354" s="595"/>
      <c r="AF3354" s="595"/>
      <c r="AG3354" s="595"/>
      <c r="AH3354" s="595">
        <f t="shared" si="486"/>
        <v>0</v>
      </c>
      <c r="AI3354" s="595">
        <v>1</v>
      </c>
      <c r="AJ3354" s="595"/>
      <c r="AK3354" s="595"/>
      <c r="AL3354" s="595"/>
      <c r="AM3354" s="595"/>
      <c r="AN3354" s="595"/>
      <c r="AO3354" s="595"/>
      <c r="AP3354" s="623"/>
      <c r="AQ3354" s="596">
        <f t="shared" si="488"/>
        <v>1</v>
      </c>
      <c r="AR3354" s="596">
        <f t="shared" si="487"/>
        <v>1</v>
      </c>
    </row>
    <row r="3355" spans="1:44" ht="28.2" thickTop="1" thickBot="1">
      <c r="A3355" s="206" t="s">
        <v>2448</v>
      </c>
      <c r="B3355" s="206" t="s">
        <v>2527</v>
      </c>
      <c r="C3355" s="227" t="s">
        <v>2531</v>
      </c>
      <c r="D3355" s="579"/>
      <c r="E3355" s="827" t="s">
        <v>10</v>
      </c>
      <c r="F3355" s="658">
        <v>350000</v>
      </c>
      <c r="G3355" s="658">
        <v>350000</v>
      </c>
      <c r="H3355" s="659"/>
      <c r="I3355" s="334">
        <v>350000</v>
      </c>
      <c r="J3355" s="478"/>
      <c r="K3355" s="478"/>
      <c r="L3355" s="478"/>
      <c r="M3355" s="479"/>
      <c r="N3355" s="479"/>
      <c r="O3355" s="480"/>
      <c r="P3355" s="587"/>
      <c r="Q3355" s="660"/>
      <c r="R3355" s="494">
        <v>0</v>
      </c>
      <c r="S3355" s="334">
        <v>350000</v>
      </c>
      <c r="T3355" s="484"/>
      <c r="U3355" s="334"/>
      <c r="V3355" s="484"/>
      <c r="W3355" s="334"/>
      <c r="X3355" s="593">
        <f t="shared" si="489"/>
        <v>0</v>
      </c>
      <c r="Y3355" s="593">
        <f t="shared" si="490"/>
        <v>0</v>
      </c>
      <c r="Z3355" s="595"/>
      <c r="AA3355" s="595"/>
      <c r="AB3355" s="595"/>
      <c r="AC3355" s="595"/>
      <c r="AD3355" s="595"/>
      <c r="AE3355" s="595"/>
      <c r="AF3355" s="595"/>
      <c r="AG3355" s="595"/>
      <c r="AH3355" s="595">
        <f t="shared" si="486"/>
        <v>0</v>
      </c>
      <c r="AI3355" s="595">
        <v>1</v>
      </c>
      <c r="AJ3355" s="595"/>
      <c r="AK3355" s="595"/>
      <c r="AL3355" s="595"/>
      <c r="AM3355" s="595"/>
      <c r="AN3355" s="595"/>
      <c r="AO3355" s="623"/>
      <c r="AP3355" s="623"/>
      <c r="AQ3355" s="596">
        <f t="shared" si="488"/>
        <v>1</v>
      </c>
      <c r="AR3355" s="596">
        <f t="shared" si="487"/>
        <v>1</v>
      </c>
    </row>
    <row r="3356" spans="1:44" ht="28.2" thickTop="1" thickBot="1">
      <c r="A3356" s="206" t="s">
        <v>2448</v>
      </c>
      <c r="B3356" s="206" t="s">
        <v>2527</v>
      </c>
      <c r="C3356" s="227" t="s">
        <v>2532</v>
      </c>
      <c r="D3356" s="579"/>
      <c r="E3356" s="827" t="s">
        <v>10</v>
      </c>
      <c r="F3356" s="658">
        <v>550000</v>
      </c>
      <c r="G3356" s="658">
        <v>544246</v>
      </c>
      <c r="H3356" s="659"/>
      <c r="I3356" s="334"/>
      <c r="J3356" s="478"/>
      <c r="K3356" s="478"/>
      <c r="L3356" s="478"/>
      <c r="M3356" s="479"/>
      <c r="N3356" s="479">
        <v>544246</v>
      </c>
      <c r="O3356" s="480" t="s">
        <v>793</v>
      </c>
      <c r="P3356" s="587"/>
      <c r="Q3356" s="660">
        <v>511935</v>
      </c>
      <c r="R3356" s="494">
        <v>21856</v>
      </c>
      <c r="S3356" s="334">
        <v>10455</v>
      </c>
      <c r="T3356" s="484"/>
      <c r="U3356" s="334"/>
      <c r="V3356" s="484"/>
      <c r="W3356" s="334"/>
      <c r="X3356" s="593">
        <f t="shared" si="489"/>
        <v>0</v>
      </c>
      <c r="Y3356" s="593">
        <f t="shared" si="490"/>
        <v>0</v>
      </c>
      <c r="Z3356" s="595"/>
      <c r="AA3356" s="595"/>
      <c r="AB3356" s="595"/>
      <c r="AC3356" s="595"/>
      <c r="AD3356" s="595"/>
      <c r="AE3356" s="595"/>
      <c r="AF3356" s="595"/>
      <c r="AG3356" s="595"/>
      <c r="AH3356" s="595">
        <f t="shared" si="486"/>
        <v>0</v>
      </c>
      <c r="AI3356" s="595"/>
      <c r="AJ3356" s="595"/>
      <c r="AK3356" s="595"/>
      <c r="AL3356" s="595">
        <v>1</v>
      </c>
      <c r="AM3356" s="595"/>
      <c r="AN3356" s="623"/>
      <c r="AO3356" s="623"/>
      <c r="AP3356" s="623"/>
      <c r="AQ3356" s="596">
        <f t="shared" si="488"/>
        <v>1</v>
      </c>
      <c r="AR3356" s="596">
        <f t="shared" si="487"/>
        <v>1</v>
      </c>
    </row>
    <row r="3357" spans="1:44" ht="28.2" thickTop="1" thickBot="1">
      <c r="A3357" s="206" t="s">
        <v>2448</v>
      </c>
      <c r="B3357" s="206" t="s">
        <v>2527</v>
      </c>
      <c r="C3357" s="206" t="s">
        <v>2533</v>
      </c>
      <c r="D3357" s="682"/>
      <c r="E3357" s="827" t="s">
        <v>10</v>
      </c>
      <c r="F3357" s="695">
        <v>200000</v>
      </c>
      <c r="G3357" s="695">
        <v>199000</v>
      </c>
      <c r="H3357" s="684"/>
      <c r="I3357" s="838"/>
      <c r="J3357" s="839"/>
      <c r="K3357" s="839"/>
      <c r="L3357" s="839"/>
      <c r="M3357" s="838"/>
      <c r="N3357" s="838">
        <v>199000</v>
      </c>
      <c r="O3357" s="840" t="s">
        <v>250</v>
      </c>
      <c r="P3357" s="587"/>
      <c r="Q3357" s="689">
        <v>51063</v>
      </c>
      <c r="R3357" s="695"/>
      <c r="S3357" s="334">
        <v>147937</v>
      </c>
      <c r="T3357" s="841"/>
      <c r="U3357" s="691"/>
      <c r="V3357" s="841"/>
      <c r="W3357" s="691"/>
      <c r="X3357" s="593">
        <f t="shared" si="489"/>
        <v>0</v>
      </c>
      <c r="Y3357" s="593">
        <f t="shared" si="490"/>
        <v>0</v>
      </c>
      <c r="Z3357" s="595"/>
      <c r="AA3357" s="842"/>
      <c r="AB3357" s="842"/>
      <c r="AC3357" s="842"/>
      <c r="AD3357" s="842"/>
      <c r="AE3357" s="842"/>
      <c r="AF3357" s="842"/>
      <c r="AG3357" s="842"/>
      <c r="AH3357" s="595">
        <f t="shared" si="486"/>
        <v>0</v>
      </c>
      <c r="AI3357" s="842"/>
      <c r="AJ3357" s="842"/>
      <c r="AK3357" s="842"/>
      <c r="AL3357" s="842">
        <v>1</v>
      </c>
      <c r="AM3357" s="842"/>
      <c r="AN3357" s="842"/>
      <c r="AO3357" s="842"/>
      <c r="AP3357" s="842"/>
      <c r="AQ3357" s="596">
        <f t="shared" si="488"/>
        <v>1</v>
      </c>
      <c r="AR3357" s="596">
        <f t="shared" si="487"/>
        <v>1</v>
      </c>
    </row>
    <row r="3358" spans="1:44" ht="28.2" thickTop="1" thickBot="1">
      <c r="A3358" s="576" t="s">
        <v>2448</v>
      </c>
      <c r="B3358" s="576" t="s">
        <v>2534</v>
      </c>
      <c r="C3358" s="576" t="s">
        <v>1340</v>
      </c>
      <c r="D3358" s="579"/>
      <c r="E3358" s="834" t="s">
        <v>179</v>
      </c>
      <c r="F3358" s="699">
        <v>438000</v>
      </c>
      <c r="G3358" s="699">
        <v>438000</v>
      </c>
      <c r="H3358" s="582"/>
      <c r="I3358" s="843">
        <v>100000</v>
      </c>
      <c r="J3358" s="844">
        <v>200000</v>
      </c>
      <c r="K3358" s="844"/>
      <c r="L3358" s="844">
        <v>138000</v>
      </c>
      <c r="M3358" s="843"/>
      <c r="N3358" s="843"/>
      <c r="O3358" s="845"/>
      <c r="P3358" s="587"/>
      <c r="Q3358" s="694"/>
      <c r="R3358" s="699">
        <v>40000</v>
      </c>
      <c r="S3358" s="592">
        <v>398000</v>
      </c>
      <c r="T3358" s="846"/>
      <c r="U3358" s="701"/>
      <c r="V3358" s="846"/>
      <c r="W3358" s="701"/>
      <c r="X3358" s="593">
        <f t="shared" si="489"/>
        <v>0</v>
      </c>
      <c r="Y3358" s="593">
        <f t="shared" si="490"/>
        <v>0</v>
      </c>
      <c r="Z3358" s="594">
        <v>1</v>
      </c>
      <c r="AA3358" s="847"/>
      <c r="AB3358" s="847"/>
      <c r="AC3358" s="847"/>
      <c r="AD3358" s="847"/>
      <c r="AE3358" s="847"/>
      <c r="AF3358" s="847"/>
      <c r="AG3358" s="847"/>
      <c r="AH3358" s="595">
        <f t="shared" si="486"/>
        <v>1</v>
      </c>
      <c r="AI3358" s="847"/>
      <c r="AJ3358" s="847"/>
      <c r="AK3358" s="847"/>
      <c r="AL3358" s="847"/>
      <c r="AM3358" s="847"/>
      <c r="AN3358" s="847"/>
      <c r="AO3358" s="847"/>
      <c r="AP3358" s="847"/>
      <c r="AQ3358" s="596">
        <f t="shared" si="488"/>
        <v>0</v>
      </c>
      <c r="AR3358" s="596">
        <f t="shared" si="487"/>
        <v>1</v>
      </c>
    </row>
    <row r="3359" spans="1:44" ht="28.2" thickTop="1" thickBot="1">
      <c r="A3359" s="576" t="s">
        <v>2448</v>
      </c>
      <c r="B3359" s="576" t="s">
        <v>2534</v>
      </c>
      <c r="C3359" s="576" t="s">
        <v>1509</v>
      </c>
      <c r="D3359" s="682"/>
      <c r="E3359" s="834" t="s">
        <v>179</v>
      </c>
      <c r="F3359" s="699">
        <v>80000</v>
      </c>
      <c r="G3359" s="699">
        <v>80000</v>
      </c>
      <c r="H3359" s="684"/>
      <c r="I3359" s="843">
        <v>80000</v>
      </c>
      <c r="J3359" s="844"/>
      <c r="K3359" s="844"/>
      <c r="L3359" s="844"/>
      <c r="M3359" s="843"/>
      <c r="N3359" s="843"/>
      <c r="O3359" s="845"/>
      <c r="P3359" s="587"/>
      <c r="Q3359" s="694"/>
      <c r="R3359" s="699">
        <v>80000</v>
      </c>
      <c r="S3359" s="592"/>
      <c r="T3359" s="846"/>
      <c r="U3359" s="701"/>
      <c r="V3359" s="846"/>
      <c r="W3359" s="701"/>
      <c r="X3359" s="593">
        <f t="shared" si="489"/>
        <v>0</v>
      </c>
      <c r="Y3359" s="593">
        <f t="shared" si="490"/>
        <v>0</v>
      </c>
      <c r="Z3359" s="594">
        <v>1</v>
      </c>
      <c r="AA3359" s="847"/>
      <c r="AB3359" s="847"/>
      <c r="AC3359" s="847"/>
      <c r="AD3359" s="847"/>
      <c r="AE3359" s="847"/>
      <c r="AF3359" s="847"/>
      <c r="AG3359" s="847"/>
      <c r="AH3359" s="595">
        <f t="shared" si="486"/>
        <v>1</v>
      </c>
      <c r="AI3359" s="847"/>
      <c r="AJ3359" s="847"/>
      <c r="AK3359" s="847"/>
      <c r="AL3359" s="847"/>
      <c r="AM3359" s="847"/>
      <c r="AN3359" s="847"/>
      <c r="AO3359" s="847"/>
      <c r="AP3359" s="847"/>
      <c r="AQ3359" s="596">
        <f t="shared" si="488"/>
        <v>0</v>
      </c>
      <c r="AR3359" s="596">
        <f t="shared" si="487"/>
        <v>1</v>
      </c>
    </row>
    <row r="3360" spans="1:44" ht="28.2" thickTop="1" thickBot="1">
      <c r="A3360" s="597" t="s">
        <v>2448</v>
      </c>
      <c r="B3360" s="597" t="s">
        <v>2534</v>
      </c>
      <c r="C3360" s="597" t="s">
        <v>2137</v>
      </c>
      <c r="D3360" s="579"/>
      <c r="E3360" s="836" t="s">
        <v>179</v>
      </c>
      <c r="F3360" s="848">
        <v>522000</v>
      </c>
      <c r="G3360" s="848">
        <v>522000</v>
      </c>
      <c r="H3360" s="582"/>
      <c r="I3360" s="849"/>
      <c r="J3360" s="850">
        <v>522000</v>
      </c>
      <c r="K3360" s="850"/>
      <c r="L3360" s="850"/>
      <c r="M3360" s="849"/>
      <c r="N3360" s="849"/>
      <c r="O3360" s="851"/>
      <c r="P3360" s="587"/>
      <c r="Q3360" s="852"/>
      <c r="R3360" s="848">
        <v>522000</v>
      </c>
      <c r="S3360" s="609"/>
      <c r="T3360" s="853"/>
      <c r="U3360" s="854"/>
      <c r="V3360" s="853"/>
      <c r="W3360" s="854"/>
      <c r="X3360" s="593">
        <f t="shared" si="489"/>
        <v>0</v>
      </c>
      <c r="Y3360" s="593">
        <f t="shared" si="490"/>
        <v>0</v>
      </c>
      <c r="Z3360" s="610">
        <v>1</v>
      </c>
      <c r="AA3360" s="610"/>
      <c r="AB3360" s="610"/>
      <c r="AC3360" s="610"/>
      <c r="AD3360" s="610"/>
      <c r="AE3360" s="610"/>
      <c r="AF3360" s="610"/>
      <c r="AG3360" s="610"/>
      <c r="AH3360" s="594">
        <f t="shared" si="486"/>
        <v>1</v>
      </c>
      <c r="AI3360" s="855"/>
      <c r="AJ3360" s="855"/>
      <c r="AK3360" s="855"/>
      <c r="AL3360" s="855"/>
      <c r="AM3360" s="855"/>
      <c r="AN3360" s="855"/>
      <c r="AO3360" s="855"/>
      <c r="AP3360" s="855"/>
      <c r="AQ3360" s="657">
        <f t="shared" si="488"/>
        <v>0</v>
      </c>
      <c r="AR3360" s="657">
        <f t="shared" si="487"/>
        <v>1</v>
      </c>
    </row>
    <row r="3361" spans="1:44" ht="28.2" thickTop="1" thickBot="1">
      <c r="A3361" s="206" t="s">
        <v>2448</v>
      </c>
      <c r="B3361" s="206" t="s">
        <v>2534</v>
      </c>
      <c r="C3361" s="227" t="s">
        <v>41</v>
      </c>
      <c r="D3361" s="808"/>
      <c r="E3361" s="827" t="s">
        <v>145</v>
      </c>
      <c r="F3361" s="790">
        <v>445000</v>
      </c>
      <c r="G3361" s="790">
        <v>346000</v>
      </c>
      <c r="H3361" s="828"/>
      <c r="I3361" s="829"/>
      <c r="J3361" s="830">
        <v>172000</v>
      </c>
      <c r="K3361" s="830"/>
      <c r="L3361" s="830">
        <v>174000</v>
      </c>
      <c r="M3361" s="536"/>
      <c r="N3361" s="536"/>
      <c r="O3361" s="480"/>
      <c r="P3361" s="587"/>
      <c r="Q3361" s="831">
        <v>0</v>
      </c>
      <c r="R3361" s="480">
        <v>150000</v>
      </c>
      <c r="S3361" s="829">
        <v>196000</v>
      </c>
      <c r="T3361" s="832"/>
      <c r="U3361" s="829"/>
      <c r="V3361" s="832"/>
      <c r="W3361" s="829"/>
      <c r="X3361" s="593">
        <f t="shared" si="489"/>
        <v>0</v>
      </c>
      <c r="Y3361" s="593">
        <f t="shared" si="490"/>
        <v>0</v>
      </c>
      <c r="Z3361" s="595"/>
      <c r="AA3361" s="595"/>
      <c r="AB3361" s="595"/>
      <c r="AC3361" s="595"/>
      <c r="AD3361" s="595"/>
      <c r="AE3361" s="595"/>
      <c r="AF3361" s="595"/>
      <c r="AG3361" s="595"/>
      <c r="AH3361" s="595">
        <f t="shared" si="486"/>
        <v>0</v>
      </c>
      <c r="AI3361" s="595">
        <v>1</v>
      </c>
      <c r="AJ3361" s="595"/>
      <c r="AK3361" s="595"/>
      <c r="AL3361" s="595"/>
      <c r="AM3361" s="595"/>
      <c r="AN3361" s="595"/>
      <c r="AO3361" s="595"/>
      <c r="AP3361" s="595"/>
      <c r="AQ3361" s="596">
        <f t="shared" si="488"/>
        <v>1</v>
      </c>
      <c r="AR3361" s="596">
        <f t="shared" si="487"/>
        <v>1</v>
      </c>
    </row>
    <row r="3362" spans="1:44" ht="28.2" thickTop="1" thickBot="1">
      <c r="A3362" s="206" t="s">
        <v>2448</v>
      </c>
      <c r="B3362" s="206" t="s">
        <v>2534</v>
      </c>
      <c r="C3362" s="227" t="s">
        <v>229</v>
      </c>
      <c r="D3362" s="808"/>
      <c r="E3362" s="827" t="s">
        <v>145</v>
      </c>
      <c r="F3362" s="790">
        <v>177000</v>
      </c>
      <c r="G3362" s="790">
        <v>177000</v>
      </c>
      <c r="H3362" s="828"/>
      <c r="I3362" s="829">
        <v>177000</v>
      </c>
      <c r="J3362" s="830"/>
      <c r="K3362" s="830"/>
      <c r="L3362" s="830"/>
      <c r="M3362" s="536"/>
      <c r="N3362" s="536"/>
      <c r="O3362" s="480"/>
      <c r="P3362" s="587"/>
      <c r="Q3362" s="831"/>
      <c r="R3362" s="480">
        <v>159000</v>
      </c>
      <c r="S3362" s="829">
        <v>18000</v>
      </c>
      <c r="T3362" s="832"/>
      <c r="U3362" s="829"/>
      <c r="V3362" s="832"/>
      <c r="W3362" s="829"/>
      <c r="X3362" s="593">
        <f t="shared" si="489"/>
        <v>0</v>
      </c>
      <c r="Y3362" s="593">
        <f t="shared" si="490"/>
        <v>0</v>
      </c>
      <c r="Z3362" s="595"/>
      <c r="AA3362" s="595"/>
      <c r="AB3362" s="595"/>
      <c r="AC3362" s="595"/>
      <c r="AD3362" s="595"/>
      <c r="AE3362" s="595"/>
      <c r="AF3362" s="595"/>
      <c r="AG3362" s="595"/>
      <c r="AH3362" s="595">
        <f t="shared" si="486"/>
        <v>0</v>
      </c>
      <c r="AI3362" s="595">
        <v>1</v>
      </c>
      <c r="AJ3362" s="595"/>
      <c r="AK3362" s="595"/>
      <c r="AL3362" s="595"/>
      <c r="AM3362" s="595"/>
      <c r="AN3362" s="595"/>
      <c r="AO3362" s="595"/>
      <c r="AP3362" s="595"/>
      <c r="AQ3362" s="596">
        <f t="shared" si="488"/>
        <v>1</v>
      </c>
      <c r="AR3362" s="596">
        <f t="shared" si="487"/>
        <v>1</v>
      </c>
    </row>
    <row r="3363" spans="1:44" ht="28.2" thickTop="1" thickBot="1">
      <c r="A3363" s="206" t="s">
        <v>2448</v>
      </c>
      <c r="B3363" s="206" t="s">
        <v>2534</v>
      </c>
      <c r="C3363" s="227" t="s">
        <v>2535</v>
      </c>
      <c r="D3363" s="808"/>
      <c r="E3363" s="827" t="s">
        <v>145</v>
      </c>
      <c r="F3363" s="790">
        <v>28000</v>
      </c>
      <c r="G3363" s="790">
        <v>28000</v>
      </c>
      <c r="H3363" s="828"/>
      <c r="I3363" s="829">
        <v>28000</v>
      </c>
      <c r="J3363" s="830"/>
      <c r="K3363" s="830"/>
      <c r="L3363" s="830"/>
      <c r="M3363" s="536"/>
      <c r="N3363" s="536"/>
      <c r="O3363" s="480"/>
      <c r="P3363" s="587"/>
      <c r="Q3363" s="831"/>
      <c r="R3363" s="480">
        <v>28000</v>
      </c>
      <c r="S3363" s="829">
        <v>0</v>
      </c>
      <c r="T3363" s="832"/>
      <c r="U3363" s="829"/>
      <c r="V3363" s="832"/>
      <c r="W3363" s="829"/>
      <c r="X3363" s="593">
        <f t="shared" si="489"/>
        <v>0</v>
      </c>
      <c r="Y3363" s="593">
        <f t="shared" si="490"/>
        <v>0</v>
      </c>
      <c r="Z3363" s="595"/>
      <c r="AA3363" s="595"/>
      <c r="AB3363" s="595"/>
      <c r="AC3363" s="595"/>
      <c r="AD3363" s="595"/>
      <c r="AE3363" s="595"/>
      <c r="AF3363" s="595"/>
      <c r="AG3363" s="595"/>
      <c r="AH3363" s="595">
        <f t="shared" si="486"/>
        <v>0</v>
      </c>
      <c r="AI3363" s="595">
        <v>1</v>
      </c>
      <c r="AJ3363" s="595"/>
      <c r="AK3363" s="595"/>
      <c r="AL3363" s="595"/>
      <c r="AM3363" s="595"/>
      <c r="AN3363" s="595"/>
      <c r="AO3363" s="595"/>
      <c r="AP3363" s="595"/>
      <c r="AQ3363" s="596">
        <f t="shared" si="488"/>
        <v>1</v>
      </c>
      <c r="AR3363" s="596">
        <f t="shared" si="487"/>
        <v>1</v>
      </c>
    </row>
    <row r="3364" spans="1:44" ht="28.2" thickTop="1" thickBot="1">
      <c r="A3364" s="206" t="s">
        <v>2448</v>
      </c>
      <c r="B3364" s="206" t="s">
        <v>2534</v>
      </c>
      <c r="C3364" s="227" t="s">
        <v>41</v>
      </c>
      <c r="D3364" s="579"/>
      <c r="E3364" s="827" t="s">
        <v>53</v>
      </c>
      <c r="F3364" s="658">
        <v>500000</v>
      </c>
      <c r="G3364" s="658">
        <v>516000</v>
      </c>
      <c r="H3364" s="659"/>
      <c r="I3364" s="334">
        <v>229000</v>
      </c>
      <c r="J3364" s="478">
        <v>200000</v>
      </c>
      <c r="K3364" s="478"/>
      <c r="L3364" s="478">
        <v>87000</v>
      </c>
      <c r="M3364" s="479"/>
      <c r="N3364" s="479"/>
      <c r="O3364" s="480"/>
      <c r="P3364" s="587"/>
      <c r="Q3364" s="660">
        <v>52000</v>
      </c>
      <c r="R3364" s="494">
        <v>412000</v>
      </c>
      <c r="S3364" s="334">
        <v>52000</v>
      </c>
      <c r="T3364" s="484"/>
      <c r="U3364" s="334"/>
      <c r="V3364" s="484"/>
      <c r="W3364" s="334"/>
      <c r="X3364" s="593">
        <f t="shared" si="489"/>
        <v>0</v>
      </c>
      <c r="Y3364" s="593">
        <f t="shared" si="490"/>
        <v>0</v>
      </c>
      <c r="Z3364" s="595"/>
      <c r="AA3364" s="595"/>
      <c r="AB3364" s="595"/>
      <c r="AC3364" s="595"/>
      <c r="AD3364" s="595"/>
      <c r="AE3364" s="595"/>
      <c r="AF3364" s="595"/>
      <c r="AG3364" s="595"/>
      <c r="AH3364" s="595">
        <f t="shared" si="486"/>
        <v>0</v>
      </c>
      <c r="AI3364" s="595">
        <v>1</v>
      </c>
      <c r="AJ3364" s="595"/>
      <c r="AK3364" s="595"/>
      <c r="AL3364" s="595"/>
      <c r="AM3364" s="595"/>
      <c r="AN3364" s="595"/>
      <c r="AO3364" s="595"/>
      <c r="AP3364" s="623"/>
      <c r="AQ3364" s="596">
        <f t="shared" si="488"/>
        <v>1</v>
      </c>
      <c r="AR3364" s="596">
        <f t="shared" si="487"/>
        <v>1</v>
      </c>
    </row>
    <row r="3365" spans="1:44" ht="28.2" thickTop="1" thickBot="1">
      <c r="A3365" s="206" t="s">
        <v>2448</v>
      </c>
      <c r="B3365" s="206" t="s">
        <v>2534</v>
      </c>
      <c r="C3365" s="227" t="s">
        <v>524</v>
      </c>
      <c r="D3365" s="579"/>
      <c r="E3365" s="827" t="s">
        <v>53</v>
      </c>
      <c r="F3365" s="658">
        <v>60000</v>
      </c>
      <c r="G3365" s="658">
        <v>60000</v>
      </c>
      <c r="H3365" s="659"/>
      <c r="I3365" s="334">
        <v>60000</v>
      </c>
      <c r="J3365" s="478"/>
      <c r="K3365" s="478"/>
      <c r="L3365" s="478"/>
      <c r="M3365" s="479"/>
      <c r="N3365" s="479"/>
      <c r="O3365" s="480"/>
      <c r="P3365" s="587"/>
      <c r="Q3365" s="660"/>
      <c r="R3365" s="494">
        <v>60000</v>
      </c>
      <c r="S3365" s="334">
        <v>0</v>
      </c>
      <c r="T3365" s="484"/>
      <c r="U3365" s="334"/>
      <c r="V3365" s="484"/>
      <c r="W3365" s="334"/>
      <c r="X3365" s="593">
        <f t="shared" si="489"/>
        <v>0</v>
      </c>
      <c r="Y3365" s="593">
        <f t="shared" si="490"/>
        <v>0</v>
      </c>
      <c r="Z3365" s="595"/>
      <c r="AA3365" s="595"/>
      <c r="AB3365" s="595"/>
      <c r="AC3365" s="595"/>
      <c r="AD3365" s="595"/>
      <c r="AE3365" s="595"/>
      <c r="AF3365" s="595"/>
      <c r="AG3365" s="595"/>
      <c r="AH3365" s="595">
        <f t="shared" si="486"/>
        <v>0</v>
      </c>
      <c r="AI3365" s="595">
        <v>1</v>
      </c>
      <c r="AJ3365" s="595"/>
      <c r="AK3365" s="595"/>
      <c r="AL3365" s="595"/>
      <c r="AM3365" s="595"/>
      <c r="AN3365" s="595"/>
      <c r="AO3365" s="595"/>
      <c r="AP3365" s="623"/>
      <c r="AQ3365" s="596">
        <f t="shared" si="488"/>
        <v>1</v>
      </c>
      <c r="AR3365" s="596">
        <f t="shared" si="487"/>
        <v>1</v>
      </c>
    </row>
    <row r="3366" spans="1:44" ht="28.2" thickTop="1" thickBot="1">
      <c r="A3366" s="206" t="s">
        <v>2448</v>
      </c>
      <c r="B3366" s="206" t="s">
        <v>2534</v>
      </c>
      <c r="C3366" s="227" t="s">
        <v>2536</v>
      </c>
      <c r="D3366" s="579"/>
      <c r="E3366" s="827" t="s">
        <v>10</v>
      </c>
      <c r="F3366" s="658">
        <v>490000</v>
      </c>
      <c r="G3366" s="658">
        <v>364000</v>
      </c>
      <c r="H3366" s="659"/>
      <c r="I3366" s="334"/>
      <c r="J3366" s="478">
        <v>364000</v>
      </c>
      <c r="K3366" s="478"/>
      <c r="L3366" s="478"/>
      <c r="M3366" s="479"/>
      <c r="N3366" s="479"/>
      <c r="O3366" s="480"/>
      <c r="P3366" s="587"/>
      <c r="Q3366" s="660">
        <v>228000</v>
      </c>
      <c r="R3366" s="494">
        <v>100000</v>
      </c>
      <c r="S3366" s="334">
        <v>36000</v>
      </c>
      <c r="T3366" s="484"/>
      <c r="U3366" s="334"/>
      <c r="V3366" s="484"/>
      <c r="W3366" s="334"/>
      <c r="X3366" s="593">
        <f t="shared" si="489"/>
        <v>0</v>
      </c>
      <c r="Y3366" s="593">
        <f t="shared" si="490"/>
        <v>0</v>
      </c>
      <c r="Z3366" s="595"/>
      <c r="AA3366" s="595"/>
      <c r="AB3366" s="595"/>
      <c r="AC3366" s="595"/>
      <c r="AD3366" s="595"/>
      <c r="AE3366" s="595"/>
      <c r="AF3366" s="595"/>
      <c r="AG3366" s="595"/>
      <c r="AH3366" s="595">
        <f t="shared" si="486"/>
        <v>0</v>
      </c>
      <c r="AI3366" s="595">
        <v>1</v>
      </c>
      <c r="AJ3366" s="595"/>
      <c r="AK3366" s="595"/>
      <c r="AL3366" s="595"/>
      <c r="AM3366" s="595"/>
      <c r="AN3366" s="595"/>
      <c r="AO3366" s="623"/>
      <c r="AP3366" s="623"/>
      <c r="AQ3366" s="596">
        <f t="shared" si="488"/>
        <v>1</v>
      </c>
      <c r="AR3366" s="596">
        <f t="shared" si="487"/>
        <v>1</v>
      </c>
    </row>
    <row r="3367" spans="1:44" ht="28.2" thickTop="1" thickBot="1">
      <c r="A3367" s="576" t="s">
        <v>2448</v>
      </c>
      <c r="B3367" s="576" t="s">
        <v>2537</v>
      </c>
      <c r="C3367" s="662" t="s">
        <v>41</v>
      </c>
      <c r="D3367" s="579"/>
      <c r="E3367" s="834" t="s">
        <v>179</v>
      </c>
      <c r="F3367" s="663">
        <v>400000</v>
      </c>
      <c r="G3367" s="663">
        <v>400000</v>
      </c>
      <c r="H3367" s="582"/>
      <c r="I3367" s="592">
        <v>44000</v>
      </c>
      <c r="J3367" s="664"/>
      <c r="K3367" s="664"/>
      <c r="L3367" s="664">
        <v>356000</v>
      </c>
      <c r="M3367" s="665"/>
      <c r="N3367" s="665"/>
      <c r="O3367" s="666"/>
      <c r="P3367" s="587"/>
      <c r="Q3367" s="667"/>
      <c r="R3367" s="668">
        <v>360000</v>
      </c>
      <c r="S3367" s="592">
        <v>40000</v>
      </c>
      <c r="T3367" s="591"/>
      <c r="U3367" s="592"/>
      <c r="V3367" s="591"/>
      <c r="W3367" s="592"/>
      <c r="X3367" s="593">
        <f t="shared" si="489"/>
        <v>0</v>
      </c>
      <c r="Y3367" s="593">
        <f t="shared" si="490"/>
        <v>0</v>
      </c>
      <c r="Z3367" s="594">
        <v>1</v>
      </c>
      <c r="AA3367" s="594"/>
      <c r="AB3367" s="594"/>
      <c r="AC3367" s="594"/>
      <c r="AD3367" s="594"/>
      <c r="AE3367" s="594"/>
      <c r="AF3367" s="594"/>
      <c r="AG3367" s="594"/>
      <c r="AH3367" s="595">
        <f t="shared" si="486"/>
        <v>1</v>
      </c>
      <c r="AI3367" s="594"/>
      <c r="AJ3367" s="594"/>
      <c r="AK3367" s="594"/>
      <c r="AL3367" s="594"/>
      <c r="AM3367" s="594"/>
      <c r="AN3367" s="594"/>
      <c r="AO3367" s="669"/>
      <c r="AP3367" s="669"/>
      <c r="AQ3367" s="596">
        <f t="shared" si="488"/>
        <v>0</v>
      </c>
      <c r="AR3367" s="596">
        <f t="shared" si="487"/>
        <v>1</v>
      </c>
    </row>
    <row r="3368" spans="1:44" ht="28.2" thickTop="1" thickBot="1">
      <c r="A3368" s="576" t="s">
        <v>2448</v>
      </c>
      <c r="B3368" s="576" t="s">
        <v>2537</v>
      </c>
      <c r="C3368" s="662" t="s">
        <v>2538</v>
      </c>
      <c r="D3368" s="579"/>
      <c r="E3368" s="834" t="s">
        <v>179</v>
      </c>
      <c r="F3368" s="663">
        <v>50000</v>
      </c>
      <c r="G3368" s="663">
        <v>50000</v>
      </c>
      <c r="H3368" s="582"/>
      <c r="I3368" s="592">
        <v>50000</v>
      </c>
      <c r="J3368" s="664"/>
      <c r="K3368" s="664"/>
      <c r="L3368" s="664"/>
      <c r="M3368" s="665"/>
      <c r="N3368" s="665"/>
      <c r="O3368" s="666"/>
      <c r="P3368" s="587"/>
      <c r="Q3368" s="667"/>
      <c r="R3368" s="668">
        <v>50000</v>
      </c>
      <c r="S3368" s="592">
        <v>0</v>
      </c>
      <c r="T3368" s="591"/>
      <c r="U3368" s="592"/>
      <c r="V3368" s="591"/>
      <c r="W3368" s="592"/>
      <c r="X3368" s="593">
        <f t="shared" si="489"/>
        <v>0</v>
      </c>
      <c r="Y3368" s="593">
        <f t="shared" si="490"/>
        <v>0</v>
      </c>
      <c r="Z3368" s="594">
        <v>1</v>
      </c>
      <c r="AA3368" s="594"/>
      <c r="AB3368" s="594"/>
      <c r="AC3368" s="594"/>
      <c r="AD3368" s="594"/>
      <c r="AE3368" s="594"/>
      <c r="AF3368" s="594"/>
      <c r="AG3368" s="594"/>
      <c r="AH3368" s="595">
        <f t="shared" si="486"/>
        <v>1</v>
      </c>
      <c r="AI3368" s="594"/>
      <c r="AJ3368" s="594"/>
      <c r="AK3368" s="594"/>
      <c r="AL3368" s="594"/>
      <c r="AM3368" s="594"/>
      <c r="AN3368" s="594"/>
      <c r="AO3368" s="669"/>
      <c r="AP3368" s="669"/>
      <c r="AQ3368" s="596">
        <f t="shared" si="488"/>
        <v>0</v>
      </c>
      <c r="AR3368" s="596">
        <f t="shared" si="487"/>
        <v>1</v>
      </c>
    </row>
    <row r="3369" spans="1:44" ht="28.2" thickTop="1" thickBot="1">
      <c r="A3369" s="576" t="s">
        <v>2448</v>
      </c>
      <c r="B3369" s="576" t="s">
        <v>2537</v>
      </c>
      <c r="C3369" s="662" t="s">
        <v>2509</v>
      </c>
      <c r="D3369" s="579"/>
      <c r="E3369" s="834" t="s">
        <v>179</v>
      </c>
      <c r="F3369" s="663">
        <v>250000</v>
      </c>
      <c r="G3369" s="663">
        <v>250000</v>
      </c>
      <c r="H3369" s="582"/>
      <c r="I3369" s="592"/>
      <c r="J3369" s="664">
        <v>250000</v>
      </c>
      <c r="K3369" s="664"/>
      <c r="L3369" s="664"/>
      <c r="M3369" s="665"/>
      <c r="N3369" s="665"/>
      <c r="O3369" s="666"/>
      <c r="P3369" s="587"/>
      <c r="Q3369" s="667"/>
      <c r="R3369" s="668">
        <v>225000</v>
      </c>
      <c r="S3369" s="592">
        <v>25000</v>
      </c>
      <c r="T3369" s="591"/>
      <c r="U3369" s="592"/>
      <c r="V3369" s="591"/>
      <c r="W3369" s="592"/>
      <c r="X3369" s="593">
        <f t="shared" si="489"/>
        <v>0</v>
      </c>
      <c r="Y3369" s="593">
        <f t="shared" si="490"/>
        <v>0</v>
      </c>
      <c r="Z3369" s="594">
        <v>1</v>
      </c>
      <c r="AA3369" s="594"/>
      <c r="AB3369" s="594"/>
      <c r="AC3369" s="594"/>
      <c r="AD3369" s="594"/>
      <c r="AE3369" s="594"/>
      <c r="AF3369" s="594"/>
      <c r="AG3369" s="594"/>
      <c r="AH3369" s="595">
        <f t="shared" si="486"/>
        <v>1</v>
      </c>
      <c r="AI3369" s="594"/>
      <c r="AJ3369" s="594"/>
      <c r="AK3369" s="594"/>
      <c r="AL3369" s="594"/>
      <c r="AM3369" s="594"/>
      <c r="AN3369" s="594"/>
      <c r="AO3369" s="669"/>
      <c r="AP3369" s="669"/>
      <c r="AQ3369" s="596">
        <f t="shared" si="488"/>
        <v>0</v>
      </c>
      <c r="AR3369" s="596">
        <f t="shared" si="487"/>
        <v>1</v>
      </c>
    </row>
    <row r="3370" spans="1:44" ht="28.2" thickTop="1" thickBot="1">
      <c r="A3370" s="576" t="s">
        <v>2448</v>
      </c>
      <c r="B3370" s="576" t="s">
        <v>2537</v>
      </c>
      <c r="C3370" s="662" t="s">
        <v>2539</v>
      </c>
      <c r="D3370" s="579"/>
      <c r="E3370" s="834" t="s">
        <v>179</v>
      </c>
      <c r="F3370" s="663">
        <v>1000000</v>
      </c>
      <c r="G3370" s="663">
        <v>1000000</v>
      </c>
      <c r="H3370" s="582"/>
      <c r="I3370" s="592">
        <v>550000</v>
      </c>
      <c r="J3370" s="664">
        <v>450000</v>
      </c>
      <c r="K3370" s="664"/>
      <c r="L3370" s="664"/>
      <c r="M3370" s="665"/>
      <c r="N3370" s="665"/>
      <c r="O3370" s="666"/>
      <c r="P3370" s="587"/>
      <c r="Q3370" s="667"/>
      <c r="R3370" s="668">
        <v>500000</v>
      </c>
      <c r="S3370" s="592">
        <v>500000</v>
      </c>
      <c r="T3370" s="591"/>
      <c r="U3370" s="592"/>
      <c r="V3370" s="591"/>
      <c r="W3370" s="592"/>
      <c r="X3370" s="593">
        <f t="shared" si="489"/>
        <v>0</v>
      </c>
      <c r="Y3370" s="593">
        <f t="shared" si="490"/>
        <v>0</v>
      </c>
      <c r="Z3370" s="594">
        <v>1</v>
      </c>
      <c r="AA3370" s="594"/>
      <c r="AB3370" s="594"/>
      <c r="AC3370" s="594"/>
      <c r="AD3370" s="594"/>
      <c r="AE3370" s="594"/>
      <c r="AF3370" s="594"/>
      <c r="AG3370" s="594"/>
      <c r="AH3370" s="595">
        <f t="shared" si="486"/>
        <v>1</v>
      </c>
      <c r="AI3370" s="594"/>
      <c r="AJ3370" s="594"/>
      <c r="AK3370" s="594"/>
      <c r="AL3370" s="594"/>
      <c r="AM3370" s="594"/>
      <c r="AN3370" s="594"/>
      <c r="AO3370" s="669"/>
      <c r="AP3370" s="669"/>
      <c r="AQ3370" s="596">
        <f t="shared" si="488"/>
        <v>0</v>
      </c>
      <c r="AR3370" s="596">
        <f t="shared" si="487"/>
        <v>1</v>
      </c>
    </row>
    <row r="3371" spans="1:44" ht="28.2" thickTop="1" thickBot="1">
      <c r="A3371" s="576" t="s">
        <v>2448</v>
      </c>
      <c r="B3371" s="576" t="s">
        <v>2537</v>
      </c>
      <c r="C3371" s="662" t="s">
        <v>2431</v>
      </c>
      <c r="D3371" s="579"/>
      <c r="E3371" s="834" t="s">
        <v>179</v>
      </c>
      <c r="F3371" s="663">
        <v>47000</v>
      </c>
      <c r="G3371" s="663">
        <v>47000</v>
      </c>
      <c r="H3371" s="582"/>
      <c r="I3371" s="592">
        <v>47000</v>
      </c>
      <c r="J3371" s="664"/>
      <c r="K3371" s="664"/>
      <c r="L3371" s="664"/>
      <c r="M3371" s="665"/>
      <c r="N3371" s="665"/>
      <c r="O3371" s="666"/>
      <c r="P3371" s="587"/>
      <c r="Q3371" s="667"/>
      <c r="R3371" s="668">
        <v>47000</v>
      </c>
      <c r="S3371" s="592">
        <v>0</v>
      </c>
      <c r="T3371" s="591"/>
      <c r="U3371" s="592"/>
      <c r="V3371" s="591"/>
      <c r="W3371" s="592"/>
      <c r="X3371" s="593">
        <f t="shared" si="489"/>
        <v>0</v>
      </c>
      <c r="Y3371" s="593">
        <f t="shared" si="490"/>
        <v>0</v>
      </c>
      <c r="Z3371" s="594">
        <v>1</v>
      </c>
      <c r="AA3371" s="594"/>
      <c r="AB3371" s="594"/>
      <c r="AC3371" s="594"/>
      <c r="AD3371" s="594"/>
      <c r="AE3371" s="594"/>
      <c r="AF3371" s="594"/>
      <c r="AG3371" s="594"/>
      <c r="AH3371" s="595">
        <f t="shared" si="486"/>
        <v>1</v>
      </c>
      <c r="AI3371" s="594"/>
      <c r="AJ3371" s="594"/>
      <c r="AK3371" s="594"/>
      <c r="AL3371" s="594"/>
      <c r="AM3371" s="594"/>
      <c r="AN3371" s="594"/>
      <c r="AO3371" s="669"/>
      <c r="AP3371" s="669"/>
      <c r="AQ3371" s="596">
        <f t="shared" si="488"/>
        <v>0</v>
      </c>
      <c r="AR3371" s="596">
        <f t="shared" si="487"/>
        <v>1</v>
      </c>
    </row>
    <row r="3372" spans="1:44" ht="28.2" thickTop="1" thickBot="1">
      <c r="A3372" s="576" t="s">
        <v>2448</v>
      </c>
      <c r="B3372" s="576" t="s">
        <v>2537</v>
      </c>
      <c r="C3372" s="662" t="s">
        <v>172</v>
      </c>
      <c r="D3372" s="579"/>
      <c r="E3372" s="834" t="s">
        <v>179</v>
      </c>
      <c r="F3372" s="663">
        <v>100000</v>
      </c>
      <c r="G3372" s="663">
        <v>100000</v>
      </c>
      <c r="H3372" s="582"/>
      <c r="I3372" s="592">
        <v>100000</v>
      </c>
      <c r="J3372" s="664"/>
      <c r="K3372" s="664"/>
      <c r="L3372" s="664"/>
      <c r="M3372" s="665"/>
      <c r="N3372" s="665"/>
      <c r="O3372" s="666"/>
      <c r="P3372" s="587"/>
      <c r="Q3372" s="667"/>
      <c r="R3372" s="668">
        <v>100000</v>
      </c>
      <c r="S3372" s="592">
        <v>0</v>
      </c>
      <c r="T3372" s="591"/>
      <c r="U3372" s="592"/>
      <c r="V3372" s="591"/>
      <c r="W3372" s="592"/>
      <c r="X3372" s="593">
        <f t="shared" si="489"/>
        <v>0</v>
      </c>
      <c r="Y3372" s="593">
        <f t="shared" si="490"/>
        <v>0</v>
      </c>
      <c r="Z3372" s="594">
        <v>1</v>
      </c>
      <c r="AA3372" s="594"/>
      <c r="AB3372" s="594"/>
      <c r="AC3372" s="594"/>
      <c r="AD3372" s="594"/>
      <c r="AE3372" s="594"/>
      <c r="AF3372" s="594"/>
      <c r="AG3372" s="594"/>
      <c r="AH3372" s="595">
        <f t="shared" si="486"/>
        <v>1</v>
      </c>
      <c r="AI3372" s="594"/>
      <c r="AJ3372" s="594"/>
      <c r="AK3372" s="594"/>
      <c r="AL3372" s="594"/>
      <c r="AM3372" s="594"/>
      <c r="AN3372" s="594"/>
      <c r="AO3372" s="669"/>
      <c r="AP3372" s="669"/>
      <c r="AQ3372" s="596">
        <f t="shared" si="488"/>
        <v>0</v>
      </c>
      <c r="AR3372" s="596">
        <f t="shared" si="487"/>
        <v>1</v>
      </c>
    </row>
    <row r="3373" spans="1:44" ht="28.2" thickTop="1" thickBot="1">
      <c r="A3373" s="576" t="s">
        <v>2448</v>
      </c>
      <c r="B3373" s="576" t="s">
        <v>2537</v>
      </c>
      <c r="C3373" s="662" t="s">
        <v>2540</v>
      </c>
      <c r="D3373" s="579"/>
      <c r="E3373" s="834" t="s">
        <v>179</v>
      </c>
      <c r="F3373" s="663">
        <v>50000</v>
      </c>
      <c r="G3373" s="663">
        <v>50000</v>
      </c>
      <c r="H3373" s="582"/>
      <c r="I3373" s="592">
        <v>50000</v>
      </c>
      <c r="J3373" s="664"/>
      <c r="K3373" s="664"/>
      <c r="L3373" s="664"/>
      <c r="M3373" s="665"/>
      <c r="N3373" s="665"/>
      <c r="O3373" s="666"/>
      <c r="P3373" s="587"/>
      <c r="Q3373" s="667"/>
      <c r="R3373" s="668">
        <v>50000</v>
      </c>
      <c r="S3373" s="592">
        <v>0</v>
      </c>
      <c r="T3373" s="591"/>
      <c r="U3373" s="592"/>
      <c r="V3373" s="591"/>
      <c r="W3373" s="592"/>
      <c r="X3373" s="593">
        <f t="shared" si="489"/>
        <v>0</v>
      </c>
      <c r="Y3373" s="593">
        <f t="shared" si="490"/>
        <v>0</v>
      </c>
      <c r="Z3373" s="594">
        <v>1</v>
      </c>
      <c r="AA3373" s="594"/>
      <c r="AB3373" s="594"/>
      <c r="AC3373" s="594"/>
      <c r="AD3373" s="594"/>
      <c r="AE3373" s="594"/>
      <c r="AF3373" s="594"/>
      <c r="AG3373" s="594"/>
      <c r="AH3373" s="595">
        <f t="shared" si="486"/>
        <v>1</v>
      </c>
      <c r="AI3373" s="594"/>
      <c r="AJ3373" s="594"/>
      <c r="AK3373" s="594"/>
      <c r="AL3373" s="594"/>
      <c r="AM3373" s="594"/>
      <c r="AN3373" s="594"/>
      <c r="AO3373" s="669"/>
      <c r="AP3373" s="669"/>
      <c r="AQ3373" s="596">
        <f t="shared" si="488"/>
        <v>0</v>
      </c>
      <c r="AR3373" s="596">
        <f t="shared" si="487"/>
        <v>1</v>
      </c>
    </row>
    <row r="3374" spans="1:44" ht="28.2" thickTop="1" thickBot="1">
      <c r="A3374" s="576" t="s">
        <v>2448</v>
      </c>
      <c r="B3374" s="576" t="s">
        <v>2537</v>
      </c>
      <c r="C3374" s="662" t="s">
        <v>63</v>
      </c>
      <c r="D3374" s="579"/>
      <c r="E3374" s="834" t="s">
        <v>179</v>
      </c>
      <c r="F3374" s="663">
        <v>60000</v>
      </c>
      <c r="G3374" s="663">
        <v>60000</v>
      </c>
      <c r="H3374" s="582"/>
      <c r="I3374" s="592">
        <v>60000</v>
      </c>
      <c r="J3374" s="664"/>
      <c r="K3374" s="664"/>
      <c r="L3374" s="664"/>
      <c r="M3374" s="665"/>
      <c r="N3374" s="665"/>
      <c r="O3374" s="666"/>
      <c r="P3374" s="587"/>
      <c r="Q3374" s="667"/>
      <c r="R3374" s="668">
        <v>0</v>
      </c>
      <c r="S3374" s="592">
        <v>60000</v>
      </c>
      <c r="T3374" s="591"/>
      <c r="U3374" s="592"/>
      <c r="V3374" s="591"/>
      <c r="W3374" s="592"/>
      <c r="X3374" s="593">
        <f t="shared" si="489"/>
        <v>0</v>
      </c>
      <c r="Y3374" s="593">
        <f t="shared" si="490"/>
        <v>0</v>
      </c>
      <c r="Z3374" s="594">
        <v>1</v>
      </c>
      <c r="AA3374" s="594"/>
      <c r="AB3374" s="594"/>
      <c r="AC3374" s="594"/>
      <c r="AD3374" s="594"/>
      <c r="AE3374" s="594"/>
      <c r="AF3374" s="594"/>
      <c r="AG3374" s="594"/>
      <c r="AH3374" s="595">
        <f t="shared" si="486"/>
        <v>1</v>
      </c>
      <c r="AI3374" s="594"/>
      <c r="AJ3374" s="594"/>
      <c r="AK3374" s="594"/>
      <c r="AL3374" s="594"/>
      <c r="AM3374" s="594"/>
      <c r="AN3374" s="594"/>
      <c r="AO3374" s="669"/>
      <c r="AP3374" s="669"/>
      <c r="AQ3374" s="596">
        <f t="shared" si="488"/>
        <v>0</v>
      </c>
      <c r="AR3374" s="596">
        <f t="shared" si="487"/>
        <v>1</v>
      </c>
    </row>
    <row r="3375" spans="1:44" ht="28.2" thickTop="1" thickBot="1">
      <c r="A3375" s="576" t="s">
        <v>2448</v>
      </c>
      <c r="B3375" s="576" t="s">
        <v>2537</v>
      </c>
      <c r="C3375" s="662" t="s">
        <v>36</v>
      </c>
      <c r="D3375" s="579"/>
      <c r="E3375" s="834" t="s">
        <v>179</v>
      </c>
      <c r="F3375" s="663">
        <v>50000</v>
      </c>
      <c r="G3375" s="663">
        <v>50000</v>
      </c>
      <c r="H3375" s="582"/>
      <c r="I3375" s="592">
        <v>50000</v>
      </c>
      <c r="J3375" s="664"/>
      <c r="K3375" s="664"/>
      <c r="L3375" s="664"/>
      <c r="M3375" s="665"/>
      <c r="N3375" s="665"/>
      <c r="O3375" s="666"/>
      <c r="P3375" s="587"/>
      <c r="Q3375" s="667"/>
      <c r="R3375" s="668">
        <v>35000</v>
      </c>
      <c r="S3375" s="592">
        <v>15000</v>
      </c>
      <c r="T3375" s="591"/>
      <c r="U3375" s="592"/>
      <c r="V3375" s="591"/>
      <c r="W3375" s="592"/>
      <c r="X3375" s="593">
        <f t="shared" si="489"/>
        <v>0</v>
      </c>
      <c r="Y3375" s="593">
        <f t="shared" si="490"/>
        <v>0</v>
      </c>
      <c r="Z3375" s="594">
        <v>1</v>
      </c>
      <c r="AA3375" s="594"/>
      <c r="AB3375" s="594"/>
      <c r="AC3375" s="594"/>
      <c r="AD3375" s="594"/>
      <c r="AE3375" s="594"/>
      <c r="AF3375" s="594"/>
      <c r="AG3375" s="594"/>
      <c r="AH3375" s="595">
        <f t="shared" si="486"/>
        <v>1</v>
      </c>
      <c r="AI3375" s="594"/>
      <c r="AJ3375" s="594"/>
      <c r="AK3375" s="594"/>
      <c r="AL3375" s="594"/>
      <c r="AM3375" s="594"/>
      <c r="AN3375" s="594"/>
      <c r="AO3375" s="669"/>
      <c r="AP3375" s="669"/>
      <c r="AQ3375" s="596">
        <f t="shared" si="488"/>
        <v>0</v>
      </c>
      <c r="AR3375" s="596">
        <f t="shared" si="487"/>
        <v>1</v>
      </c>
    </row>
    <row r="3376" spans="1:44" ht="28.2" thickTop="1" thickBot="1">
      <c r="A3376" s="576" t="s">
        <v>2448</v>
      </c>
      <c r="B3376" s="576" t="s">
        <v>2537</v>
      </c>
      <c r="C3376" s="662" t="s">
        <v>519</v>
      </c>
      <c r="D3376" s="579"/>
      <c r="E3376" s="834" t="s">
        <v>179</v>
      </c>
      <c r="F3376" s="663">
        <v>50000</v>
      </c>
      <c r="G3376" s="663">
        <v>50000</v>
      </c>
      <c r="H3376" s="582"/>
      <c r="I3376" s="592">
        <v>50000</v>
      </c>
      <c r="J3376" s="664"/>
      <c r="K3376" s="664"/>
      <c r="L3376" s="664"/>
      <c r="M3376" s="665"/>
      <c r="N3376" s="665"/>
      <c r="O3376" s="666"/>
      <c r="P3376" s="587"/>
      <c r="Q3376" s="667"/>
      <c r="R3376" s="668">
        <v>50000</v>
      </c>
      <c r="S3376" s="592">
        <v>0</v>
      </c>
      <c r="T3376" s="591"/>
      <c r="U3376" s="592"/>
      <c r="V3376" s="591"/>
      <c r="W3376" s="592"/>
      <c r="X3376" s="593">
        <f t="shared" si="489"/>
        <v>0</v>
      </c>
      <c r="Y3376" s="593">
        <f t="shared" si="490"/>
        <v>0</v>
      </c>
      <c r="Z3376" s="594">
        <v>1</v>
      </c>
      <c r="AA3376" s="594"/>
      <c r="AB3376" s="594"/>
      <c r="AC3376" s="594"/>
      <c r="AD3376" s="594"/>
      <c r="AE3376" s="594"/>
      <c r="AF3376" s="594"/>
      <c r="AG3376" s="594"/>
      <c r="AH3376" s="595">
        <f t="shared" si="486"/>
        <v>1</v>
      </c>
      <c r="AI3376" s="594"/>
      <c r="AJ3376" s="594"/>
      <c r="AK3376" s="594"/>
      <c r="AL3376" s="594"/>
      <c r="AM3376" s="594"/>
      <c r="AN3376" s="594"/>
      <c r="AO3376" s="669"/>
      <c r="AP3376" s="669"/>
      <c r="AQ3376" s="596">
        <f t="shared" si="488"/>
        <v>0</v>
      </c>
      <c r="AR3376" s="596">
        <f t="shared" si="487"/>
        <v>1</v>
      </c>
    </row>
    <row r="3377" spans="1:44" ht="28.2" thickTop="1" thickBot="1">
      <c r="A3377" s="576" t="s">
        <v>2448</v>
      </c>
      <c r="B3377" s="576" t="s">
        <v>2537</v>
      </c>
      <c r="C3377" s="662" t="s">
        <v>2423</v>
      </c>
      <c r="D3377" s="579"/>
      <c r="E3377" s="834" t="s">
        <v>179</v>
      </c>
      <c r="F3377" s="663">
        <v>50000</v>
      </c>
      <c r="G3377" s="663">
        <v>50000</v>
      </c>
      <c r="H3377" s="582"/>
      <c r="I3377" s="592">
        <v>50000</v>
      </c>
      <c r="J3377" s="664"/>
      <c r="K3377" s="664"/>
      <c r="L3377" s="664"/>
      <c r="M3377" s="665"/>
      <c r="N3377" s="665"/>
      <c r="O3377" s="666"/>
      <c r="P3377" s="587"/>
      <c r="Q3377" s="667"/>
      <c r="R3377" s="668">
        <v>50000</v>
      </c>
      <c r="S3377" s="592">
        <v>0</v>
      </c>
      <c r="T3377" s="591"/>
      <c r="U3377" s="592"/>
      <c r="V3377" s="591"/>
      <c r="W3377" s="592"/>
      <c r="X3377" s="593">
        <f t="shared" si="489"/>
        <v>0</v>
      </c>
      <c r="Y3377" s="593">
        <f t="shared" si="490"/>
        <v>0</v>
      </c>
      <c r="Z3377" s="594">
        <v>1</v>
      </c>
      <c r="AA3377" s="594"/>
      <c r="AB3377" s="594"/>
      <c r="AC3377" s="594"/>
      <c r="AD3377" s="594"/>
      <c r="AE3377" s="594"/>
      <c r="AF3377" s="594"/>
      <c r="AG3377" s="594"/>
      <c r="AH3377" s="595">
        <f t="shared" si="486"/>
        <v>1</v>
      </c>
      <c r="AI3377" s="594"/>
      <c r="AJ3377" s="594"/>
      <c r="AK3377" s="594"/>
      <c r="AL3377" s="594"/>
      <c r="AM3377" s="594"/>
      <c r="AN3377" s="594"/>
      <c r="AO3377" s="669"/>
      <c r="AP3377" s="669"/>
      <c r="AQ3377" s="596">
        <f t="shared" si="488"/>
        <v>0</v>
      </c>
      <c r="AR3377" s="596">
        <f t="shared" si="487"/>
        <v>1</v>
      </c>
    </row>
    <row r="3378" spans="1:44" ht="28.2" thickTop="1" thickBot="1">
      <c r="A3378" s="576" t="s">
        <v>2448</v>
      </c>
      <c r="B3378" s="576" t="s">
        <v>2537</v>
      </c>
      <c r="C3378" s="662" t="s">
        <v>1247</v>
      </c>
      <c r="D3378" s="579"/>
      <c r="E3378" s="834" t="s">
        <v>179</v>
      </c>
      <c r="F3378" s="663">
        <v>50000</v>
      </c>
      <c r="G3378" s="663">
        <v>50000</v>
      </c>
      <c r="H3378" s="582"/>
      <c r="I3378" s="592">
        <v>50000</v>
      </c>
      <c r="J3378" s="664"/>
      <c r="K3378" s="664"/>
      <c r="L3378" s="664"/>
      <c r="M3378" s="665"/>
      <c r="N3378" s="665"/>
      <c r="O3378" s="666"/>
      <c r="P3378" s="587"/>
      <c r="Q3378" s="667"/>
      <c r="R3378" s="668">
        <v>50000</v>
      </c>
      <c r="S3378" s="592">
        <v>0</v>
      </c>
      <c r="T3378" s="591"/>
      <c r="U3378" s="592"/>
      <c r="V3378" s="591"/>
      <c r="W3378" s="592"/>
      <c r="X3378" s="593">
        <f t="shared" si="489"/>
        <v>0</v>
      </c>
      <c r="Y3378" s="593">
        <f t="shared" si="490"/>
        <v>0</v>
      </c>
      <c r="Z3378" s="594">
        <v>1</v>
      </c>
      <c r="AA3378" s="594"/>
      <c r="AB3378" s="594"/>
      <c r="AC3378" s="594"/>
      <c r="AD3378" s="594"/>
      <c r="AE3378" s="594"/>
      <c r="AF3378" s="594"/>
      <c r="AG3378" s="594"/>
      <c r="AH3378" s="595">
        <f t="shared" si="486"/>
        <v>1</v>
      </c>
      <c r="AI3378" s="594"/>
      <c r="AJ3378" s="594"/>
      <c r="AK3378" s="594"/>
      <c r="AL3378" s="594"/>
      <c r="AM3378" s="594"/>
      <c r="AN3378" s="594"/>
      <c r="AO3378" s="669"/>
      <c r="AP3378" s="669"/>
      <c r="AQ3378" s="596">
        <f t="shared" si="488"/>
        <v>0</v>
      </c>
      <c r="AR3378" s="596">
        <f t="shared" si="487"/>
        <v>1</v>
      </c>
    </row>
    <row r="3379" spans="1:44" ht="28.2" thickTop="1" thickBot="1">
      <c r="A3379" s="576" t="s">
        <v>2448</v>
      </c>
      <c r="B3379" s="576" t="s">
        <v>2537</v>
      </c>
      <c r="C3379" s="662" t="s">
        <v>2541</v>
      </c>
      <c r="D3379" s="579"/>
      <c r="E3379" s="834" t="s">
        <v>179</v>
      </c>
      <c r="F3379" s="663">
        <v>100000</v>
      </c>
      <c r="G3379" s="663">
        <v>100000</v>
      </c>
      <c r="H3379" s="582"/>
      <c r="I3379" s="592">
        <v>100000</v>
      </c>
      <c r="J3379" s="664"/>
      <c r="K3379" s="664"/>
      <c r="L3379" s="664"/>
      <c r="M3379" s="665"/>
      <c r="N3379" s="665"/>
      <c r="O3379" s="666"/>
      <c r="P3379" s="587"/>
      <c r="Q3379" s="667"/>
      <c r="R3379" s="668">
        <v>100000</v>
      </c>
      <c r="S3379" s="592">
        <v>0</v>
      </c>
      <c r="T3379" s="591"/>
      <c r="U3379" s="592"/>
      <c r="V3379" s="591"/>
      <c r="W3379" s="592"/>
      <c r="X3379" s="593">
        <f t="shared" si="489"/>
        <v>0</v>
      </c>
      <c r="Y3379" s="593">
        <f t="shared" si="490"/>
        <v>0</v>
      </c>
      <c r="Z3379" s="594">
        <v>1</v>
      </c>
      <c r="AA3379" s="594"/>
      <c r="AB3379" s="594"/>
      <c r="AC3379" s="594"/>
      <c r="AD3379" s="594"/>
      <c r="AE3379" s="594"/>
      <c r="AF3379" s="594"/>
      <c r="AG3379" s="594"/>
      <c r="AH3379" s="595">
        <f t="shared" si="486"/>
        <v>1</v>
      </c>
      <c r="AI3379" s="594"/>
      <c r="AJ3379" s="594"/>
      <c r="AK3379" s="594"/>
      <c r="AL3379" s="594"/>
      <c r="AM3379" s="594"/>
      <c r="AN3379" s="594"/>
      <c r="AO3379" s="669"/>
      <c r="AP3379" s="669"/>
      <c r="AQ3379" s="596">
        <f t="shared" si="488"/>
        <v>0</v>
      </c>
      <c r="AR3379" s="596">
        <f t="shared" si="487"/>
        <v>1</v>
      </c>
    </row>
    <row r="3380" spans="1:44" ht="28.2" thickTop="1" thickBot="1">
      <c r="A3380" s="576" t="s">
        <v>2448</v>
      </c>
      <c r="B3380" s="576" t="s">
        <v>2537</v>
      </c>
      <c r="C3380" s="662" t="s">
        <v>2542</v>
      </c>
      <c r="D3380" s="579"/>
      <c r="E3380" s="834" t="s">
        <v>179</v>
      </c>
      <c r="F3380" s="663">
        <v>70000</v>
      </c>
      <c r="G3380" s="663">
        <v>70000</v>
      </c>
      <c r="H3380" s="582"/>
      <c r="I3380" s="592">
        <v>70000</v>
      </c>
      <c r="J3380" s="664"/>
      <c r="K3380" s="664"/>
      <c r="L3380" s="664"/>
      <c r="M3380" s="665"/>
      <c r="N3380" s="665"/>
      <c r="O3380" s="666"/>
      <c r="P3380" s="587"/>
      <c r="Q3380" s="667"/>
      <c r="R3380" s="668">
        <v>70000</v>
      </c>
      <c r="S3380" s="592">
        <v>0</v>
      </c>
      <c r="T3380" s="591"/>
      <c r="U3380" s="592"/>
      <c r="V3380" s="591"/>
      <c r="W3380" s="592"/>
      <c r="X3380" s="593">
        <f t="shared" si="489"/>
        <v>0</v>
      </c>
      <c r="Y3380" s="593">
        <f t="shared" si="490"/>
        <v>0</v>
      </c>
      <c r="Z3380" s="594">
        <v>1</v>
      </c>
      <c r="AA3380" s="594"/>
      <c r="AB3380" s="594"/>
      <c r="AC3380" s="594"/>
      <c r="AD3380" s="594"/>
      <c r="AE3380" s="594"/>
      <c r="AF3380" s="594"/>
      <c r="AG3380" s="594"/>
      <c r="AH3380" s="595">
        <f t="shared" si="486"/>
        <v>1</v>
      </c>
      <c r="AI3380" s="594"/>
      <c r="AJ3380" s="594"/>
      <c r="AK3380" s="594"/>
      <c r="AL3380" s="594"/>
      <c r="AM3380" s="594"/>
      <c r="AN3380" s="594"/>
      <c r="AO3380" s="669"/>
      <c r="AP3380" s="669"/>
      <c r="AQ3380" s="596">
        <f t="shared" si="488"/>
        <v>0</v>
      </c>
      <c r="AR3380" s="596">
        <f t="shared" si="487"/>
        <v>1</v>
      </c>
    </row>
    <row r="3381" spans="1:44" ht="28.2" thickTop="1" thickBot="1">
      <c r="A3381" s="576" t="s">
        <v>2448</v>
      </c>
      <c r="B3381" s="576" t="s">
        <v>2537</v>
      </c>
      <c r="C3381" s="662" t="s">
        <v>2543</v>
      </c>
      <c r="D3381" s="579"/>
      <c r="E3381" s="834" t="s">
        <v>179</v>
      </c>
      <c r="F3381" s="663">
        <v>30000</v>
      </c>
      <c r="G3381" s="663">
        <v>30000</v>
      </c>
      <c r="H3381" s="582"/>
      <c r="I3381" s="592">
        <v>30000</v>
      </c>
      <c r="J3381" s="664"/>
      <c r="K3381" s="664"/>
      <c r="L3381" s="664"/>
      <c r="M3381" s="665"/>
      <c r="N3381" s="665"/>
      <c r="O3381" s="666"/>
      <c r="P3381" s="587"/>
      <c r="Q3381" s="667"/>
      <c r="R3381" s="668">
        <v>30000</v>
      </c>
      <c r="S3381" s="592">
        <v>0</v>
      </c>
      <c r="T3381" s="591"/>
      <c r="U3381" s="592"/>
      <c r="V3381" s="591"/>
      <c r="W3381" s="592"/>
      <c r="X3381" s="593">
        <f t="shared" si="489"/>
        <v>0</v>
      </c>
      <c r="Y3381" s="593">
        <f t="shared" si="490"/>
        <v>0</v>
      </c>
      <c r="Z3381" s="594">
        <v>1</v>
      </c>
      <c r="AA3381" s="594"/>
      <c r="AB3381" s="594"/>
      <c r="AC3381" s="594"/>
      <c r="AD3381" s="594"/>
      <c r="AE3381" s="594"/>
      <c r="AF3381" s="594"/>
      <c r="AG3381" s="594"/>
      <c r="AH3381" s="595">
        <f t="shared" si="486"/>
        <v>1</v>
      </c>
      <c r="AI3381" s="594"/>
      <c r="AJ3381" s="594"/>
      <c r="AK3381" s="594"/>
      <c r="AL3381" s="594"/>
      <c r="AM3381" s="594"/>
      <c r="AN3381" s="594"/>
      <c r="AO3381" s="669"/>
      <c r="AP3381" s="669"/>
      <c r="AQ3381" s="596">
        <f t="shared" si="488"/>
        <v>0</v>
      </c>
      <c r="AR3381" s="596">
        <f t="shared" si="487"/>
        <v>1</v>
      </c>
    </row>
    <row r="3382" spans="1:44" ht="28.2" thickTop="1" thickBot="1">
      <c r="A3382" s="576" t="s">
        <v>2448</v>
      </c>
      <c r="B3382" s="576" t="s">
        <v>2537</v>
      </c>
      <c r="C3382" s="662" t="s">
        <v>2137</v>
      </c>
      <c r="D3382" s="579"/>
      <c r="E3382" s="834" t="s">
        <v>179</v>
      </c>
      <c r="F3382" s="663">
        <v>1200000</v>
      </c>
      <c r="G3382" s="663">
        <v>1200000</v>
      </c>
      <c r="H3382" s="582"/>
      <c r="I3382" s="592"/>
      <c r="J3382" s="664">
        <v>1200000</v>
      </c>
      <c r="K3382" s="664"/>
      <c r="L3382" s="664"/>
      <c r="M3382" s="665"/>
      <c r="N3382" s="665"/>
      <c r="O3382" s="666"/>
      <c r="P3382" s="587"/>
      <c r="Q3382" s="667"/>
      <c r="R3382" s="668">
        <v>1200000</v>
      </c>
      <c r="S3382" s="592">
        <v>0</v>
      </c>
      <c r="T3382" s="591"/>
      <c r="U3382" s="592"/>
      <c r="V3382" s="591"/>
      <c r="W3382" s="592"/>
      <c r="X3382" s="593">
        <f t="shared" si="489"/>
        <v>0</v>
      </c>
      <c r="Y3382" s="593">
        <f t="shared" si="490"/>
        <v>0</v>
      </c>
      <c r="Z3382" s="594">
        <v>1</v>
      </c>
      <c r="AA3382" s="594"/>
      <c r="AB3382" s="594"/>
      <c r="AC3382" s="594"/>
      <c r="AD3382" s="594"/>
      <c r="AE3382" s="594"/>
      <c r="AF3382" s="594"/>
      <c r="AG3382" s="594"/>
      <c r="AH3382" s="595">
        <f t="shared" si="486"/>
        <v>1</v>
      </c>
      <c r="AI3382" s="594"/>
      <c r="AJ3382" s="594"/>
      <c r="AK3382" s="594"/>
      <c r="AL3382" s="594"/>
      <c r="AM3382" s="594"/>
      <c r="AN3382" s="594"/>
      <c r="AO3382" s="669"/>
      <c r="AP3382" s="669"/>
      <c r="AQ3382" s="596">
        <f t="shared" si="488"/>
        <v>0</v>
      </c>
      <c r="AR3382" s="596">
        <f t="shared" si="487"/>
        <v>1</v>
      </c>
    </row>
    <row r="3383" spans="1:44" ht="28.2" thickTop="1" thickBot="1">
      <c r="A3383" s="206" t="s">
        <v>2448</v>
      </c>
      <c r="B3383" s="206" t="s">
        <v>2537</v>
      </c>
      <c r="C3383" s="227" t="s">
        <v>41</v>
      </c>
      <c r="D3383" s="808"/>
      <c r="E3383" s="827" t="s">
        <v>145</v>
      </c>
      <c r="F3383" s="790">
        <v>1450000</v>
      </c>
      <c r="G3383" s="790">
        <v>1143000</v>
      </c>
      <c r="H3383" s="828"/>
      <c r="I3383" s="829">
        <v>219000</v>
      </c>
      <c r="J3383" s="830">
        <v>700000</v>
      </c>
      <c r="K3383" s="830"/>
      <c r="L3383" s="830">
        <v>224000</v>
      </c>
      <c r="M3383" s="536"/>
      <c r="N3383" s="536"/>
      <c r="O3383" s="480"/>
      <c r="P3383" s="587"/>
      <c r="Q3383" s="831">
        <v>0</v>
      </c>
      <c r="R3383" s="480">
        <v>200000</v>
      </c>
      <c r="S3383" s="829">
        <v>943000</v>
      </c>
      <c r="T3383" s="832"/>
      <c r="U3383" s="829"/>
      <c r="V3383" s="832"/>
      <c r="W3383" s="829"/>
      <c r="X3383" s="593">
        <f t="shared" si="489"/>
        <v>0</v>
      </c>
      <c r="Y3383" s="593">
        <f t="shared" si="490"/>
        <v>0</v>
      </c>
      <c r="Z3383" s="595"/>
      <c r="AA3383" s="595"/>
      <c r="AB3383" s="595"/>
      <c r="AC3383" s="595"/>
      <c r="AD3383" s="595"/>
      <c r="AE3383" s="595"/>
      <c r="AF3383" s="595"/>
      <c r="AG3383" s="595"/>
      <c r="AH3383" s="595">
        <f t="shared" si="486"/>
        <v>0</v>
      </c>
      <c r="AI3383" s="595">
        <v>1</v>
      </c>
      <c r="AJ3383" s="595"/>
      <c r="AK3383" s="595"/>
      <c r="AL3383" s="595"/>
      <c r="AM3383" s="595"/>
      <c r="AN3383" s="595"/>
      <c r="AO3383" s="595"/>
      <c r="AP3383" s="595"/>
      <c r="AQ3383" s="596">
        <f t="shared" si="488"/>
        <v>1</v>
      </c>
      <c r="AR3383" s="596">
        <f t="shared" si="487"/>
        <v>1</v>
      </c>
    </row>
    <row r="3384" spans="1:44" ht="28.2" thickTop="1" thickBot="1">
      <c r="A3384" s="206" t="s">
        <v>2448</v>
      </c>
      <c r="B3384" s="206" t="s">
        <v>2537</v>
      </c>
      <c r="C3384" s="227" t="s">
        <v>2544</v>
      </c>
      <c r="D3384" s="808"/>
      <c r="E3384" s="827" t="s">
        <v>145</v>
      </c>
      <c r="F3384" s="790">
        <v>250000</v>
      </c>
      <c r="G3384" s="790">
        <v>350000</v>
      </c>
      <c r="H3384" s="828"/>
      <c r="I3384" s="829">
        <v>350000</v>
      </c>
      <c r="J3384" s="830"/>
      <c r="K3384" s="830"/>
      <c r="L3384" s="830"/>
      <c r="M3384" s="536"/>
      <c r="N3384" s="536"/>
      <c r="O3384" s="480"/>
      <c r="P3384" s="587"/>
      <c r="Q3384" s="831"/>
      <c r="R3384" s="480">
        <v>315000</v>
      </c>
      <c r="S3384" s="829">
        <v>35000</v>
      </c>
      <c r="T3384" s="832"/>
      <c r="U3384" s="829"/>
      <c r="V3384" s="832"/>
      <c r="W3384" s="829"/>
      <c r="X3384" s="593">
        <f t="shared" si="489"/>
        <v>0</v>
      </c>
      <c r="Y3384" s="593">
        <f t="shared" si="490"/>
        <v>0</v>
      </c>
      <c r="Z3384" s="595"/>
      <c r="AA3384" s="595"/>
      <c r="AB3384" s="595"/>
      <c r="AC3384" s="595"/>
      <c r="AD3384" s="595"/>
      <c r="AE3384" s="595"/>
      <c r="AF3384" s="595"/>
      <c r="AG3384" s="595"/>
      <c r="AH3384" s="595">
        <f t="shared" si="486"/>
        <v>0</v>
      </c>
      <c r="AI3384" s="595">
        <v>1</v>
      </c>
      <c r="AJ3384" s="595"/>
      <c r="AK3384" s="595"/>
      <c r="AL3384" s="595"/>
      <c r="AM3384" s="595"/>
      <c r="AN3384" s="595"/>
      <c r="AO3384" s="595"/>
      <c r="AP3384" s="595"/>
      <c r="AQ3384" s="596">
        <f t="shared" si="488"/>
        <v>1</v>
      </c>
      <c r="AR3384" s="596">
        <f t="shared" si="487"/>
        <v>1</v>
      </c>
    </row>
    <row r="3385" spans="1:44" ht="28.2" thickTop="1" thickBot="1">
      <c r="A3385" s="206" t="s">
        <v>2448</v>
      </c>
      <c r="B3385" s="206" t="s">
        <v>2537</v>
      </c>
      <c r="C3385" s="227" t="s">
        <v>2545</v>
      </c>
      <c r="D3385" s="808"/>
      <c r="E3385" s="827" t="s">
        <v>145</v>
      </c>
      <c r="F3385" s="790">
        <v>100000</v>
      </c>
      <c r="G3385" s="790">
        <v>191000</v>
      </c>
      <c r="H3385" s="828"/>
      <c r="I3385" s="829">
        <v>191000</v>
      </c>
      <c r="J3385" s="830"/>
      <c r="K3385" s="830"/>
      <c r="L3385" s="830"/>
      <c r="M3385" s="536"/>
      <c r="N3385" s="536"/>
      <c r="O3385" s="480"/>
      <c r="P3385" s="587"/>
      <c r="Q3385" s="831"/>
      <c r="R3385" s="480">
        <v>172000</v>
      </c>
      <c r="S3385" s="829">
        <v>19000</v>
      </c>
      <c r="T3385" s="832"/>
      <c r="U3385" s="829"/>
      <c r="V3385" s="832"/>
      <c r="W3385" s="829"/>
      <c r="X3385" s="593">
        <f t="shared" si="489"/>
        <v>0</v>
      </c>
      <c r="Y3385" s="593">
        <f t="shared" si="490"/>
        <v>0</v>
      </c>
      <c r="Z3385" s="595"/>
      <c r="AA3385" s="595"/>
      <c r="AB3385" s="595"/>
      <c r="AC3385" s="595"/>
      <c r="AD3385" s="595"/>
      <c r="AE3385" s="595"/>
      <c r="AF3385" s="595"/>
      <c r="AG3385" s="595"/>
      <c r="AH3385" s="595">
        <f t="shared" si="486"/>
        <v>0</v>
      </c>
      <c r="AI3385" s="595">
        <v>1</v>
      </c>
      <c r="AJ3385" s="595"/>
      <c r="AK3385" s="595"/>
      <c r="AL3385" s="595"/>
      <c r="AM3385" s="595"/>
      <c r="AN3385" s="595"/>
      <c r="AO3385" s="595"/>
      <c r="AP3385" s="595"/>
      <c r="AQ3385" s="596">
        <f t="shared" si="488"/>
        <v>1</v>
      </c>
      <c r="AR3385" s="596">
        <f t="shared" si="487"/>
        <v>1</v>
      </c>
    </row>
    <row r="3386" spans="1:44" ht="28.2" thickTop="1" thickBot="1">
      <c r="A3386" s="206" t="s">
        <v>2448</v>
      </c>
      <c r="B3386" s="206" t="s">
        <v>2537</v>
      </c>
      <c r="C3386" s="227" t="s">
        <v>63</v>
      </c>
      <c r="D3386" s="808"/>
      <c r="E3386" s="827" t="s">
        <v>145</v>
      </c>
      <c r="F3386" s="790">
        <v>70000</v>
      </c>
      <c r="G3386" s="790">
        <v>50000</v>
      </c>
      <c r="H3386" s="828"/>
      <c r="I3386" s="829">
        <v>25000</v>
      </c>
      <c r="J3386" s="830"/>
      <c r="K3386" s="830"/>
      <c r="L3386" s="830"/>
      <c r="M3386" s="536"/>
      <c r="N3386" s="536">
        <v>25000</v>
      </c>
      <c r="O3386" s="480"/>
      <c r="P3386" s="587"/>
      <c r="Q3386" s="831"/>
      <c r="R3386" s="480">
        <v>10000</v>
      </c>
      <c r="S3386" s="829">
        <v>40000</v>
      </c>
      <c r="T3386" s="832"/>
      <c r="U3386" s="829"/>
      <c r="V3386" s="832"/>
      <c r="W3386" s="829"/>
      <c r="X3386" s="593">
        <f t="shared" si="489"/>
        <v>0</v>
      </c>
      <c r="Y3386" s="593">
        <f t="shared" si="490"/>
        <v>0</v>
      </c>
      <c r="Z3386" s="595"/>
      <c r="AA3386" s="595"/>
      <c r="AB3386" s="595"/>
      <c r="AC3386" s="595"/>
      <c r="AD3386" s="595"/>
      <c r="AE3386" s="595"/>
      <c r="AF3386" s="595"/>
      <c r="AG3386" s="595"/>
      <c r="AH3386" s="595">
        <f t="shared" si="486"/>
        <v>0</v>
      </c>
      <c r="AI3386" s="595">
        <v>1</v>
      </c>
      <c r="AJ3386" s="595"/>
      <c r="AK3386" s="595"/>
      <c r="AL3386" s="595"/>
      <c r="AM3386" s="595"/>
      <c r="AN3386" s="595"/>
      <c r="AO3386" s="595"/>
      <c r="AP3386" s="595"/>
      <c r="AQ3386" s="596">
        <f t="shared" si="488"/>
        <v>1</v>
      </c>
      <c r="AR3386" s="596">
        <f t="shared" si="487"/>
        <v>1</v>
      </c>
    </row>
    <row r="3387" spans="1:44" ht="28.2" thickTop="1" thickBot="1">
      <c r="A3387" s="206" t="s">
        <v>2448</v>
      </c>
      <c r="B3387" s="206" t="s">
        <v>2537</v>
      </c>
      <c r="C3387" s="227" t="s">
        <v>36</v>
      </c>
      <c r="D3387" s="808"/>
      <c r="E3387" s="827" t="s">
        <v>145</v>
      </c>
      <c r="F3387" s="790">
        <v>80000</v>
      </c>
      <c r="G3387" s="790">
        <v>60000</v>
      </c>
      <c r="H3387" s="828"/>
      <c r="I3387" s="829">
        <v>60000</v>
      </c>
      <c r="J3387" s="830"/>
      <c r="K3387" s="830"/>
      <c r="L3387" s="830"/>
      <c r="M3387" s="536"/>
      <c r="N3387" s="536"/>
      <c r="O3387" s="480"/>
      <c r="P3387" s="587"/>
      <c r="Q3387" s="831"/>
      <c r="R3387" s="480">
        <v>50000</v>
      </c>
      <c r="S3387" s="829">
        <v>10000</v>
      </c>
      <c r="T3387" s="832"/>
      <c r="U3387" s="829"/>
      <c r="V3387" s="832"/>
      <c r="W3387" s="829"/>
      <c r="X3387" s="593">
        <f t="shared" si="489"/>
        <v>0</v>
      </c>
      <c r="Y3387" s="593">
        <f t="shared" si="490"/>
        <v>0</v>
      </c>
      <c r="Z3387" s="595"/>
      <c r="AA3387" s="595"/>
      <c r="AB3387" s="595"/>
      <c r="AC3387" s="595"/>
      <c r="AD3387" s="595"/>
      <c r="AE3387" s="595"/>
      <c r="AF3387" s="595"/>
      <c r="AG3387" s="595"/>
      <c r="AH3387" s="595">
        <f t="shared" si="486"/>
        <v>0</v>
      </c>
      <c r="AI3387" s="595">
        <v>1</v>
      </c>
      <c r="AJ3387" s="595"/>
      <c r="AK3387" s="595"/>
      <c r="AL3387" s="595"/>
      <c r="AM3387" s="595"/>
      <c r="AN3387" s="595"/>
      <c r="AO3387" s="595"/>
      <c r="AP3387" s="595"/>
      <c r="AQ3387" s="596">
        <f t="shared" si="488"/>
        <v>1</v>
      </c>
      <c r="AR3387" s="596">
        <f t="shared" si="487"/>
        <v>1</v>
      </c>
    </row>
    <row r="3388" spans="1:44" ht="28.2" thickTop="1" thickBot="1">
      <c r="A3388" s="206" t="s">
        <v>2448</v>
      </c>
      <c r="B3388" s="206" t="s">
        <v>2537</v>
      </c>
      <c r="C3388" s="227" t="s">
        <v>2244</v>
      </c>
      <c r="D3388" s="808"/>
      <c r="E3388" s="827" t="s">
        <v>145</v>
      </c>
      <c r="F3388" s="790">
        <v>350000</v>
      </c>
      <c r="G3388" s="790">
        <v>500000</v>
      </c>
      <c r="H3388" s="828"/>
      <c r="I3388" s="829">
        <v>318000</v>
      </c>
      <c r="J3388" s="830"/>
      <c r="K3388" s="830"/>
      <c r="L3388" s="830"/>
      <c r="M3388" s="536"/>
      <c r="N3388" s="536">
        <v>182000</v>
      </c>
      <c r="O3388" s="480"/>
      <c r="P3388" s="587"/>
      <c r="Q3388" s="831">
        <v>47055</v>
      </c>
      <c r="R3388" s="480">
        <f>G3388-Q3388</f>
        <v>452945</v>
      </c>
      <c r="S3388" s="829">
        <v>0</v>
      </c>
      <c r="T3388" s="832"/>
      <c r="U3388" s="829"/>
      <c r="V3388" s="832"/>
      <c r="W3388" s="829"/>
      <c r="X3388" s="593">
        <f t="shared" si="489"/>
        <v>0</v>
      </c>
      <c r="Y3388" s="593">
        <f t="shared" si="490"/>
        <v>0</v>
      </c>
      <c r="Z3388" s="595"/>
      <c r="AA3388" s="595"/>
      <c r="AB3388" s="595"/>
      <c r="AC3388" s="595"/>
      <c r="AD3388" s="595"/>
      <c r="AE3388" s="595"/>
      <c r="AF3388" s="595"/>
      <c r="AG3388" s="595"/>
      <c r="AH3388" s="595">
        <f t="shared" si="486"/>
        <v>0</v>
      </c>
      <c r="AI3388" s="595">
        <v>1</v>
      </c>
      <c r="AJ3388" s="595"/>
      <c r="AK3388" s="595"/>
      <c r="AL3388" s="595"/>
      <c r="AM3388" s="595"/>
      <c r="AN3388" s="595"/>
      <c r="AO3388" s="595"/>
      <c r="AP3388" s="595"/>
      <c r="AQ3388" s="596">
        <f t="shared" si="488"/>
        <v>1</v>
      </c>
      <c r="AR3388" s="596">
        <f t="shared" si="487"/>
        <v>1</v>
      </c>
    </row>
    <row r="3389" spans="1:44" ht="28.2" thickTop="1" thickBot="1">
      <c r="A3389" s="206" t="s">
        <v>2448</v>
      </c>
      <c r="B3389" s="206" t="s">
        <v>2537</v>
      </c>
      <c r="C3389" s="227" t="s">
        <v>2546</v>
      </c>
      <c r="D3389" s="808"/>
      <c r="E3389" s="827" t="s">
        <v>145</v>
      </c>
      <c r="F3389" s="790">
        <v>280000</v>
      </c>
      <c r="G3389" s="790">
        <v>250000</v>
      </c>
      <c r="H3389" s="828"/>
      <c r="I3389" s="829">
        <v>250000</v>
      </c>
      <c r="J3389" s="830"/>
      <c r="K3389" s="830"/>
      <c r="L3389" s="830"/>
      <c r="M3389" s="536"/>
      <c r="N3389" s="536"/>
      <c r="O3389" s="480"/>
      <c r="P3389" s="587"/>
      <c r="Q3389" s="831"/>
      <c r="R3389" s="480">
        <v>250000</v>
      </c>
      <c r="S3389" s="829">
        <v>0</v>
      </c>
      <c r="T3389" s="832"/>
      <c r="U3389" s="829"/>
      <c r="V3389" s="832"/>
      <c r="W3389" s="829"/>
      <c r="X3389" s="593">
        <f t="shared" si="489"/>
        <v>0</v>
      </c>
      <c r="Y3389" s="593">
        <f t="shared" si="490"/>
        <v>0</v>
      </c>
      <c r="Z3389" s="595"/>
      <c r="AA3389" s="595"/>
      <c r="AB3389" s="595"/>
      <c r="AC3389" s="595"/>
      <c r="AD3389" s="595"/>
      <c r="AE3389" s="595"/>
      <c r="AF3389" s="595"/>
      <c r="AG3389" s="595"/>
      <c r="AH3389" s="595">
        <f t="shared" si="486"/>
        <v>0</v>
      </c>
      <c r="AI3389" s="595">
        <v>1</v>
      </c>
      <c r="AJ3389" s="595"/>
      <c r="AK3389" s="595"/>
      <c r="AL3389" s="595"/>
      <c r="AM3389" s="595"/>
      <c r="AN3389" s="595"/>
      <c r="AO3389" s="595"/>
      <c r="AP3389" s="595"/>
      <c r="AQ3389" s="596">
        <f t="shared" si="488"/>
        <v>1</v>
      </c>
      <c r="AR3389" s="596">
        <f t="shared" si="487"/>
        <v>1</v>
      </c>
    </row>
    <row r="3390" spans="1:44" ht="28.2" thickTop="1" thickBot="1">
      <c r="A3390" s="206" t="s">
        <v>2448</v>
      </c>
      <c r="B3390" s="206" t="s">
        <v>2537</v>
      </c>
      <c r="C3390" s="227" t="s">
        <v>172</v>
      </c>
      <c r="D3390" s="808"/>
      <c r="E3390" s="827" t="s">
        <v>145</v>
      </c>
      <c r="F3390" s="790">
        <v>200000</v>
      </c>
      <c r="G3390" s="790">
        <v>200000</v>
      </c>
      <c r="H3390" s="828"/>
      <c r="I3390" s="829">
        <v>200000</v>
      </c>
      <c r="J3390" s="830"/>
      <c r="K3390" s="830"/>
      <c r="L3390" s="830"/>
      <c r="M3390" s="536"/>
      <c r="N3390" s="536"/>
      <c r="O3390" s="480"/>
      <c r="P3390" s="587"/>
      <c r="Q3390" s="831">
        <v>182228</v>
      </c>
      <c r="R3390" s="480">
        <f>G3390-Q3390</f>
        <v>17772</v>
      </c>
      <c r="S3390" s="829">
        <v>0</v>
      </c>
      <c r="T3390" s="832"/>
      <c r="U3390" s="829"/>
      <c r="V3390" s="832"/>
      <c r="W3390" s="829"/>
      <c r="X3390" s="593">
        <f t="shared" si="489"/>
        <v>0</v>
      </c>
      <c r="Y3390" s="593">
        <f t="shared" si="490"/>
        <v>0</v>
      </c>
      <c r="Z3390" s="595"/>
      <c r="AA3390" s="595"/>
      <c r="AB3390" s="595"/>
      <c r="AC3390" s="595"/>
      <c r="AD3390" s="595"/>
      <c r="AE3390" s="595"/>
      <c r="AF3390" s="595"/>
      <c r="AG3390" s="595"/>
      <c r="AH3390" s="595">
        <f t="shared" si="486"/>
        <v>0</v>
      </c>
      <c r="AI3390" s="595">
        <v>1</v>
      </c>
      <c r="AJ3390" s="595"/>
      <c r="AK3390" s="595"/>
      <c r="AL3390" s="595"/>
      <c r="AM3390" s="595"/>
      <c r="AN3390" s="595"/>
      <c r="AO3390" s="595"/>
      <c r="AP3390" s="595"/>
      <c r="AQ3390" s="596">
        <f t="shared" si="488"/>
        <v>1</v>
      </c>
      <c r="AR3390" s="596">
        <f t="shared" si="487"/>
        <v>1</v>
      </c>
    </row>
    <row r="3391" spans="1:44" ht="28.2" thickTop="1" thickBot="1">
      <c r="A3391" s="206" t="s">
        <v>2448</v>
      </c>
      <c r="B3391" s="206" t="s">
        <v>2537</v>
      </c>
      <c r="C3391" s="227" t="s">
        <v>1027</v>
      </c>
      <c r="D3391" s="808"/>
      <c r="E3391" s="827" t="s">
        <v>53</v>
      </c>
      <c r="F3391" s="790">
        <v>3133892</v>
      </c>
      <c r="G3391" s="790">
        <v>3120000</v>
      </c>
      <c r="H3391" s="828"/>
      <c r="I3391" s="829">
        <v>1120000</v>
      </c>
      <c r="J3391" s="830">
        <v>1776000</v>
      </c>
      <c r="K3391" s="830">
        <v>0</v>
      </c>
      <c r="L3391" s="830">
        <v>224000</v>
      </c>
      <c r="M3391" s="536">
        <v>0</v>
      </c>
      <c r="N3391" s="536">
        <v>0</v>
      </c>
      <c r="O3391" s="480">
        <v>0</v>
      </c>
      <c r="P3391" s="587"/>
      <c r="Q3391" s="831">
        <v>2805389</v>
      </c>
      <c r="R3391" s="833">
        <f>G3391-Q3391</f>
        <v>314611</v>
      </c>
      <c r="S3391" s="829">
        <v>0</v>
      </c>
      <c r="T3391" s="832"/>
      <c r="U3391" s="829"/>
      <c r="V3391" s="832"/>
      <c r="W3391" s="829"/>
      <c r="X3391" s="593">
        <f t="shared" si="489"/>
        <v>0</v>
      </c>
      <c r="Y3391" s="593">
        <f t="shared" si="490"/>
        <v>0</v>
      </c>
      <c r="Z3391" s="595"/>
      <c r="AA3391" s="595"/>
      <c r="AB3391" s="595"/>
      <c r="AC3391" s="595"/>
      <c r="AD3391" s="595"/>
      <c r="AE3391" s="595"/>
      <c r="AF3391" s="595"/>
      <c r="AG3391" s="595"/>
      <c r="AH3391" s="595">
        <f t="shared" si="486"/>
        <v>0</v>
      </c>
      <c r="AI3391" s="595">
        <v>1</v>
      </c>
      <c r="AJ3391" s="595"/>
      <c r="AK3391" s="595"/>
      <c r="AL3391" s="595"/>
      <c r="AM3391" s="595"/>
      <c r="AN3391" s="595"/>
      <c r="AO3391" s="595"/>
      <c r="AP3391" s="623"/>
      <c r="AQ3391" s="596">
        <f t="shared" si="488"/>
        <v>1</v>
      </c>
      <c r="AR3391" s="596">
        <f t="shared" si="487"/>
        <v>1</v>
      </c>
    </row>
    <row r="3392" spans="1:44" ht="28.2" thickTop="1" thickBot="1">
      <c r="A3392" s="206" t="s">
        <v>2448</v>
      </c>
      <c r="B3392" s="206" t="s">
        <v>2537</v>
      </c>
      <c r="C3392" s="227" t="s">
        <v>2547</v>
      </c>
      <c r="D3392" s="808"/>
      <c r="E3392" s="827" t="s">
        <v>53</v>
      </c>
      <c r="F3392" s="790">
        <v>350000</v>
      </c>
      <c r="G3392" s="790">
        <v>316000</v>
      </c>
      <c r="H3392" s="828"/>
      <c r="I3392" s="829"/>
      <c r="J3392" s="830">
        <v>0</v>
      </c>
      <c r="K3392" s="830">
        <v>0</v>
      </c>
      <c r="L3392" s="830">
        <v>0</v>
      </c>
      <c r="M3392" s="536">
        <v>0</v>
      </c>
      <c r="N3392" s="536">
        <v>316000</v>
      </c>
      <c r="O3392" s="480" t="s">
        <v>783</v>
      </c>
      <c r="P3392" s="587"/>
      <c r="Q3392" s="831">
        <v>109000</v>
      </c>
      <c r="R3392" s="833">
        <v>175000</v>
      </c>
      <c r="S3392" s="829">
        <v>32000</v>
      </c>
      <c r="T3392" s="832"/>
      <c r="U3392" s="829"/>
      <c r="V3392" s="832"/>
      <c r="W3392" s="829"/>
      <c r="X3392" s="593">
        <f t="shared" si="489"/>
        <v>0</v>
      </c>
      <c r="Y3392" s="593">
        <f t="shared" si="490"/>
        <v>0</v>
      </c>
      <c r="Z3392" s="595"/>
      <c r="AA3392" s="595"/>
      <c r="AB3392" s="595"/>
      <c r="AC3392" s="595"/>
      <c r="AD3392" s="595"/>
      <c r="AE3392" s="595"/>
      <c r="AF3392" s="595"/>
      <c r="AG3392" s="595"/>
      <c r="AH3392" s="595">
        <f t="shared" si="486"/>
        <v>0</v>
      </c>
      <c r="AI3392" s="595"/>
      <c r="AJ3392" s="595"/>
      <c r="AK3392" s="595"/>
      <c r="AL3392" s="595">
        <v>1</v>
      </c>
      <c r="AM3392" s="595"/>
      <c r="AN3392" s="595"/>
      <c r="AO3392" s="595"/>
      <c r="AP3392" s="623"/>
      <c r="AQ3392" s="596">
        <f t="shared" si="488"/>
        <v>1</v>
      </c>
      <c r="AR3392" s="596">
        <f t="shared" si="487"/>
        <v>1</v>
      </c>
    </row>
    <row r="3393" spans="1:44" ht="28.2" thickTop="1" thickBot="1">
      <c r="A3393" s="206" t="s">
        <v>2448</v>
      </c>
      <c r="B3393" s="206" t="s">
        <v>2537</v>
      </c>
      <c r="C3393" s="227" t="s">
        <v>323</v>
      </c>
      <c r="D3393" s="808"/>
      <c r="E3393" s="827" t="s">
        <v>53</v>
      </c>
      <c r="F3393" s="790">
        <v>74000</v>
      </c>
      <c r="G3393" s="790">
        <v>72240</v>
      </c>
      <c r="H3393" s="828"/>
      <c r="I3393" s="829">
        <v>72240</v>
      </c>
      <c r="J3393" s="830"/>
      <c r="K3393" s="830"/>
      <c r="L3393" s="830"/>
      <c r="M3393" s="536"/>
      <c r="N3393" s="536"/>
      <c r="O3393" s="480"/>
      <c r="P3393" s="587"/>
      <c r="Q3393" s="831">
        <v>65015</v>
      </c>
      <c r="R3393" s="833">
        <v>7225</v>
      </c>
      <c r="S3393" s="829"/>
      <c r="T3393" s="832"/>
      <c r="U3393" s="829"/>
      <c r="V3393" s="832"/>
      <c r="W3393" s="829"/>
      <c r="X3393" s="593">
        <f t="shared" si="489"/>
        <v>0</v>
      </c>
      <c r="Y3393" s="593">
        <f t="shared" si="490"/>
        <v>0</v>
      </c>
      <c r="Z3393" s="595"/>
      <c r="AA3393" s="595"/>
      <c r="AB3393" s="595"/>
      <c r="AC3393" s="595"/>
      <c r="AD3393" s="595"/>
      <c r="AE3393" s="595"/>
      <c r="AF3393" s="595"/>
      <c r="AG3393" s="595"/>
      <c r="AH3393" s="595">
        <f t="shared" si="486"/>
        <v>0</v>
      </c>
      <c r="AI3393" s="595">
        <v>1</v>
      </c>
      <c r="AJ3393" s="595"/>
      <c r="AK3393" s="595"/>
      <c r="AL3393" s="595"/>
      <c r="AM3393" s="595"/>
      <c r="AN3393" s="595"/>
      <c r="AO3393" s="595"/>
      <c r="AP3393" s="623"/>
      <c r="AQ3393" s="596">
        <f t="shared" si="488"/>
        <v>1</v>
      </c>
      <c r="AR3393" s="596">
        <f t="shared" si="487"/>
        <v>1</v>
      </c>
    </row>
    <row r="3394" spans="1:44" ht="28.2" thickTop="1" thickBot="1">
      <c r="A3394" s="206" t="s">
        <v>2448</v>
      </c>
      <c r="B3394" s="206" t="s">
        <v>2537</v>
      </c>
      <c r="C3394" s="227" t="s">
        <v>2548</v>
      </c>
      <c r="D3394" s="808"/>
      <c r="E3394" s="827" t="s">
        <v>53</v>
      </c>
      <c r="F3394" s="790">
        <v>450000</v>
      </c>
      <c r="G3394" s="790">
        <v>541000</v>
      </c>
      <c r="H3394" s="828"/>
      <c r="I3394" s="829">
        <v>4000</v>
      </c>
      <c r="J3394" s="830">
        <v>0</v>
      </c>
      <c r="K3394" s="830">
        <v>0</v>
      </c>
      <c r="L3394" s="830">
        <v>0</v>
      </c>
      <c r="M3394" s="536">
        <v>0</v>
      </c>
      <c r="N3394" s="536">
        <v>537000</v>
      </c>
      <c r="O3394" s="480" t="s">
        <v>783</v>
      </c>
      <c r="P3394" s="587"/>
      <c r="Q3394" s="831">
        <v>250000</v>
      </c>
      <c r="R3394" s="833">
        <v>237000</v>
      </c>
      <c r="S3394" s="829">
        <v>54000</v>
      </c>
      <c r="T3394" s="832"/>
      <c r="U3394" s="829"/>
      <c r="V3394" s="832"/>
      <c r="W3394" s="829"/>
      <c r="X3394" s="593">
        <f t="shared" si="489"/>
        <v>0</v>
      </c>
      <c r="Y3394" s="593">
        <f t="shared" si="490"/>
        <v>0</v>
      </c>
      <c r="Z3394" s="595"/>
      <c r="AA3394" s="595"/>
      <c r="AB3394" s="595"/>
      <c r="AC3394" s="595"/>
      <c r="AD3394" s="595"/>
      <c r="AE3394" s="595"/>
      <c r="AF3394" s="595"/>
      <c r="AG3394" s="595"/>
      <c r="AH3394" s="595">
        <f t="shared" si="486"/>
        <v>0</v>
      </c>
      <c r="AI3394" s="595"/>
      <c r="AJ3394" s="595"/>
      <c r="AK3394" s="595"/>
      <c r="AL3394" s="595">
        <v>1</v>
      </c>
      <c r="AM3394" s="595"/>
      <c r="AN3394" s="595"/>
      <c r="AO3394" s="595"/>
      <c r="AP3394" s="623"/>
      <c r="AQ3394" s="596">
        <f t="shared" si="488"/>
        <v>1</v>
      </c>
      <c r="AR3394" s="596">
        <f t="shared" si="487"/>
        <v>1</v>
      </c>
    </row>
    <row r="3395" spans="1:44" ht="28.2" thickTop="1" thickBot="1">
      <c r="A3395" s="206" t="s">
        <v>2448</v>
      </c>
      <c r="B3395" s="206" t="s">
        <v>2537</v>
      </c>
      <c r="C3395" s="227" t="s">
        <v>45</v>
      </c>
      <c r="D3395" s="808"/>
      <c r="E3395" s="827" t="s">
        <v>10</v>
      </c>
      <c r="F3395" s="790">
        <v>1446316</v>
      </c>
      <c r="G3395" s="790">
        <v>1505000</v>
      </c>
      <c r="H3395" s="828"/>
      <c r="I3395" s="829">
        <v>856000</v>
      </c>
      <c r="J3395" s="830">
        <v>649000</v>
      </c>
      <c r="K3395" s="830">
        <v>0</v>
      </c>
      <c r="L3395" s="830">
        <v>0</v>
      </c>
      <c r="M3395" s="536">
        <v>0</v>
      </c>
      <c r="N3395" s="536"/>
      <c r="O3395" s="480"/>
      <c r="P3395" s="587"/>
      <c r="Q3395" s="831">
        <v>1354000</v>
      </c>
      <c r="R3395" s="833">
        <v>151000</v>
      </c>
      <c r="S3395" s="829">
        <v>0</v>
      </c>
      <c r="T3395" s="484"/>
      <c r="U3395" s="334"/>
      <c r="V3395" s="484"/>
      <c r="W3395" s="334"/>
      <c r="X3395" s="593">
        <f t="shared" si="489"/>
        <v>0</v>
      </c>
      <c r="Y3395" s="593">
        <f t="shared" si="490"/>
        <v>0</v>
      </c>
      <c r="Z3395" s="595"/>
      <c r="AA3395" s="595"/>
      <c r="AB3395" s="595"/>
      <c r="AC3395" s="595"/>
      <c r="AD3395" s="595"/>
      <c r="AE3395" s="595"/>
      <c r="AF3395" s="595"/>
      <c r="AG3395" s="595"/>
      <c r="AH3395" s="595">
        <f t="shared" si="486"/>
        <v>0</v>
      </c>
      <c r="AI3395" s="595">
        <v>1</v>
      </c>
      <c r="AJ3395" s="595"/>
      <c r="AK3395" s="595"/>
      <c r="AL3395" s="595"/>
      <c r="AM3395" s="595"/>
      <c r="AN3395" s="595"/>
      <c r="AO3395" s="595"/>
      <c r="AP3395" s="623"/>
      <c r="AQ3395" s="596">
        <f t="shared" si="488"/>
        <v>1</v>
      </c>
      <c r="AR3395" s="596">
        <f t="shared" si="487"/>
        <v>1</v>
      </c>
    </row>
    <row r="3396" spans="1:44" ht="28.2" thickTop="1" thickBot="1">
      <c r="A3396" s="206" t="s">
        <v>2448</v>
      </c>
      <c r="B3396" s="206" t="s">
        <v>2537</v>
      </c>
      <c r="C3396" s="227" t="s">
        <v>2549</v>
      </c>
      <c r="D3396" s="808"/>
      <c r="E3396" s="827" t="s">
        <v>145</v>
      </c>
      <c r="F3396" s="790">
        <v>0</v>
      </c>
      <c r="G3396" s="790">
        <v>78000</v>
      </c>
      <c r="H3396" s="828"/>
      <c r="I3396" s="829">
        <v>78000</v>
      </c>
      <c r="J3396" s="830"/>
      <c r="K3396" s="830"/>
      <c r="L3396" s="830"/>
      <c r="M3396" s="536"/>
      <c r="N3396" s="536"/>
      <c r="O3396" s="480"/>
      <c r="P3396" s="587"/>
      <c r="Q3396" s="831"/>
      <c r="R3396" s="833">
        <v>78000</v>
      </c>
      <c r="S3396" s="829"/>
      <c r="T3396" s="484"/>
      <c r="U3396" s="334"/>
      <c r="V3396" s="484"/>
      <c r="W3396" s="334"/>
      <c r="X3396" s="593">
        <f t="shared" si="489"/>
        <v>0</v>
      </c>
      <c r="Y3396" s="593">
        <f t="shared" si="490"/>
        <v>0</v>
      </c>
      <c r="Z3396" s="595"/>
      <c r="AA3396" s="595"/>
      <c r="AB3396" s="595"/>
      <c r="AC3396" s="595"/>
      <c r="AD3396" s="595"/>
      <c r="AE3396" s="595"/>
      <c r="AF3396" s="595"/>
      <c r="AG3396" s="595"/>
      <c r="AH3396" s="595">
        <f t="shared" si="486"/>
        <v>0</v>
      </c>
      <c r="AI3396" s="595">
        <v>1</v>
      </c>
      <c r="AJ3396" s="595"/>
      <c r="AK3396" s="595"/>
      <c r="AL3396" s="595"/>
      <c r="AM3396" s="595"/>
      <c r="AN3396" s="595"/>
      <c r="AO3396" s="595"/>
      <c r="AP3396" s="623"/>
      <c r="AQ3396" s="596">
        <f t="shared" si="488"/>
        <v>1</v>
      </c>
      <c r="AR3396" s="596">
        <f t="shared" si="487"/>
        <v>1</v>
      </c>
    </row>
    <row r="3397" spans="1:44" ht="28.2" thickTop="1" thickBot="1">
      <c r="A3397" s="206" t="s">
        <v>2448</v>
      </c>
      <c r="B3397" s="206" t="s">
        <v>2537</v>
      </c>
      <c r="C3397" s="227" t="s">
        <v>2550</v>
      </c>
      <c r="D3397" s="808"/>
      <c r="E3397" s="827" t="s">
        <v>145</v>
      </c>
      <c r="F3397" s="790">
        <v>0</v>
      </c>
      <c r="G3397" s="790">
        <v>24000</v>
      </c>
      <c r="H3397" s="828"/>
      <c r="I3397" s="829">
        <v>24000</v>
      </c>
      <c r="J3397" s="830"/>
      <c r="K3397" s="830"/>
      <c r="L3397" s="830"/>
      <c r="M3397" s="536"/>
      <c r="N3397" s="536"/>
      <c r="O3397" s="480"/>
      <c r="P3397" s="587"/>
      <c r="Q3397" s="831"/>
      <c r="R3397" s="833">
        <v>24000</v>
      </c>
      <c r="S3397" s="829"/>
      <c r="T3397" s="484"/>
      <c r="U3397" s="334"/>
      <c r="V3397" s="484"/>
      <c r="W3397" s="334"/>
      <c r="X3397" s="593">
        <f t="shared" si="489"/>
        <v>0</v>
      </c>
      <c r="Y3397" s="593">
        <f t="shared" si="490"/>
        <v>0</v>
      </c>
      <c r="Z3397" s="595"/>
      <c r="AA3397" s="595"/>
      <c r="AB3397" s="595"/>
      <c r="AC3397" s="595"/>
      <c r="AD3397" s="595"/>
      <c r="AE3397" s="595"/>
      <c r="AF3397" s="595"/>
      <c r="AG3397" s="595"/>
      <c r="AH3397" s="595">
        <f t="shared" si="486"/>
        <v>0</v>
      </c>
      <c r="AI3397" s="595">
        <v>1</v>
      </c>
      <c r="AJ3397" s="595"/>
      <c r="AK3397" s="595"/>
      <c r="AL3397" s="595"/>
      <c r="AM3397" s="595"/>
      <c r="AN3397" s="595"/>
      <c r="AO3397" s="595"/>
      <c r="AP3397" s="623"/>
      <c r="AQ3397" s="596">
        <f t="shared" si="488"/>
        <v>1</v>
      </c>
      <c r="AR3397" s="596">
        <f t="shared" si="487"/>
        <v>1</v>
      </c>
    </row>
    <row r="3398" spans="1:44" ht="28.2" thickTop="1" thickBot="1">
      <c r="A3398" s="206" t="s">
        <v>2448</v>
      </c>
      <c r="B3398" s="206" t="s">
        <v>2537</v>
      </c>
      <c r="C3398" s="227" t="s">
        <v>2551</v>
      </c>
      <c r="D3398" s="808"/>
      <c r="E3398" s="827" t="s">
        <v>145</v>
      </c>
      <c r="F3398" s="790">
        <v>0</v>
      </c>
      <c r="G3398" s="790">
        <v>42000</v>
      </c>
      <c r="H3398" s="828"/>
      <c r="I3398" s="829">
        <v>42000</v>
      </c>
      <c r="J3398" s="830"/>
      <c r="K3398" s="830"/>
      <c r="L3398" s="830"/>
      <c r="M3398" s="536"/>
      <c r="N3398" s="536"/>
      <c r="O3398" s="480"/>
      <c r="P3398" s="587"/>
      <c r="Q3398" s="831">
        <v>21000</v>
      </c>
      <c r="R3398" s="833">
        <v>21000</v>
      </c>
      <c r="S3398" s="829"/>
      <c r="T3398" s="484"/>
      <c r="U3398" s="334"/>
      <c r="V3398" s="484"/>
      <c r="W3398" s="334"/>
      <c r="X3398" s="593">
        <f t="shared" si="489"/>
        <v>0</v>
      </c>
      <c r="Y3398" s="593">
        <f t="shared" si="490"/>
        <v>0</v>
      </c>
      <c r="Z3398" s="595"/>
      <c r="AA3398" s="595"/>
      <c r="AB3398" s="595"/>
      <c r="AC3398" s="595"/>
      <c r="AD3398" s="595"/>
      <c r="AE3398" s="595"/>
      <c r="AF3398" s="595"/>
      <c r="AG3398" s="595"/>
      <c r="AH3398" s="595">
        <f t="shared" si="486"/>
        <v>0</v>
      </c>
      <c r="AI3398" s="595">
        <v>1</v>
      </c>
      <c r="AJ3398" s="595"/>
      <c r="AK3398" s="595"/>
      <c r="AL3398" s="595"/>
      <c r="AM3398" s="595"/>
      <c r="AN3398" s="595"/>
      <c r="AO3398" s="595"/>
      <c r="AP3398" s="623"/>
      <c r="AQ3398" s="596">
        <f t="shared" si="488"/>
        <v>1</v>
      </c>
      <c r="AR3398" s="596">
        <f t="shared" si="487"/>
        <v>1</v>
      </c>
    </row>
    <row r="3399" spans="1:44" ht="28.2" thickTop="1" thickBot="1">
      <c r="A3399" s="206" t="s">
        <v>2448</v>
      </c>
      <c r="B3399" s="206" t="s">
        <v>2537</v>
      </c>
      <c r="C3399" s="227" t="s">
        <v>2552</v>
      </c>
      <c r="D3399" s="808"/>
      <c r="E3399" s="827" t="s">
        <v>145</v>
      </c>
      <c r="F3399" s="790">
        <v>0</v>
      </c>
      <c r="G3399" s="790">
        <v>85000</v>
      </c>
      <c r="H3399" s="828"/>
      <c r="I3399" s="829">
        <v>85000</v>
      </c>
      <c r="J3399" s="830"/>
      <c r="K3399" s="830"/>
      <c r="L3399" s="830"/>
      <c r="M3399" s="536"/>
      <c r="N3399" s="536"/>
      <c r="O3399" s="480"/>
      <c r="P3399" s="587"/>
      <c r="Q3399" s="831"/>
      <c r="R3399" s="833">
        <v>85000</v>
      </c>
      <c r="S3399" s="829"/>
      <c r="T3399" s="484"/>
      <c r="U3399" s="334"/>
      <c r="V3399" s="484"/>
      <c r="W3399" s="334"/>
      <c r="X3399" s="593">
        <f t="shared" si="489"/>
        <v>0</v>
      </c>
      <c r="Y3399" s="593">
        <f t="shared" si="490"/>
        <v>0</v>
      </c>
      <c r="Z3399" s="595"/>
      <c r="AA3399" s="595"/>
      <c r="AB3399" s="595"/>
      <c r="AC3399" s="595"/>
      <c r="AD3399" s="595"/>
      <c r="AE3399" s="595"/>
      <c r="AF3399" s="595"/>
      <c r="AG3399" s="595"/>
      <c r="AH3399" s="595">
        <f t="shared" si="486"/>
        <v>0</v>
      </c>
      <c r="AI3399" s="595">
        <v>1</v>
      </c>
      <c r="AJ3399" s="595"/>
      <c r="AK3399" s="595"/>
      <c r="AL3399" s="595"/>
      <c r="AM3399" s="595"/>
      <c r="AN3399" s="595"/>
      <c r="AO3399" s="595"/>
      <c r="AP3399" s="623"/>
      <c r="AQ3399" s="596">
        <f t="shared" si="488"/>
        <v>1</v>
      </c>
      <c r="AR3399" s="596">
        <f t="shared" si="487"/>
        <v>1</v>
      </c>
    </row>
    <row r="3400" spans="1:44" ht="28.2" thickTop="1" thickBot="1">
      <c r="A3400" s="206" t="s">
        <v>2448</v>
      </c>
      <c r="B3400" s="206" t="s">
        <v>2537</v>
      </c>
      <c r="C3400" s="227" t="s">
        <v>2553</v>
      </c>
      <c r="D3400" s="808"/>
      <c r="E3400" s="827" t="s">
        <v>10</v>
      </c>
      <c r="F3400" s="790">
        <v>1391000</v>
      </c>
      <c r="G3400" s="790">
        <v>1447000</v>
      </c>
      <c r="H3400" s="828"/>
      <c r="I3400" s="829">
        <v>517289</v>
      </c>
      <c r="J3400" s="830">
        <v>429711</v>
      </c>
      <c r="K3400" s="830">
        <v>0</v>
      </c>
      <c r="L3400" s="830">
        <v>0</v>
      </c>
      <c r="M3400" s="536">
        <v>0</v>
      </c>
      <c r="N3400" s="536">
        <v>500000</v>
      </c>
      <c r="O3400" s="480" t="s">
        <v>250</v>
      </c>
      <c r="P3400" s="587"/>
      <c r="Q3400" s="831">
        <v>1301896</v>
      </c>
      <c r="R3400" s="833">
        <f>G3400-Q3400</f>
        <v>145104</v>
      </c>
      <c r="S3400" s="829">
        <v>0</v>
      </c>
      <c r="T3400" s="484"/>
      <c r="U3400" s="334"/>
      <c r="V3400" s="484"/>
      <c r="W3400" s="334"/>
      <c r="X3400" s="593">
        <f t="shared" si="489"/>
        <v>0</v>
      </c>
      <c r="Y3400" s="593">
        <f t="shared" si="490"/>
        <v>0</v>
      </c>
      <c r="Z3400" s="595"/>
      <c r="AA3400" s="595"/>
      <c r="AB3400" s="595"/>
      <c r="AC3400" s="595"/>
      <c r="AD3400" s="595"/>
      <c r="AE3400" s="595"/>
      <c r="AF3400" s="595"/>
      <c r="AG3400" s="595"/>
      <c r="AH3400" s="595">
        <f t="shared" si="486"/>
        <v>0</v>
      </c>
      <c r="AI3400" s="595"/>
      <c r="AJ3400" s="595"/>
      <c r="AK3400" s="595"/>
      <c r="AL3400" s="595">
        <v>1</v>
      </c>
      <c r="AM3400" s="595"/>
      <c r="AN3400" s="595"/>
      <c r="AO3400" s="623"/>
      <c r="AP3400" s="623"/>
      <c r="AQ3400" s="596">
        <f t="shared" si="488"/>
        <v>1</v>
      </c>
      <c r="AR3400" s="596">
        <f t="shared" si="487"/>
        <v>1</v>
      </c>
    </row>
    <row r="3401" spans="1:44" ht="28.2" thickTop="1" thickBot="1">
      <c r="A3401" s="576" t="s">
        <v>2448</v>
      </c>
      <c r="B3401" s="576" t="s">
        <v>2554</v>
      </c>
      <c r="C3401" s="662" t="s">
        <v>41</v>
      </c>
      <c r="D3401" s="579"/>
      <c r="E3401" s="834" t="s">
        <v>179</v>
      </c>
      <c r="F3401" s="792">
        <v>120000</v>
      </c>
      <c r="G3401" s="792">
        <v>120000</v>
      </c>
      <c r="H3401" s="582"/>
      <c r="I3401" s="816"/>
      <c r="J3401" s="817"/>
      <c r="K3401" s="956"/>
      <c r="L3401" s="817">
        <v>120000</v>
      </c>
      <c r="M3401" s="818"/>
      <c r="N3401" s="818"/>
      <c r="O3401" s="666"/>
      <c r="P3401" s="587"/>
      <c r="Q3401" s="819"/>
      <c r="R3401" s="835">
        <v>30000</v>
      </c>
      <c r="S3401" s="816">
        <v>90000</v>
      </c>
      <c r="T3401" s="591"/>
      <c r="U3401" s="592"/>
      <c r="V3401" s="591"/>
      <c r="W3401" s="592"/>
      <c r="X3401" s="593">
        <f>G3401-I3401-J3401-L3401-K3401-M3401-N3401</f>
        <v>0</v>
      </c>
      <c r="Y3401" s="593">
        <f t="shared" si="490"/>
        <v>0</v>
      </c>
      <c r="Z3401" s="594">
        <v>1</v>
      </c>
      <c r="AA3401" s="594"/>
      <c r="AB3401" s="594"/>
      <c r="AC3401" s="594"/>
      <c r="AD3401" s="594"/>
      <c r="AE3401" s="594"/>
      <c r="AF3401" s="594"/>
      <c r="AG3401" s="594"/>
      <c r="AH3401" s="595">
        <f t="shared" si="486"/>
        <v>1</v>
      </c>
      <c r="AI3401" s="594"/>
      <c r="AJ3401" s="594"/>
      <c r="AK3401" s="594"/>
      <c r="AL3401" s="594"/>
      <c r="AM3401" s="594"/>
      <c r="AN3401" s="669"/>
      <c r="AO3401" s="669"/>
      <c r="AP3401" s="669"/>
      <c r="AQ3401" s="596">
        <f t="shared" si="488"/>
        <v>0</v>
      </c>
      <c r="AR3401" s="596">
        <f t="shared" si="487"/>
        <v>1</v>
      </c>
    </row>
    <row r="3402" spans="1:44" ht="28.2" thickTop="1" thickBot="1">
      <c r="A3402" s="576" t="s">
        <v>2448</v>
      </c>
      <c r="B3402" s="576" t="s">
        <v>2554</v>
      </c>
      <c r="C3402" s="662" t="s">
        <v>229</v>
      </c>
      <c r="D3402" s="579"/>
      <c r="E3402" s="834" t="s">
        <v>179</v>
      </c>
      <c r="F3402" s="792">
        <v>170000</v>
      </c>
      <c r="G3402" s="792">
        <v>170000</v>
      </c>
      <c r="H3402" s="582"/>
      <c r="I3402" s="816"/>
      <c r="J3402" s="817"/>
      <c r="K3402" s="956"/>
      <c r="L3402" s="817">
        <v>170000</v>
      </c>
      <c r="M3402" s="818"/>
      <c r="N3402" s="818"/>
      <c r="O3402" s="666"/>
      <c r="P3402" s="587"/>
      <c r="Q3402" s="819"/>
      <c r="R3402" s="835">
        <v>50000</v>
      </c>
      <c r="S3402" s="816">
        <v>120000</v>
      </c>
      <c r="T3402" s="591"/>
      <c r="U3402" s="592"/>
      <c r="V3402" s="591"/>
      <c r="W3402" s="592"/>
      <c r="X3402" s="593">
        <f>G3402-I3402-J3402-L3402-K3402-M3402-N3402</f>
        <v>0</v>
      </c>
      <c r="Y3402" s="593">
        <f t="shared" si="490"/>
        <v>0</v>
      </c>
      <c r="Z3402" s="594">
        <v>1</v>
      </c>
      <c r="AA3402" s="594"/>
      <c r="AB3402" s="594"/>
      <c r="AC3402" s="594"/>
      <c r="AD3402" s="594"/>
      <c r="AE3402" s="594"/>
      <c r="AF3402" s="594"/>
      <c r="AG3402" s="594"/>
      <c r="AH3402" s="595">
        <f t="shared" ref="AH3402:AH3465" si="491">SUM(Z3402:AG3402)</f>
        <v>1</v>
      </c>
      <c r="AI3402" s="594"/>
      <c r="AJ3402" s="594"/>
      <c r="AK3402" s="594"/>
      <c r="AL3402" s="594"/>
      <c r="AM3402" s="594"/>
      <c r="AN3402" s="669"/>
      <c r="AO3402" s="669"/>
      <c r="AP3402" s="669"/>
      <c r="AQ3402" s="596">
        <f t="shared" si="488"/>
        <v>0</v>
      </c>
      <c r="AR3402" s="596">
        <f t="shared" ref="AR3402:AR3465" si="492">AQ3402+AH3402</f>
        <v>1</v>
      </c>
    </row>
    <row r="3403" spans="1:44" ht="28.2" thickTop="1" thickBot="1">
      <c r="A3403" s="576" t="s">
        <v>2448</v>
      </c>
      <c r="B3403" s="576" t="s">
        <v>2554</v>
      </c>
      <c r="C3403" s="662" t="s">
        <v>2555</v>
      </c>
      <c r="D3403" s="579"/>
      <c r="E3403" s="834" t="s">
        <v>179</v>
      </c>
      <c r="F3403" s="792">
        <v>40000</v>
      </c>
      <c r="G3403" s="792">
        <v>40000</v>
      </c>
      <c r="H3403" s="582"/>
      <c r="I3403" s="816">
        <v>13000</v>
      </c>
      <c r="J3403" s="817"/>
      <c r="K3403" s="956"/>
      <c r="L3403" s="817">
        <v>27000</v>
      </c>
      <c r="M3403" s="818"/>
      <c r="N3403" s="818"/>
      <c r="O3403" s="666"/>
      <c r="P3403" s="587"/>
      <c r="Q3403" s="819"/>
      <c r="R3403" s="835">
        <v>35000</v>
      </c>
      <c r="S3403" s="816">
        <v>5000</v>
      </c>
      <c r="T3403" s="591"/>
      <c r="U3403" s="592"/>
      <c r="V3403" s="591"/>
      <c r="W3403" s="592"/>
      <c r="X3403" s="593">
        <f>G3403-I3403-J3403-L3403-K3403-M3403-N3403</f>
        <v>0</v>
      </c>
      <c r="Y3403" s="593">
        <f t="shared" si="490"/>
        <v>0</v>
      </c>
      <c r="Z3403" s="594">
        <v>1</v>
      </c>
      <c r="AA3403" s="594"/>
      <c r="AB3403" s="594"/>
      <c r="AC3403" s="594"/>
      <c r="AD3403" s="594"/>
      <c r="AE3403" s="594"/>
      <c r="AF3403" s="594"/>
      <c r="AG3403" s="594"/>
      <c r="AH3403" s="595">
        <f t="shared" si="491"/>
        <v>1</v>
      </c>
      <c r="AI3403" s="594"/>
      <c r="AJ3403" s="594"/>
      <c r="AK3403" s="594"/>
      <c r="AL3403" s="594"/>
      <c r="AM3403" s="594"/>
      <c r="AN3403" s="669"/>
      <c r="AO3403" s="669"/>
      <c r="AP3403" s="669"/>
      <c r="AQ3403" s="596">
        <f t="shared" si="488"/>
        <v>0</v>
      </c>
      <c r="AR3403" s="596">
        <f t="shared" si="492"/>
        <v>1</v>
      </c>
    </row>
    <row r="3404" spans="1:44" ht="28.2" thickTop="1" thickBot="1">
      <c r="A3404" s="576" t="s">
        <v>2448</v>
      </c>
      <c r="B3404" s="576" t="s">
        <v>2554</v>
      </c>
      <c r="C3404" s="662" t="s">
        <v>60</v>
      </c>
      <c r="D3404" s="579"/>
      <c r="E3404" s="834" t="s">
        <v>179</v>
      </c>
      <c r="F3404" s="792">
        <v>100000</v>
      </c>
      <c r="G3404" s="792">
        <v>100000</v>
      </c>
      <c r="H3404" s="582"/>
      <c r="I3404" s="816">
        <v>100000</v>
      </c>
      <c r="J3404" s="817"/>
      <c r="K3404" s="817"/>
      <c r="L3404" s="817"/>
      <c r="M3404" s="818"/>
      <c r="N3404" s="818"/>
      <c r="O3404" s="666"/>
      <c r="P3404" s="587"/>
      <c r="Q3404" s="819"/>
      <c r="R3404" s="835">
        <v>90000</v>
      </c>
      <c r="S3404" s="816">
        <v>10000</v>
      </c>
      <c r="T3404" s="591"/>
      <c r="U3404" s="592"/>
      <c r="V3404" s="591"/>
      <c r="W3404" s="592"/>
      <c r="X3404" s="593">
        <f t="shared" si="489"/>
        <v>0</v>
      </c>
      <c r="Y3404" s="593">
        <f t="shared" si="490"/>
        <v>0</v>
      </c>
      <c r="Z3404" s="594">
        <v>1</v>
      </c>
      <c r="AA3404" s="594"/>
      <c r="AB3404" s="594"/>
      <c r="AC3404" s="594"/>
      <c r="AD3404" s="594"/>
      <c r="AE3404" s="594"/>
      <c r="AF3404" s="594"/>
      <c r="AG3404" s="594"/>
      <c r="AH3404" s="595">
        <f t="shared" si="491"/>
        <v>1</v>
      </c>
      <c r="AI3404" s="594"/>
      <c r="AJ3404" s="594"/>
      <c r="AK3404" s="594"/>
      <c r="AL3404" s="594"/>
      <c r="AM3404" s="594"/>
      <c r="AN3404" s="669"/>
      <c r="AO3404" s="669"/>
      <c r="AP3404" s="669"/>
      <c r="AQ3404" s="596">
        <f t="shared" si="488"/>
        <v>0</v>
      </c>
      <c r="AR3404" s="596">
        <f t="shared" si="492"/>
        <v>1</v>
      </c>
    </row>
    <row r="3405" spans="1:44" ht="28.2" thickTop="1" thickBot="1">
      <c r="A3405" s="576" t="s">
        <v>2448</v>
      </c>
      <c r="B3405" s="576" t="s">
        <v>2554</v>
      </c>
      <c r="C3405" s="662" t="s">
        <v>36</v>
      </c>
      <c r="D3405" s="579"/>
      <c r="E3405" s="834" t="s">
        <v>179</v>
      </c>
      <c r="F3405" s="792">
        <v>50000</v>
      </c>
      <c r="G3405" s="792">
        <v>50000</v>
      </c>
      <c r="H3405" s="582"/>
      <c r="I3405" s="816">
        <v>50000</v>
      </c>
      <c r="J3405" s="817"/>
      <c r="K3405" s="817"/>
      <c r="L3405" s="817"/>
      <c r="M3405" s="818"/>
      <c r="N3405" s="818"/>
      <c r="O3405" s="666"/>
      <c r="P3405" s="587"/>
      <c r="Q3405" s="819"/>
      <c r="R3405" s="835">
        <v>40000</v>
      </c>
      <c r="S3405" s="816">
        <v>10000</v>
      </c>
      <c r="T3405" s="591"/>
      <c r="U3405" s="592"/>
      <c r="V3405" s="591"/>
      <c r="W3405" s="592"/>
      <c r="X3405" s="593">
        <f t="shared" si="489"/>
        <v>0</v>
      </c>
      <c r="Y3405" s="593">
        <f t="shared" si="490"/>
        <v>0</v>
      </c>
      <c r="Z3405" s="594">
        <v>1</v>
      </c>
      <c r="AA3405" s="594"/>
      <c r="AB3405" s="594"/>
      <c r="AC3405" s="594"/>
      <c r="AD3405" s="594"/>
      <c r="AE3405" s="594"/>
      <c r="AF3405" s="594"/>
      <c r="AG3405" s="594"/>
      <c r="AH3405" s="595">
        <f t="shared" si="491"/>
        <v>1</v>
      </c>
      <c r="AI3405" s="594"/>
      <c r="AJ3405" s="594"/>
      <c r="AK3405" s="594"/>
      <c r="AL3405" s="594"/>
      <c r="AM3405" s="594"/>
      <c r="AN3405" s="669"/>
      <c r="AO3405" s="669"/>
      <c r="AP3405" s="669"/>
      <c r="AQ3405" s="596">
        <f t="shared" ref="AQ3405:AQ3468" si="493">SUM(AI3405:AP3405)</f>
        <v>0</v>
      </c>
      <c r="AR3405" s="596">
        <f t="shared" si="492"/>
        <v>1</v>
      </c>
    </row>
    <row r="3406" spans="1:44" ht="28.2" thickTop="1" thickBot="1">
      <c r="A3406" s="597" t="s">
        <v>2448</v>
      </c>
      <c r="B3406" s="597" t="s">
        <v>2554</v>
      </c>
      <c r="C3406" s="670" t="s">
        <v>2137</v>
      </c>
      <c r="D3406" s="579"/>
      <c r="E3406" s="836" t="s">
        <v>179</v>
      </c>
      <c r="F3406" s="821">
        <v>330000</v>
      </c>
      <c r="G3406" s="821">
        <v>330000</v>
      </c>
      <c r="H3406" s="582"/>
      <c r="I3406" s="822"/>
      <c r="J3406" s="823">
        <v>330000</v>
      </c>
      <c r="K3406" s="823"/>
      <c r="L3406" s="823"/>
      <c r="M3406" s="824"/>
      <c r="N3406" s="824"/>
      <c r="O3406" s="674"/>
      <c r="P3406" s="587"/>
      <c r="Q3406" s="825"/>
      <c r="R3406" s="837">
        <v>330000</v>
      </c>
      <c r="S3406" s="822"/>
      <c r="T3406" s="608"/>
      <c r="U3406" s="609"/>
      <c r="V3406" s="608"/>
      <c r="W3406" s="609"/>
      <c r="X3406" s="593">
        <f t="shared" si="489"/>
        <v>0</v>
      </c>
      <c r="Y3406" s="593">
        <f t="shared" si="490"/>
        <v>0</v>
      </c>
      <c r="Z3406" s="610">
        <v>1</v>
      </c>
      <c r="AA3406" s="610"/>
      <c r="AB3406" s="610"/>
      <c r="AC3406" s="610"/>
      <c r="AD3406" s="610"/>
      <c r="AE3406" s="610"/>
      <c r="AF3406" s="610"/>
      <c r="AG3406" s="610"/>
      <c r="AH3406" s="595">
        <f t="shared" si="491"/>
        <v>1</v>
      </c>
      <c r="AI3406" s="611"/>
      <c r="AJ3406" s="611"/>
      <c r="AK3406" s="611"/>
      <c r="AL3406" s="611"/>
      <c r="AM3406" s="611"/>
      <c r="AN3406" s="677"/>
      <c r="AO3406" s="677"/>
      <c r="AP3406" s="677"/>
      <c r="AQ3406" s="596">
        <f t="shared" si="493"/>
        <v>0</v>
      </c>
      <c r="AR3406" s="596">
        <f t="shared" si="492"/>
        <v>1</v>
      </c>
    </row>
    <row r="3407" spans="1:44" ht="28.2" thickTop="1" thickBot="1">
      <c r="A3407" s="206" t="s">
        <v>2448</v>
      </c>
      <c r="B3407" s="206" t="s">
        <v>2554</v>
      </c>
      <c r="C3407" s="227" t="s">
        <v>593</v>
      </c>
      <c r="D3407" s="808"/>
      <c r="E3407" s="827" t="s">
        <v>145</v>
      </c>
      <c r="F3407" s="790">
        <v>200000</v>
      </c>
      <c r="G3407" s="790">
        <v>200000</v>
      </c>
      <c r="H3407" s="828"/>
      <c r="I3407" s="829"/>
      <c r="J3407" s="830"/>
      <c r="K3407" s="830"/>
      <c r="L3407" s="830">
        <v>200000</v>
      </c>
      <c r="M3407" s="536"/>
      <c r="N3407" s="536"/>
      <c r="O3407" s="480"/>
      <c r="P3407" s="587"/>
      <c r="Q3407" s="831"/>
      <c r="R3407" s="480">
        <v>190000</v>
      </c>
      <c r="S3407" s="829">
        <v>10000</v>
      </c>
      <c r="T3407" s="832"/>
      <c r="U3407" s="829"/>
      <c r="V3407" s="832"/>
      <c r="W3407" s="829"/>
      <c r="X3407" s="593">
        <f t="shared" si="489"/>
        <v>0</v>
      </c>
      <c r="Y3407" s="593">
        <f t="shared" si="490"/>
        <v>0</v>
      </c>
      <c r="Z3407" s="595"/>
      <c r="AA3407" s="595"/>
      <c r="AB3407" s="595"/>
      <c r="AC3407" s="595"/>
      <c r="AD3407" s="595"/>
      <c r="AE3407" s="595"/>
      <c r="AF3407" s="595"/>
      <c r="AG3407" s="595"/>
      <c r="AH3407" s="595">
        <f t="shared" si="491"/>
        <v>0</v>
      </c>
      <c r="AI3407" s="595">
        <v>1</v>
      </c>
      <c r="AJ3407" s="595"/>
      <c r="AK3407" s="595"/>
      <c r="AL3407" s="595"/>
      <c r="AM3407" s="595"/>
      <c r="AN3407" s="595"/>
      <c r="AO3407" s="595"/>
      <c r="AP3407" s="595"/>
      <c r="AQ3407" s="596">
        <f t="shared" si="493"/>
        <v>1</v>
      </c>
      <c r="AR3407" s="596">
        <f t="shared" si="492"/>
        <v>1</v>
      </c>
    </row>
    <row r="3408" spans="1:44" ht="28.2" thickTop="1" thickBot="1">
      <c r="A3408" s="206" t="s">
        <v>2448</v>
      </c>
      <c r="B3408" s="206" t="s">
        <v>2554</v>
      </c>
      <c r="C3408" s="227" t="s">
        <v>41</v>
      </c>
      <c r="D3408" s="579"/>
      <c r="E3408" s="827" t="s">
        <v>53</v>
      </c>
      <c r="F3408" s="658">
        <v>220000</v>
      </c>
      <c r="G3408" s="658">
        <v>220000</v>
      </c>
      <c r="H3408" s="659"/>
      <c r="I3408" s="334">
        <v>70000</v>
      </c>
      <c r="J3408" s="478">
        <v>50000</v>
      </c>
      <c r="K3408" s="478"/>
      <c r="L3408" s="478">
        <v>100000</v>
      </c>
      <c r="M3408" s="479"/>
      <c r="N3408" s="479"/>
      <c r="O3408" s="480"/>
      <c r="P3408" s="587"/>
      <c r="Q3408" s="660">
        <v>49582</v>
      </c>
      <c r="R3408" s="494">
        <v>148418</v>
      </c>
      <c r="S3408" s="334">
        <v>22000</v>
      </c>
      <c r="T3408" s="484"/>
      <c r="U3408" s="334"/>
      <c r="V3408" s="484"/>
      <c r="W3408" s="334">
        <v>2000</v>
      </c>
      <c r="X3408" s="593">
        <f t="shared" si="489"/>
        <v>0</v>
      </c>
      <c r="Y3408" s="593">
        <f t="shared" si="490"/>
        <v>0</v>
      </c>
      <c r="Z3408" s="595"/>
      <c r="AA3408" s="595"/>
      <c r="AB3408" s="595"/>
      <c r="AC3408" s="595"/>
      <c r="AD3408" s="595"/>
      <c r="AE3408" s="595"/>
      <c r="AF3408" s="595"/>
      <c r="AG3408" s="595"/>
      <c r="AH3408" s="595">
        <f t="shared" si="491"/>
        <v>0</v>
      </c>
      <c r="AI3408" s="595">
        <v>1</v>
      </c>
      <c r="AJ3408" s="595"/>
      <c r="AK3408" s="595"/>
      <c r="AL3408" s="595"/>
      <c r="AM3408" s="595"/>
      <c r="AN3408" s="623"/>
      <c r="AO3408" s="623"/>
      <c r="AP3408" s="623"/>
      <c r="AQ3408" s="596">
        <f t="shared" si="493"/>
        <v>1</v>
      </c>
      <c r="AR3408" s="596">
        <f t="shared" si="492"/>
        <v>1</v>
      </c>
    </row>
    <row r="3409" spans="1:44" ht="28.2" thickTop="1" thickBot="1">
      <c r="A3409" s="206" t="s">
        <v>2448</v>
      </c>
      <c r="B3409" s="206" t="s">
        <v>2554</v>
      </c>
      <c r="C3409" s="227" t="s">
        <v>58</v>
      </c>
      <c r="D3409" s="808"/>
      <c r="E3409" s="827" t="s">
        <v>53</v>
      </c>
      <c r="F3409" s="790">
        <v>30000</v>
      </c>
      <c r="G3409" s="790">
        <v>30000</v>
      </c>
      <c r="H3409" s="828"/>
      <c r="I3409" s="829">
        <v>30000</v>
      </c>
      <c r="J3409" s="830"/>
      <c r="K3409" s="830"/>
      <c r="L3409" s="830"/>
      <c r="M3409" s="536"/>
      <c r="N3409" s="536"/>
      <c r="O3409" s="480"/>
      <c r="P3409" s="587"/>
      <c r="Q3409" s="831">
        <v>23422</v>
      </c>
      <c r="R3409" s="833">
        <v>6578</v>
      </c>
      <c r="S3409" s="334">
        <v>0</v>
      </c>
      <c r="T3409" s="832"/>
      <c r="U3409" s="829"/>
      <c r="V3409" s="832"/>
      <c r="W3409" s="829">
        <v>2000</v>
      </c>
      <c r="X3409" s="593">
        <f t="shared" si="489"/>
        <v>0</v>
      </c>
      <c r="Y3409" s="593">
        <f t="shared" si="490"/>
        <v>0</v>
      </c>
      <c r="Z3409" s="595"/>
      <c r="AA3409" s="595"/>
      <c r="AB3409" s="595"/>
      <c r="AC3409" s="595"/>
      <c r="AD3409" s="595"/>
      <c r="AE3409" s="595"/>
      <c r="AF3409" s="595"/>
      <c r="AG3409" s="595"/>
      <c r="AH3409" s="595">
        <f t="shared" si="491"/>
        <v>0</v>
      </c>
      <c r="AI3409" s="595">
        <v>1</v>
      </c>
      <c r="AJ3409" s="595"/>
      <c r="AK3409" s="595"/>
      <c r="AL3409" s="595"/>
      <c r="AM3409" s="595"/>
      <c r="AN3409" s="595"/>
      <c r="AO3409" s="623"/>
      <c r="AP3409" s="623"/>
      <c r="AQ3409" s="596">
        <f t="shared" si="493"/>
        <v>1</v>
      </c>
      <c r="AR3409" s="596">
        <f t="shared" si="492"/>
        <v>1</v>
      </c>
    </row>
    <row r="3410" spans="1:44" ht="28.2" thickTop="1" thickBot="1">
      <c r="A3410" s="206" t="s">
        <v>2448</v>
      </c>
      <c r="B3410" s="206" t="s">
        <v>2554</v>
      </c>
      <c r="C3410" s="227" t="s">
        <v>41</v>
      </c>
      <c r="D3410" s="808"/>
      <c r="E3410" s="827" t="s">
        <v>10</v>
      </c>
      <c r="F3410" s="790">
        <v>100000</v>
      </c>
      <c r="G3410" s="790">
        <v>100000</v>
      </c>
      <c r="H3410" s="828"/>
      <c r="I3410" s="829"/>
      <c r="J3410" s="830">
        <v>100000</v>
      </c>
      <c r="K3410" s="830"/>
      <c r="L3410" s="830"/>
      <c r="M3410" s="536"/>
      <c r="N3410" s="536"/>
      <c r="O3410" s="480"/>
      <c r="P3410" s="587"/>
      <c r="Q3410" s="831"/>
      <c r="R3410" s="833">
        <v>90000</v>
      </c>
      <c r="S3410" s="334">
        <v>10000</v>
      </c>
      <c r="T3410" s="832"/>
      <c r="U3410" s="829"/>
      <c r="V3410" s="832"/>
      <c r="W3410" s="829">
        <v>2000</v>
      </c>
      <c r="X3410" s="593">
        <f t="shared" si="489"/>
        <v>0</v>
      </c>
      <c r="Y3410" s="593">
        <f t="shared" si="490"/>
        <v>0</v>
      </c>
      <c r="Z3410" s="595"/>
      <c r="AA3410" s="595"/>
      <c r="AB3410" s="595"/>
      <c r="AC3410" s="595"/>
      <c r="AD3410" s="595"/>
      <c r="AE3410" s="595"/>
      <c r="AF3410" s="595"/>
      <c r="AG3410" s="595"/>
      <c r="AH3410" s="595">
        <f t="shared" si="491"/>
        <v>0</v>
      </c>
      <c r="AI3410" s="595">
        <v>1</v>
      </c>
      <c r="AJ3410" s="595"/>
      <c r="AK3410" s="595"/>
      <c r="AL3410" s="595"/>
      <c r="AM3410" s="595"/>
      <c r="AN3410" s="595"/>
      <c r="AO3410" s="623"/>
      <c r="AP3410" s="623"/>
      <c r="AQ3410" s="596">
        <f t="shared" si="493"/>
        <v>1</v>
      </c>
      <c r="AR3410" s="596">
        <f t="shared" si="492"/>
        <v>1</v>
      </c>
    </row>
    <row r="3411" spans="1:44" ht="28.2" thickTop="1" thickBot="1">
      <c r="A3411" s="206" t="s">
        <v>2448</v>
      </c>
      <c r="B3411" s="206" t="s">
        <v>2554</v>
      </c>
      <c r="C3411" s="227" t="s">
        <v>58</v>
      </c>
      <c r="D3411" s="808"/>
      <c r="E3411" s="827" t="s">
        <v>10</v>
      </c>
      <c r="F3411" s="790">
        <v>34000</v>
      </c>
      <c r="G3411" s="790">
        <v>43000</v>
      </c>
      <c r="H3411" s="828"/>
      <c r="I3411" s="829">
        <v>23000</v>
      </c>
      <c r="J3411" s="830">
        <v>20000</v>
      </c>
      <c r="K3411" s="830"/>
      <c r="L3411" s="830"/>
      <c r="M3411" s="536"/>
      <c r="N3411" s="536"/>
      <c r="O3411" s="480"/>
      <c r="P3411" s="587"/>
      <c r="Q3411" s="831">
        <v>16969</v>
      </c>
      <c r="R3411" s="833">
        <v>26031</v>
      </c>
      <c r="S3411" s="334">
        <v>0</v>
      </c>
      <c r="T3411" s="832"/>
      <c r="U3411" s="829"/>
      <c r="V3411" s="832"/>
      <c r="W3411" s="829">
        <v>2000</v>
      </c>
      <c r="X3411" s="593">
        <f t="shared" si="489"/>
        <v>0</v>
      </c>
      <c r="Y3411" s="593">
        <f t="shared" si="490"/>
        <v>0</v>
      </c>
      <c r="Z3411" s="595"/>
      <c r="AA3411" s="595"/>
      <c r="AB3411" s="595"/>
      <c r="AC3411" s="595"/>
      <c r="AD3411" s="595"/>
      <c r="AE3411" s="595"/>
      <c r="AF3411" s="595"/>
      <c r="AG3411" s="595"/>
      <c r="AH3411" s="595">
        <f t="shared" si="491"/>
        <v>0</v>
      </c>
      <c r="AI3411" s="595">
        <v>1</v>
      </c>
      <c r="AJ3411" s="595"/>
      <c r="AK3411" s="595"/>
      <c r="AL3411" s="595"/>
      <c r="AM3411" s="595"/>
      <c r="AN3411" s="595"/>
      <c r="AO3411" s="623"/>
      <c r="AP3411" s="623"/>
      <c r="AQ3411" s="596">
        <f t="shared" si="493"/>
        <v>1</v>
      </c>
      <c r="AR3411" s="596">
        <f t="shared" si="492"/>
        <v>1</v>
      </c>
    </row>
    <row r="3412" spans="1:44" ht="28.2" thickTop="1" thickBot="1">
      <c r="A3412" s="206" t="s">
        <v>2448</v>
      </c>
      <c r="B3412" s="206" t="s">
        <v>2554</v>
      </c>
      <c r="C3412" s="227" t="s">
        <v>840</v>
      </c>
      <c r="D3412" s="808"/>
      <c r="E3412" s="827" t="s">
        <v>53</v>
      </c>
      <c r="F3412" s="790">
        <v>91642</v>
      </c>
      <c r="G3412" s="790">
        <v>91642</v>
      </c>
      <c r="H3412" s="828"/>
      <c r="I3412" s="829"/>
      <c r="J3412" s="830"/>
      <c r="K3412" s="830">
        <v>91642</v>
      </c>
      <c r="L3412" s="830"/>
      <c r="M3412" s="536"/>
      <c r="N3412" s="536"/>
      <c r="O3412" s="480"/>
      <c r="P3412" s="587"/>
      <c r="Q3412" s="831">
        <v>62871</v>
      </c>
      <c r="R3412" s="833">
        <v>21771</v>
      </c>
      <c r="S3412" s="334">
        <v>7000</v>
      </c>
      <c r="T3412" s="832"/>
      <c r="U3412" s="829"/>
      <c r="V3412" s="832"/>
      <c r="W3412" s="829"/>
      <c r="X3412" s="593">
        <f t="shared" ref="X3412:X3475" si="494">G3412-I3412-J3412-K3412-L3412-M3412-N3412</f>
        <v>0</v>
      </c>
      <c r="Y3412" s="593">
        <f t="shared" ref="Y3412:Y3475" si="495">G3412-Q3412-R3412-S3412</f>
        <v>0</v>
      </c>
      <c r="Z3412" s="595"/>
      <c r="AA3412" s="595"/>
      <c r="AB3412" s="595"/>
      <c r="AC3412" s="595"/>
      <c r="AD3412" s="595"/>
      <c r="AE3412" s="595"/>
      <c r="AF3412" s="595"/>
      <c r="AG3412" s="595"/>
      <c r="AH3412" s="595">
        <f t="shared" si="491"/>
        <v>0</v>
      </c>
      <c r="AI3412" s="595">
        <v>1</v>
      </c>
      <c r="AJ3412" s="595"/>
      <c r="AK3412" s="595"/>
      <c r="AL3412" s="595"/>
      <c r="AM3412" s="595"/>
      <c r="AN3412" s="595"/>
      <c r="AO3412" s="623"/>
      <c r="AP3412" s="623"/>
      <c r="AQ3412" s="596">
        <f t="shared" si="493"/>
        <v>1</v>
      </c>
      <c r="AR3412" s="596">
        <f t="shared" si="492"/>
        <v>1</v>
      </c>
    </row>
    <row r="3413" spans="1:44" ht="28.2" thickTop="1" thickBot="1">
      <c r="A3413" s="206" t="s">
        <v>2448</v>
      </c>
      <c r="B3413" s="206" t="s">
        <v>2554</v>
      </c>
      <c r="C3413" s="227" t="s">
        <v>47</v>
      </c>
      <c r="D3413" s="808"/>
      <c r="E3413" s="827" t="s">
        <v>53</v>
      </c>
      <c r="F3413" s="790">
        <v>58000</v>
      </c>
      <c r="G3413" s="790">
        <v>64000</v>
      </c>
      <c r="H3413" s="828"/>
      <c r="I3413" s="829">
        <v>64000</v>
      </c>
      <c r="J3413" s="830">
        <v>0</v>
      </c>
      <c r="K3413" s="830"/>
      <c r="L3413" s="830"/>
      <c r="M3413" s="536"/>
      <c r="N3413" s="536"/>
      <c r="O3413" s="480"/>
      <c r="P3413" s="587"/>
      <c r="Q3413" s="831"/>
      <c r="R3413" s="833">
        <v>58000</v>
      </c>
      <c r="S3413" s="334">
        <v>6000</v>
      </c>
      <c r="T3413" s="832"/>
      <c r="U3413" s="829"/>
      <c r="V3413" s="832"/>
      <c r="W3413" s="829">
        <v>2000</v>
      </c>
      <c r="X3413" s="593">
        <f t="shared" si="494"/>
        <v>0</v>
      </c>
      <c r="Y3413" s="593">
        <f t="shared" si="495"/>
        <v>0</v>
      </c>
      <c r="Z3413" s="595"/>
      <c r="AA3413" s="595"/>
      <c r="AB3413" s="595"/>
      <c r="AC3413" s="595"/>
      <c r="AD3413" s="595"/>
      <c r="AE3413" s="595"/>
      <c r="AF3413" s="595"/>
      <c r="AG3413" s="595"/>
      <c r="AH3413" s="595">
        <f t="shared" si="491"/>
        <v>0</v>
      </c>
      <c r="AI3413" s="595">
        <v>1</v>
      </c>
      <c r="AJ3413" s="595"/>
      <c r="AK3413" s="595"/>
      <c r="AL3413" s="595"/>
      <c r="AM3413" s="595"/>
      <c r="AN3413" s="595"/>
      <c r="AO3413" s="623"/>
      <c r="AP3413" s="623"/>
      <c r="AQ3413" s="596">
        <f t="shared" si="493"/>
        <v>1</v>
      </c>
      <c r="AR3413" s="596">
        <f t="shared" si="492"/>
        <v>1</v>
      </c>
    </row>
    <row r="3414" spans="1:44" ht="28.2" thickTop="1" thickBot="1">
      <c r="A3414" s="206" t="s">
        <v>2448</v>
      </c>
      <c r="B3414" s="206" t="s">
        <v>2554</v>
      </c>
      <c r="C3414" s="227" t="s">
        <v>542</v>
      </c>
      <c r="D3414" s="808"/>
      <c r="E3414" s="827" t="s">
        <v>53</v>
      </c>
      <c r="F3414" s="790">
        <v>522000</v>
      </c>
      <c r="G3414" s="790">
        <v>522000</v>
      </c>
      <c r="H3414" s="828"/>
      <c r="I3414" s="829">
        <v>22000</v>
      </c>
      <c r="J3414" s="830">
        <v>0</v>
      </c>
      <c r="K3414" s="830"/>
      <c r="L3414" s="830">
        <v>100000</v>
      </c>
      <c r="M3414" s="536"/>
      <c r="N3414" s="536">
        <v>400000</v>
      </c>
      <c r="O3414" s="480" t="s">
        <v>783</v>
      </c>
      <c r="P3414" s="587"/>
      <c r="Q3414" s="831">
        <v>443525</v>
      </c>
      <c r="R3414" s="833">
        <v>78475</v>
      </c>
      <c r="S3414" s="334">
        <v>0</v>
      </c>
      <c r="T3414" s="832"/>
      <c r="U3414" s="829"/>
      <c r="V3414" s="832"/>
      <c r="W3414" s="829">
        <v>5000</v>
      </c>
      <c r="X3414" s="593">
        <f t="shared" si="494"/>
        <v>0</v>
      </c>
      <c r="Y3414" s="593">
        <f t="shared" si="495"/>
        <v>0</v>
      </c>
      <c r="Z3414" s="595"/>
      <c r="AA3414" s="595"/>
      <c r="AB3414" s="595"/>
      <c r="AC3414" s="595"/>
      <c r="AD3414" s="595"/>
      <c r="AE3414" s="595"/>
      <c r="AF3414" s="595"/>
      <c r="AG3414" s="595"/>
      <c r="AH3414" s="595">
        <f t="shared" si="491"/>
        <v>0</v>
      </c>
      <c r="AI3414" s="595"/>
      <c r="AJ3414" s="595"/>
      <c r="AK3414" s="595"/>
      <c r="AL3414" s="595">
        <v>1</v>
      </c>
      <c r="AM3414" s="595"/>
      <c r="AN3414" s="595"/>
      <c r="AO3414" s="623"/>
      <c r="AP3414" s="623"/>
      <c r="AQ3414" s="596">
        <f t="shared" si="493"/>
        <v>1</v>
      </c>
      <c r="AR3414" s="596">
        <f t="shared" si="492"/>
        <v>1</v>
      </c>
    </row>
    <row r="3415" spans="1:44" ht="28.2" thickTop="1" thickBot="1">
      <c r="A3415" s="206" t="s">
        <v>2448</v>
      </c>
      <c r="B3415" s="206" t="s">
        <v>2554</v>
      </c>
      <c r="C3415" s="227" t="s">
        <v>2556</v>
      </c>
      <c r="D3415" s="808"/>
      <c r="E3415" s="827" t="s">
        <v>145</v>
      </c>
      <c r="F3415" s="790">
        <v>0</v>
      </c>
      <c r="G3415" s="790">
        <v>12000</v>
      </c>
      <c r="H3415" s="828"/>
      <c r="I3415" s="829"/>
      <c r="J3415" s="830"/>
      <c r="K3415" s="830"/>
      <c r="L3415" s="830"/>
      <c r="M3415" s="536"/>
      <c r="N3415" s="536">
        <v>12000</v>
      </c>
      <c r="O3415" s="480"/>
      <c r="P3415" s="587"/>
      <c r="Q3415" s="831"/>
      <c r="R3415" s="833">
        <v>12000</v>
      </c>
      <c r="S3415" s="334"/>
      <c r="T3415" s="832"/>
      <c r="U3415" s="829"/>
      <c r="V3415" s="832"/>
      <c r="W3415" s="829"/>
      <c r="X3415" s="593">
        <f t="shared" si="494"/>
        <v>0</v>
      </c>
      <c r="Y3415" s="593">
        <f t="shared" si="495"/>
        <v>0</v>
      </c>
      <c r="Z3415" s="595"/>
      <c r="AA3415" s="595"/>
      <c r="AB3415" s="595"/>
      <c r="AC3415" s="595"/>
      <c r="AD3415" s="595"/>
      <c r="AE3415" s="595"/>
      <c r="AF3415" s="595"/>
      <c r="AG3415" s="595"/>
      <c r="AH3415" s="595">
        <f t="shared" si="491"/>
        <v>0</v>
      </c>
      <c r="AI3415" s="595"/>
      <c r="AJ3415" s="595"/>
      <c r="AK3415" s="595"/>
      <c r="AL3415" s="595">
        <v>1</v>
      </c>
      <c r="AM3415" s="595"/>
      <c r="AN3415" s="595"/>
      <c r="AO3415" s="623"/>
      <c r="AP3415" s="623"/>
      <c r="AQ3415" s="596">
        <f t="shared" si="493"/>
        <v>1</v>
      </c>
      <c r="AR3415" s="596">
        <f t="shared" si="492"/>
        <v>1</v>
      </c>
    </row>
    <row r="3416" spans="1:44" ht="28.2" thickTop="1" thickBot="1">
      <c r="A3416" s="206" t="s">
        <v>2448</v>
      </c>
      <c r="B3416" s="206" t="s">
        <v>2554</v>
      </c>
      <c r="C3416" s="227" t="s">
        <v>2557</v>
      </c>
      <c r="D3416" s="808"/>
      <c r="E3416" s="827" t="s">
        <v>10</v>
      </c>
      <c r="F3416" s="790">
        <v>700000</v>
      </c>
      <c r="G3416" s="790">
        <v>700000</v>
      </c>
      <c r="H3416" s="828"/>
      <c r="I3416" s="829"/>
      <c r="J3416" s="830"/>
      <c r="K3416" s="830"/>
      <c r="L3416" s="830"/>
      <c r="M3416" s="536">
        <v>700000</v>
      </c>
      <c r="N3416" s="536"/>
      <c r="O3416" s="480"/>
      <c r="P3416" s="587"/>
      <c r="Q3416" s="831">
        <v>511397</v>
      </c>
      <c r="R3416" s="833">
        <v>188603</v>
      </c>
      <c r="S3416" s="334">
        <v>0</v>
      </c>
      <c r="T3416" s="484"/>
      <c r="U3416" s="334"/>
      <c r="V3416" s="484"/>
      <c r="W3416" s="334">
        <v>5000</v>
      </c>
      <c r="X3416" s="593">
        <f t="shared" si="494"/>
        <v>0</v>
      </c>
      <c r="Y3416" s="593">
        <f t="shared" si="495"/>
        <v>0</v>
      </c>
      <c r="Z3416" s="595"/>
      <c r="AA3416" s="595"/>
      <c r="AB3416" s="595"/>
      <c r="AC3416" s="595"/>
      <c r="AD3416" s="595"/>
      <c r="AE3416" s="595"/>
      <c r="AF3416" s="595"/>
      <c r="AG3416" s="595"/>
      <c r="AH3416" s="595">
        <f t="shared" si="491"/>
        <v>0</v>
      </c>
      <c r="AI3416" s="595"/>
      <c r="AJ3416" s="595"/>
      <c r="AK3416" s="595"/>
      <c r="AL3416" s="595"/>
      <c r="AM3416" s="595"/>
      <c r="AN3416" s="595"/>
      <c r="AO3416" s="623">
        <v>1</v>
      </c>
      <c r="AP3416" s="623"/>
      <c r="AQ3416" s="596">
        <f t="shared" si="493"/>
        <v>1</v>
      </c>
      <c r="AR3416" s="596">
        <f t="shared" si="492"/>
        <v>1</v>
      </c>
    </row>
    <row r="3417" spans="1:44" ht="28.2" thickTop="1" thickBot="1">
      <c r="A3417" s="576" t="s">
        <v>2448</v>
      </c>
      <c r="B3417" s="576" t="s">
        <v>2558</v>
      </c>
      <c r="C3417" s="662" t="s">
        <v>229</v>
      </c>
      <c r="D3417" s="579"/>
      <c r="E3417" s="834" t="s">
        <v>179</v>
      </c>
      <c r="F3417" s="792">
        <v>319000</v>
      </c>
      <c r="G3417" s="792">
        <v>319000</v>
      </c>
      <c r="H3417" s="582"/>
      <c r="I3417" s="816"/>
      <c r="J3417" s="817"/>
      <c r="K3417" s="817"/>
      <c r="L3417" s="817">
        <v>319000</v>
      </c>
      <c r="M3417" s="818"/>
      <c r="N3417" s="818"/>
      <c r="O3417" s="666"/>
      <c r="P3417" s="587"/>
      <c r="Q3417" s="819"/>
      <c r="R3417" s="835">
        <v>287100</v>
      </c>
      <c r="S3417" s="592">
        <v>31900</v>
      </c>
      <c r="T3417" s="591"/>
      <c r="U3417" s="592"/>
      <c r="V3417" s="591"/>
      <c r="W3417" s="592"/>
      <c r="X3417" s="593">
        <f t="shared" si="494"/>
        <v>0</v>
      </c>
      <c r="Y3417" s="593">
        <f t="shared" si="495"/>
        <v>0</v>
      </c>
      <c r="Z3417" s="594">
        <v>1</v>
      </c>
      <c r="AA3417" s="594"/>
      <c r="AB3417" s="594"/>
      <c r="AC3417" s="594"/>
      <c r="AD3417" s="594"/>
      <c r="AE3417" s="594"/>
      <c r="AF3417" s="594"/>
      <c r="AG3417" s="594"/>
      <c r="AH3417" s="595">
        <f t="shared" si="491"/>
        <v>1</v>
      </c>
      <c r="AI3417" s="594"/>
      <c r="AJ3417" s="594"/>
      <c r="AK3417" s="594"/>
      <c r="AL3417" s="594"/>
      <c r="AM3417" s="594"/>
      <c r="AN3417" s="594"/>
      <c r="AO3417" s="669"/>
      <c r="AP3417" s="669"/>
      <c r="AQ3417" s="596">
        <f t="shared" si="493"/>
        <v>0</v>
      </c>
      <c r="AR3417" s="596">
        <f t="shared" si="492"/>
        <v>1</v>
      </c>
    </row>
    <row r="3418" spans="1:44" ht="28.2" thickTop="1" thickBot="1">
      <c r="A3418" s="576" t="s">
        <v>2448</v>
      </c>
      <c r="B3418" s="576" t="s">
        <v>2558</v>
      </c>
      <c r="C3418" s="662" t="s">
        <v>1095</v>
      </c>
      <c r="D3418" s="579"/>
      <c r="E3418" s="834" t="s">
        <v>179</v>
      </c>
      <c r="F3418" s="792">
        <v>45000</v>
      </c>
      <c r="G3418" s="792">
        <v>45000</v>
      </c>
      <c r="H3418" s="582"/>
      <c r="I3418" s="816">
        <v>36000</v>
      </c>
      <c r="J3418" s="817"/>
      <c r="K3418" s="817"/>
      <c r="L3418" s="817">
        <v>9000</v>
      </c>
      <c r="M3418" s="818"/>
      <c r="N3418" s="818"/>
      <c r="O3418" s="666"/>
      <c r="P3418" s="587"/>
      <c r="Q3418" s="819"/>
      <c r="R3418" s="835">
        <v>40500</v>
      </c>
      <c r="S3418" s="592">
        <v>4500</v>
      </c>
      <c r="T3418" s="591"/>
      <c r="U3418" s="592"/>
      <c r="V3418" s="591"/>
      <c r="W3418" s="592"/>
      <c r="X3418" s="593">
        <f t="shared" si="494"/>
        <v>0</v>
      </c>
      <c r="Y3418" s="593">
        <f t="shared" si="495"/>
        <v>0</v>
      </c>
      <c r="Z3418" s="594">
        <v>1</v>
      </c>
      <c r="AA3418" s="594"/>
      <c r="AB3418" s="594"/>
      <c r="AC3418" s="594"/>
      <c r="AD3418" s="594"/>
      <c r="AE3418" s="594"/>
      <c r="AF3418" s="594"/>
      <c r="AG3418" s="594"/>
      <c r="AH3418" s="595">
        <f t="shared" si="491"/>
        <v>1</v>
      </c>
      <c r="AI3418" s="594"/>
      <c r="AJ3418" s="594"/>
      <c r="AK3418" s="594"/>
      <c r="AL3418" s="594"/>
      <c r="AM3418" s="594"/>
      <c r="AN3418" s="594"/>
      <c r="AO3418" s="669"/>
      <c r="AP3418" s="669"/>
      <c r="AQ3418" s="596">
        <f t="shared" si="493"/>
        <v>0</v>
      </c>
      <c r="AR3418" s="596">
        <f t="shared" si="492"/>
        <v>1</v>
      </c>
    </row>
    <row r="3419" spans="1:44" ht="28.2" thickTop="1" thickBot="1">
      <c r="A3419" s="576" t="s">
        <v>2448</v>
      </c>
      <c r="B3419" s="576" t="s">
        <v>2558</v>
      </c>
      <c r="C3419" s="662" t="s">
        <v>40</v>
      </c>
      <c r="D3419" s="579"/>
      <c r="E3419" s="834" t="s">
        <v>179</v>
      </c>
      <c r="F3419" s="792">
        <v>30000</v>
      </c>
      <c r="G3419" s="792">
        <v>30000</v>
      </c>
      <c r="H3419" s="582"/>
      <c r="I3419" s="816">
        <v>30000</v>
      </c>
      <c r="J3419" s="817"/>
      <c r="K3419" s="817"/>
      <c r="L3419" s="817"/>
      <c r="M3419" s="818"/>
      <c r="N3419" s="818"/>
      <c r="O3419" s="666"/>
      <c r="P3419" s="587"/>
      <c r="Q3419" s="819"/>
      <c r="R3419" s="835">
        <v>27000</v>
      </c>
      <c r="S3419" s="592">
        <v>3000</v>
      </c>
      <c r="T3419" s="591"/>
      <c r="U3419" s="592"/>
      <c r="V3419" s="591"/>
      <c r="W3419" s="592"/>
      <c r="X3419" s="593">
        <f t="shared" si="494"/>
        <v>0</v>
      </c>
      <c r="Y3419" s="593">
        <f t="shared" si="495"/>
        <v>0</v>
      </c>
      <c r="Z3419" s="594">
        <v>1</v>
      </c>
      <c r="AA3419" s="594"/>
      <c r="AB3419" s="594"/>
      <c r="AC3419" s="594"/>
      <c r="AD3419" s="594"/>
      <c r="AE3419" s="594"/>
      <c r="AF3419" s="594"/>
      <c r="AG3419" s="594"/>
      <c r="AH3419" s="595">
        <f t="shared" si="491"/>
        <v>1</v>
      </c>
      <c r="AI3419" s="594"/>
      <c r="AJ3419" s="594"/>
      <c r="AK3419" s="594"/>
      <c r="AL3419" s="594"/>
      <c r="AM3419" s="594"/>
      <c r="AN3419" s="594"/>
      <c r="AO3419" s="669"/>
      <c r="AP3419" s="669"/>
      <c r="AQ3419" s="596">
        <f t="shared" si="493"/>
        <v>0</v>
      </c>
      <c r="AR3419" s="596">
        <f t="shared" si="492"/>
        <v>1</v>
      </c>
    </row>
    <row r="3420" spans="1:44" ht="28.2" thickTop="1" thickBot="1">
      <c r="A3420" s="576" t="s">
        <v>2448</v>
      </c>
      <c r="B3420" s="576" t="s">
        <v>2558</v>
      </c>
      <c r="C3420" s="662" t="s">
        <v>524</v>
      </c>
      <c r="D3420" s="579"/>
      <c r="E3420" s="834" t="s">
        <v>179</v>
      </c>
      <c r="F3420" s="792">
        <v>6000</v>
      </c>
      <c r="G3420" s="792">
        <v>6000</v>
      </c>
      <c r="H3420" s="582"/>
      <c r="I3420" s="816">
        <v>6000</v>
      </c>
      <c r="J3420" s="817"/>
      <c r="K3420" s="817"/>
      <c r="L3420" s="817"/>
      <c r="M3420" s="818"/>
      <c r="N3420" s="818"/>
      <c r="O3420" s="666"/>
      <c r="P3420" s="587"/>
      <c r="Q3420" s="819"/>
      <c r="R3420" s="835">
        <v>5400</v>
      </c>
      <c r="S3420" s="592">
        <v>600</v>
      </c>
      <c r="T3420" s="591"/>
      <c r="U3420" s="592"/>
      <c r="V3420" s="591"/>
      <c r="W3420" s="592"/>
      <c r="X3420" s="593">
        <f t="shared" si="494"/>
        <v>0</v>
      </c>
      <c r="Y3420" s="593">
        <f t="shared" si="495"/>
        <v>0</v>
      </c>
      <c r="Z3420" s="594">
        <v>1</v>
      </c>
      <c r="AA3420" s="594"/>
      <c r="AB3420" s="594"/>
      <c r="AC3420" s="594"/>
      <c r="AD3420" s="594"/>
      <c r="AE3420" s="594"/>
      <c r="AF3420" s="594"/>
      <c r="AG3420" s="594"/>
      <c r="AH3420" s="595">
        <f t="shared" si="491"/>
        <v>1</v>
      </c>
      <c r="AI3420" s="594"/>
      <c r="AJ3420" s="594"/>
      <c r="AK3420" s="594"/>
      <c r="AL3420" s="594"/>
      <c r="AM3420" s="594"/>
      <c r="AN3420" s="594"/>
      <c r="AO3420" s="669"/>
      <c r="AP3420" s="669"/>
      <c r="AQ3420" s="596">
        <f t="shared" si="493"/>
        <v>0</v>
      </c>
      <c r="AR3420" s="596">
        <f t="shared" si="492"/>
        <v>1</v>
      </c>
    </row>
    <row r="3421" spans="1:44" ht="28.2" thickTop="1" thickBot="1">
      <c r="A3421" s="206" t="s">
        <v>2448</v>
      </c>
      <c r="B3421" s="206" t="s">
        <v>2558</v>
      </c>
      <c r="C3421" s="227" t="s">
        <v>593</v>
      </c>
      <c r="D3421" s="808"/>
      <c r="E3421" s="827" t="s">
        <v>145</v>
      </c>
      <c r="F3421" s="790">
        <v>300000</v>
      </c>
      <c r="G3421" s="790">
        <v>283550</v>
      </c>
      <c r="H3421" s="828"/>
      <c r="I3421" s="829">
        <v>77550</v>
      </c>
      <c r="J3421" s="830"/>
      <c r="K3421" s="830"/>
      <c r="L3421" s="830">
        <v>206000</v>
      </c>
      <c r="M3421" s="536"/>
      <c r="N3421" s="536"/>
      <c r="O3421" s="480"/>
      <c r="P3421" s="587"/>
      <c r="Q3421" s="831">
        <v>255195</v>
      </c>
      <c r="R3421" s="480">
        <v>28355</v>
      </c>
      <c r="S3421" s="829">
        <v>0</v>
      </c>
      <c r="T3421" s="832"/>
      <c r="U3421" s="829"/>
      <c r="V3421" s="832"/>
      <c r="W3421" s="829"/>
      <c r="X3421" s="593">
        <f t="shared" si="494"/>
        <v>0</v>
      </c>
      <c r="Y3421" s="593">
        <f t="shared" si="495"/>
        <v>0</v>
      </c>
      <c r="Z3421" s="595"/>
      <c r="AA3421" s="595"/>
      <c r="AB3421" s="595"/>
      <c r="AC3421" s="595"/>
      <c r="AD3421" s="595"/>
      <c r="AE3421" s="595"/>
      <c r="AF3421" s="595"/>
      <c r="AG3421" s="595"/>
      <c r="AH3421" s="595">
        <f t="shared" si="491"/>
        <v>0</v>
      </c>
      <c r="AI3421" s="595">
        <v>1</v>
      </c>
      <c r="AJ3421" s="595"/>
      <c r="AK3421" s="595"/>
      <c r="AL3421" s="595"/>
      <c r="AM3421" s="595"/>
      <c r="AN3421" s="595"/>
      <c r="AO3421" s="595"/>
      <c r="AP3421" s="595"/>
      <c r="AQ3421" s="596">
        <f t="shared" si="493"/>
        <v>1</v>
      </c>
      <c r="AR3421" s="596">
        <f t="shared" si="492"/>
        <v>1</v>
      </c>
    </row>
    <row r="3422" spans="1:44" ht="28.2" thickTop="1" thickBot="1">
      <c r="A3422" s="576" t="s">
        <v>2448</v>
      </c>
      <c r="B3422" s="576" t="s">
        <v>2559</v>
      </c>
      <c r="C3422" s="662" t="s">
        <v>2202</v>
      </c>
      <c r="D3422" s="579"/>
      <c r="E3422" s="834" t="s">
        <v>179</v>
      </c>
      <c r="F3422" s="792">
        <v>25000</v>
      </c>
      <c r="G3422" s="792">
        <v>25000</v>
      </c>
      <c r="H3422" s="582"/>
      <c r="I3422" s="816"/>
      <c r="J3422" s="817"/>
      <c r="K3422" s="817"/>
      <c r="L3422" s="817">
        <v>25000</v>
      </c>
      <c r="M3422" s="818"/>
      <c r="N3422" s="818"/>
      <c r="O3422" s="666"/>
      <c r="P3422" s="587"/>
      <c r="Q3422" s="819"/>
      <c r="R3422" s="835">
        <v>5000</v>
      </c>
      <c r="S3422" s="816">
        <v>20000</v>
      </c>
      <c r="T3422" s="591"/>
      <c r="U3422" s="592"/>
      <c r="V3422" s="591"/>
      <c r="W3422" s="592"/>
      <c r="X3422" s="593">
        <f t="shared" si="494"/>
        <v>0</v>
      </c>
      <c r="Y3422" s="593">
        <f t="shared" si="495"/>
        <v>0</v>
      </c>
      <c r="Z3422" s="594">
        <v>1</v>
      </c>
      <c r="AA3422" s="594"/>
      <c r="AB3422" s="594"/>
      <c r="AC3422" s="594"/>
      <c r="AD3422" s="594"/>
      <c r="AE3422" s="594"/>
      <c r="AF3422" s="594"/>
      <c r="AG3422" s="594"/>
      <c r="AH3422" s="595">
        <f t="shared" si="491"/>
        <v>1</v>
      </c>
      <c r="AI3422" s="594"/>
      <c r="AJ3422" s="594"/>
      <c r="AK3422" s="594"/>
      <c r="AL3422" s="594"/>
      <c r="AM3422" s="594"/>
      <c r="AN3422" s="594"/>
      <c r="AO3422" s="669"/>
      <c r="AP3422" s="669"/>
      <c r="AQ3422" s="596">
        <f t="shared" si="493"/>
        <v>0</v>
      </c>
      <c r="AR3422" s="596">
        <f t="shared" si="492"/>
        <v>1</v>
      </c>
    </row>
    <row r="3423" spans="1:44" ht="28.2" thickTop="1" thickBot="1">
      <c r="A3423" s="576" t="s">
        <v>2448</v>
      </c>
      <c r="B3423" s="576" t="s">
        <v>2559</v>
      </c>
      <c r="C3423" s="662" t="s">
        <v>2560</v>
      </c>
      <c r="D3423" s="579"/>
      <c r="E3423" s="834" t="s">
        <v>179</v>
      </c>
      <c r="F3423" s="792">
        <v>10000</v>
      </c>
      <c r="G3423" s="792">
        <v>10000</v>
      </c>
      <c r="H3423" s="582"/>
      <c r="I3423" s="816"/>
      <c r="J3423" s="817"/>
      <c r="K3423" s="817"/>
      <c r="L3423" s="817">
        <v>10000</v>
      </c>
      <c r="M3423" s="818"/>
      <c r="N3423" s="818"/>
      <c r="O3423" s="666"/>
      <c r="P3423" s="587"/>
      <c r="Q3423" s="819"/>
      <c r="R3423" s="835">
        <v>3000</v>
      </c>
      <c r="S3423" s="816">
        <v>7000</v>
      </c>
      <c r="T3423" s="591"/>
      <c r="U3423" s="592"/>
      <c r="V3423" s="591"/>
      <c r="W3423" s="592"/>
      <c r="X3423" s="593">
        <f t="shared" si="494"/>
        <v>0</v>
      </c>
      <c r="Y3423" s="593">
        <f t="shared" si="495"/>
        <v>0</v>
      </c>
      <c r="Z3423" s="594">
        <v>1</v>
      </c>
      <c r="AA3423" s="594"/>
      <c r="AB3423" s="594"/>
      <c r="AC3423" s="594"/>
      <c r="AD3423" s="594"/>
      <c r="AE3423" s="594"/>
      <c r="AF3423" s="594"/>
      <c r="AG3423" s="594"/>
      <c r="AH3423" s="595">
        <f t="shared" si="491"/>
        <v>1</v>
      </c>
      <c r="AI3423" s="594"/>
      <c r="AJ3423" s="594"/>
      <c r="AK3423" s="594"/>
      <c r="AL3423" s="594"/>
      <c r="AM3423" s="594"/>
      <c r="AN3423" s="594"/>
      <c r="AO3423" s="669"/>
      <c r="AP3423" s="669"/>
      <c r="AQ3423" s="596">
        <f t="shared" si="493"/>
        <v>0</v>
      </c>
      <c r="AR3423" s="596">
        <f t="shared" si="492"/>
        <v>1</v>
      </c>
    </row>
    <row r="3424" spans="1:44" ht="28.2" thickTop="1" thickBot="1">
      <c r="A3424" s="576" t="s">
        <v>2448</v>
      </c>
      <c r="B3424" s="576" t="s">
        <v>2559</v>
      </c>
      <c r="C3424" s="662" t="s">
        <v>581</v>
      </c>
      <c r="D3424" s="579"/>
      <c r="E3424" s="834" t="s">
        <v>179</v>
      </c>
      <c r="F3424" s="792">
        <v>50000</v>
      </c>
      <c r="G3424" s="792">
        <v>50000</v>
      </c>
      <c r="H3424" s="582"/>
      <c r="I3424" s="816"/>
      <c r="J3424" s="817"/>
      <c r="K3424" s="817"/>
      <c r="L3424" s="817">
        <v>50000</v>
      </c>
      <c r="M3424" s="818"/>
      <c r="N3424" s="818"/>
      <c r="O3424" s="666"/>
      <c r="P3424" s="587"/>
      <c r="Q3424" s="819"/>
      <c r="R3424" s="835">
        <v>50000</v>
      </c>
      <c r="S3424" s="816"/>
      <c r="T3424" s="591"/>
      <c r="U3424" s="592"/>
      <c r="V3424" s="591"/>
      <c r="W3424" s="592"/>
      <c r="X3424" s="593">
        <f t="shared" si="494"/>
        <v>0</v>
      </c>
      <c r="Y3424" s="593">
        <f t="shared" si="495"/>
        <v>0</v>
      </c>
      <c r="Z3424" s="594">
        <v>1</v>
      </c>
      <c r="AA3424" s="594"/>
      <c r="AB3424" s="594"/>
      <c r="AC3424" s="594"/>
      <c r="AD3424" s="594"/>
      <c r="AE3424" s="594"/>
      <c r="AF3424" s="594"/>
      <c r="AG3424" s="594"/>
      <c r="AH3424" s="595">
        <f t="shared" si="491"/>
        <v>1</v>
      </c>
      <c r="AI3424" s="594"/>
      <c r="AJ3424" s="594"/>
      <c r="AK3424" s="594"/>
      <c r="AL3424" s="594"/>
      <c r="AM3424" s="594"/>
      <c r="AN3424" s="594"/>
      <c r="AO3424" s="669"/>
      <c r="AP3424" s="669"/>
      <c r="AQ3424" s="596">
        <f t="shared" si="493"/>
        <v>0</v>
      </c>
      <c r="AR3424" s="596">
        <f t="shared" si="492"/>
        <v>1</v>
      </c>
    </row>
    <row r="3425" spans="1:44" ht="28.2" thickTop="1" thickBot="1">
      <c r="A3425" s="576" t="s">
        <v>2448</v>
      </c>
      <c r="B3425" s="576" t="s">
        <v>2559</v>
      </c>
      <c r="C3425" s="662" t="s">
        <v>2561</v>
      </c>
      <c r="D3425" s="579"/>
      <c r="E3425" s="834" t="s">
        <v>179</v>
      </c>
      <c r="F3425" s="792">
        <v>65000</v>
      </c>
      <c r="G3425" s="792">
        <v>65000</v>
      </c>
      <c r="H3425" s="582"/>
      <c r="I3425" s="816"/>
      <c r="J3425" s="817"/>
      <c r="K3425" s="817"/>
      <c r="L3425" s="817">
        <v>65000</v>
      </c>
      <c r="M3425" s="818"/>
      <c r="N3425" s="818"/>
      <c r="O3425" s="666"/>
      <c r="P3425" s="587"/>
      <c r="Q3425" s="819"/>
      <c r="R3425" s="835">
        <v>60000</v>
      </c>
      <c r="S3425" s="816">
        <v>5000</v>
      </c>
      <c r="T3425" s="591"/>
      <c r="U3425" s="592"/>
      <c r="V3425" s="591"/>
      <c r="W3425" s="592"/>
      <c r="X3425" s="593">
        <f t="shared" si="494"/>
        <v>0</v>
      </c>
      <c r="Y3425" s="593">
        <f t="shared" si="495"/>
        <v>0</v>
      </c>
      <c r="Z3425" s="594">
        <v>1</v>
      </c>
      <c r="AA3425" s="594"/>
      <c r="AB3425" s="594"/>
      <c r="AC3425" s="594"/>
      <c r="AD3425" s="594"/>
      <c r="AE3425" s="594"/>
      <c r="AF3425" s="594"/>
      <c r="AG3425" s="594"/>
      <c r="AH3425" s="595">
        <f t="shared" si="491"/>
        <v>1</v>
      </c>
      <c r="AI3425" s="594"/>
      <c r="AJ3425" s="594"/>
      <c r="AK3425" s="594"/>
      <c r="AL3425" s="594"/>
      <c r="AM3425" s="594"/>
      <c r="AN3425" s="594"/>
      <c r="AO3425" s="669"/>
      <c r="AP3425" s="669"/>
      <c r="AQ3425" s="596">
        <f t="shared" si="493"/>
        <v>0</v>
      </c>
      <c r="AR3425" s="596">
        <f t="shared" si="492"/>
        <v>1</v>
      </c>
    </row>
    <row r="3426" spans="1:44" ht="28.2" thickTop="1" thickBot="1">
      <c r="A3426" s="576" t="s">
        <v>2448</v>
      </c>
      <c r="B3426" s="576" t="s">
        <v>2559</v>
      </c>
      <c r="C3426" s="662" t="s">
        <v>60</v>
      </c>
      <c r="D3426" s="579"/>
      <c r="E3426" s="834" t="s">
        <v>179</v>
      </c>
      <c r="F3426" s="792">
        <v>156000</v>
      </c>
      <c r="G3426" s="792">
        <v>156000</v>
      </c>
      <c r="H3426" s="582"/>
      <c r="I3426" s="816"/>
      <c r="J3426" s="817"/>
      <c r="K3426" s="817"/>
      <c r="L3426" s="817">
        <v>156000</v>
      </c>
      <c r="M3426" s="818"/>
      <c r="N3426" s="818"/>
      <c r="O3426" s="666"/>
      <c r="P3426" s="587"/>
      <c r="Q3426" s="819"/>
      <c r="R3426" s="835">
        <v>156000</v>
      </c>
      <c r="S3426" s="816"/>
      <c r="T3426" s="591"/>
      <c r="U3426" s="592"/>
      <c r="V3426" s="591"/>
      <c r="W3426" s="592"/>
      <c r="X3426" s="593">
        <f t="shared" si="494"/>
        <v>0</v>
      </c>
      <c r="Y3426" s="593">
        <f t="shared" si="495"/>
        <v>0</v>
      </c>
      <c r="Z3426" s="594">
        <v>1</v>
      </c>
      <c r="AA3426" s="594"/>
      <c r="AB3426" s="594"/>
      <c r="AC3426" s="594"/>
      <c r="AD3426" s="594"/>
      <c r="AE3426" s="594"/>
      <c r="AF3426" s="594"/>
      <c r="AG3426" s="594"/>
      <c r="AH3426" s="595">
        <f t="shared" si="491"/>
        <v>1</v>
      </c>
      <c r="AI3426" s="594"/>
      <c r="AJ3426" s="594"/>
      <c r="AK3426" s="594"/>
      <c r="AL3426" s="594"/>
      <c r="AM3426" s="594"/>
      <c r="AN3426" s="594"/>
      <c r="AO3426" s="669"/>
      <c r="AP3426" s="669"/>
      <c r="AQ3426" s="596">
        <f t="shared" si="493"/>
        <v>0</v>
      </c>
      <c r="AR3426" s="596">
        <f t="shared" si="492"/>
        <v>1</v>
      </c>
    </row>
    <row r="3427" spans="1:44" ht="28.2" thickTop="1" thickBot="1">
      <c r="A3427" s="597" t="s">
        <v>2448</v>
      </c>
      <c r="B3427" s="597" t="s">
        <v>2559</v>
      </c>
      <c r="C3427" s="670" t="s">
        <v>2137</v>
      </c>
      <c r="D3427" s="579"/>
      <c r="E3427" s="836" t="s">
        <v>179</v>
      </c>
      <c r="F3427" s="821">
        <v>150000</v>
      </c>
      <c r="G3427" s="821">
        <v>150000</v>
      </c>
      <c r="H3427" s="582"/>
      <c r="I3427" s="822"/>
      <c r="J3427" s="823"/>
      <c r="K3427" s="823">
        <v>150000</v>
      </c>
      <c r="L3427" s="823"/>
      <c r="M3427" s="824"/>
      <c r="N3427" s="824"/>
      <c r="O3427" s="674"/>
      <c r="P3427" s="587"/>
      <c r="Q3427" s="825"/>
      <c r="R3427" s="837">
        <v>150000</v>
      </c>
      <c r="S3427" s="822"/>
      <c r="T3427" s="608"/>
      <c r="U3427" s="609"/>
      <c r="V3427" s="608"/>
      <c r="W3427" s="609"/>
      <c r="X3427" s="593">
        <f t="shared" si="494"/>
        <v>0</v>
      </c>
      <c r="Y3427" s="593">
        <f t="shared" si="495"/>
        <v>0</v>
      </c>
      <c r="Z3427" s="610">
        <v>1</v>
      </c>
      <c r="AA3427" s="610"/>
      <c r="AB3427" s="610"/>
      <c r="AC3427" s="610"/>
      <c r="AD3427" s="610"/>
      <c r="AE3427" s="610"/>
      <c r="AF3427" s="610"/>
      <c r="AG3427" s="610"/>
      <c r="AH3427" s="595">
        <f t="shared" si="491"/>
        <v>1</v>
      </c>
      <c r="AI3427" s="611"/>
      <c r="AJ3427" s="611"/>
      <c r="AK3427" s="611"/>
      <c r="AL3427" s="611"/>
      <c r="AM3427" s="611"/>
      <c r="AN3427" s="611"/>
      <c r="AO3427" s="677"/>
      <c r="AP3427" s="677"/>
      <c r="AQ3427" s="596">
        <f t="shared" si="493"/>
        <v>0</v>
      </c>
      <c r="AR3427" s="596">
        <f t="shared" si="492"/>
        <v>1</v>
      </c>
    </row>
    <row r="3428" spans="1:44" ht="28.2" thickTop="1" thickBot="1">
      <c r="A3428" s="206" t="s">
        <v>2448</v>
      </c>
      <c r="B3428" s="206" t="s">
        <v>2559</v>
      </c>
      <c r="C3428" s="227" t="s">
        <v>2562</v>
      </c>
      <c r="D3428" s="808"/>
      <c r="E3428" s="827" t="s">
        <v>145</v>
      </c>
      <c r="F3428" s="790">
        <v>70000</v>
      </c>
      <c r="G3428" s="790">
        <v>60000</v>
      </c>
      <c r="H3428" s="828"/>
      <c r="I3428" s="829"/>
      <c r="J3428" s="830"/>
      <c r="K3428" s="830"/>
      <c r="L3428" s="830">
        <v>60000</v>
      </c>
      <c r="M3428" s="536"/>
      <c r="N3428" s="536"/>
      <c r="O3428" s="480"/>
      <c r="P3428" s="587"/>
      <c r="Q3428" s="831">
        <v>0</v>
      </c>
      <c r="R3428" s="480">
        <v>54000</v>
      </c>
      <c r="S3428" s="829">
        <v>6000</v>
      </c>
      <c r="T3428" s="832"/>
      <c r="U3428" s="829"/>
      <c r="V3428" s="832"/>
      <c r="W3428" s="829"/>
      <c r="X3428" s="593">
        <f t="shared" si="494"/>
        <v>0</v>
      </c>
      <c r="Y3428" s="593">
        <f t="shared" si="495"/>
        <v>0</v>
      </c>
      <c r="Z3428" s="595"/>
      <c r="AA3428" s="595"/>
      <c r="AB3428" s="595"/>
      <c r="AC3428" s="595"/>
      <c r="AD3428" s="595"/>
      <c r="AE3428" s="595"/>
      <c r="AF3428" s="595"/>
      <c r="AG3428" s="595"/>
      <c r="AH3428" s="595">
        <f t="shared" si="491"/>
        <v>0</v>
      </c>
      <c r="AI3428" s="595">
        <v>1</v>
      </c>
      <c r="AJ3428" s="595"/>
      <c r="AK3428" s="595"/>
      <c r="AL3428" s="595"/>
      <c r="AM3428" s="595"/>
      <c r="AN3428" s="595"/>
      <c r="AO3428" s="595"/>
      <c r="AP3428" s="595"/>
      <c r="AQ3428" s="596">
        <f t="shared" si="493"/>
        <v>1</v>
      </c>
      <c r="AR3428" s="596">
        <f t="shared" si="492"/>
        <v>1</v>
      </c>
    </row>
    <row r="3429" spans="1:44" ht="28.2" thickTop="1" thickBot="1">
      <c r="A3429" s="206" t="s">
        <v>2448</v>
      </c>
      <c r="B3429" s="206" t="s">
        <v>2559</v>
      </c>
      <c r="C3429" s="227" t="s">
        <v>2563</v>
      </c>
      <c r="D3429" s="808"/>
      <c r="E3429" s="827" t="s">
        <v>145</v>
      </c>
      <c r="F3429" s="790">
        <v>12000</v>
      </c>
      <c r="G3429" s="790">
        <v>12000</v>
      </c>
      <c r="H3429" s="828"/>
      <c r="I3429" s="829"/>
      <c r="J3429" s="830"/>
      <c r="K3429" s="830"/>
      <c r="L3429" s="830">
        <v>5000</v>
      </c>
      <c r="M3429" s="536"/>
      <c r="N3429" s="536">
        <v>7000</v>
      </c>
      <c r="O3429" s="480" t="s">
        <v>2564</v>
      </c>
      <c r="P3429" s="587"/>
      <c r="Q3429" s="831">
        <v>0</v>
      </c>
      <c r="R3429" s="480">
        <v>4000</v>
      </c>
      <c r="S3429" s="829">
        <v>8000</v>
      </c>
      <c r="T3429" s="832"/>
      <c r="U3429" s="829"/>
      <c r="V3429" s="832"/>
      <c r="W3429" s="829"/>
      <c r="X3429" s="593">
        <f t="shared" si="494"/>
        <v>0</v>
      </c>
      <c r="Y3429" s="593">
        <f t="shared" si="495"/>
        <v>0</v>
      </c>
      <c r="Z3429" s="595"/>
      <c r="AA3429" s="595"/>
      <c r="AB3429" s="595"/>
      <c r="AC3429" s="595"/>
      <c r="AD3429" s="595"/>
      <c r="AE3429" s="595"/>
      <c r="AF3429" s="595"/>
      <c r="AG3429" s="595"/>
      <c r="AH3429" s="595">
        <f t="shared" si="491"/>
        <v>0</v>
      </c>
      <c r="AI3429" s="595">
        <v>1</v>
      </c>
      <c r="AJ3429" s="595"/>
      <c r="AK3429" s="595"/>
      <c r="AL3429" s="595"/>
      <c r="AM3429" s="595"/>
      <c r="AN3429" s="595"/>
      <c r="AO3429" s="595"/>
      <c r="AP3429" s="595"/>
      <c r="AQ3429" s="596">
        <f t="shared" si="493"/>
        <v>1</v>
      </c>
      <c r="AR3429" s="596">
        <f t="shared" si="492"/>
        <v>1</v>
      </c>
    </row>
    <row r="3430" spans="1:44" ht="28.2" thickTop="1" thickBot="1">
      <c r="A3430" s="206" t="s">
        <v>2448</v>
      </c>
      <c r="B3430" s="206" t="s">
        <v>2559</v>
      </c>
      <c r="C3430" s="206" t="s">
        <v>2565</v>
      </c>
      <c r="D3430" s="579"/>
      <c r="E3430" s="922" t="s">
        <v>53</v>
      </c>
      <c r="F3430" s="658">
        <v>182000</v>
      </c>
      <c r="G3430" s="805">
        <v>192000</v>
      </c>
      <c r="H3430" s="800"/>
      <c r="I3430" s="479">
        <v>182000</v>
      </c>
      <c r="J3430" s="479"/>
      <c r="K3430" s="479"/>
      <c r="L3430" s="479">
        <v>10000</v>
      </c>
      <c r="M3430" s="479"/>
      <c r="N3430" s="479"/>
      <c r="O3430" s="790"/>
      <c r="P3430" s="587"/>
      <c r="Q3430" s="790"/>
      <c r="R3430" s="790">
        <v>172000</v>
      </c>
      <c r="S3430" s="479">
        <v>20000</v>
      </c>
      <c r="T3430" s="484"/>
      <c r="U3430" s="805"/>
      <c r="V3430" s="484"/>
      <c r="W3430" s="479"/>
      <c r="X3430" s="593">
        <f t="shared" si="494"/>
        <v>0</v>
      </c>
      <c r="Y3430" s="593">
        <f t="shared" si="495"/>
        <v>0</v>
      </c>
      <c r="Z3430" s="595"/>
      <c r="AA3430" s="595"/>
      <c r="AB3430" s="595"/>
      <c r="AC3430" s="595"/>
      <c r="AD3430" s="595"/>
      <c r="AE3430" s="595"/>
      <c r="AF3430" s="595"/>
      <c r="AG3430" s="595"/>
      <c r="AH3430" s="595">
        <f t="shared" si="491"/>
        <v>0</v>
      </c>
      <c r="AI3430" s="595">
        <v>1</v>
      </c>
      <c r="AJ3430" s="595"/>
      <c r="AK3430" s="595"/>
      <c r="AL3430" s="595"/>
      <c r="AM3430" s="595"/>
      <c r="AN3430" s="595"/>
      <c r="AO3430" s="595"/>
      <c r="AP3430" s="623"/>
      <c r="AQ3430" s="596">
        <f t="shared" si="493"/>
        <v>1</v>
      </c>
      <c r="AR3430" s="596">
        <f t="shared" si="492"/>
        <v>1</v>
      </c>
    </row>
    <row r="3431" spans="1:44" ht="28.2" thickTop="1" thickBot="1">
      <c r="A3431" s="576" t="s">
        <v>2448</v>
      </c>
      <c r="B3431" s="576" t="s">
        <v>2566</v>
      </c>
      <c r="C3431" s="576" t="s">
        <v>41</v>
      </c>
      <c r="D3431" s="579"/>
      <c r="E3431" s="921" t="s">
        <v>179</v>
      </c>
      <c r="F3431" s="663">
        <v>500000</v>
      </c>
      <c r="G3431" s="856">
        <v>500000</v>
      </c>
      <c r="H3431" s="800"/>
      <c r="I3431" s="665"/>
      <c r="J3431" s="857"/>
      <c r="K3431" s="857"/>
      <c r="L3431" s="857">
        <v>500000</v>
      </c>
      <c r="M3431" s="665"/>
      <c r="N3431" s="665"/>
      <c r="O3431" s="792"/>
      <c r="P3431" s="587"/>
      <c r="Q3431" s="835"/>
      <c r="R3431" s="792"/>
      <c r="S3431" s="665">
        <v>500000</v>
      </c>
      <c r="T3431" s="591"/>
      <c r="U3431" s="856"/>
      <c r="V3431" s="591"/>
      <c r="W3431" s="665"/>
      <c r="X3431" s="593">
        <f t="shared" si="494"/>
        <v>0</v>
      </c>
      <c r="Y3431" s="593">
        <f t="shared" si="495"/>
        <v>0</v>
      </c>
      <c r="Z3431" s="594">
        <v>1</v>
      </c>
      <c r="AA3431" s="594"/>
      <c r="AB3431" s="594"/>
      <c r="AC3431" s="594"/>
      <c r="AD3431" s="594"/>
      <c r="AE3431" s="594"/>
      <c r="AF3431" s="594"/>
      <c r="AG3431" s="594"/>
      <c r="AH3431" s="595">
        <f t="shared" si="491"/>
        <v>1</v>
      </c>
      <c r="AI3431" s="594"/>
      <c r="AJ3431" s="594"/>
      <c r="AK3431" s="594"/>
      <c r="AL3431" s="594"/>
      <c r="AM3431" s="594"/>
      <c r="AN3431" s="594"/>
      <c r="AO3431" s="594"/>
      <c r="AP3431" s="669"/>
      <c r="AQ3431" s="596">
        <f t="shared" si="493"/>
        <v>0</v>
      </c>
      <c r="AR3431" s="596">
        <f t="shared" si="492"/>
        <v>1</v>
      </c>
    </row>
    <row r="3432" spans="1:44" ht="28.2" thickTop="1" thickBot="1">
      <c r="A3432" s="576" t="s">
        <v>2448</v>
      </c>
      <c r="B3432" s="576" t="s">
        <v>2566</v>
      </c>
      <c r="C3432" s="576" t="s">
        <v>244</v>
      </c>
      <c r="D3432" s="579"/>
      <c r="E3432" s="921" t="s">
        <v>179</v>
      </c>
      <c r="F3432" s="663">
        <v>150000</v>
      </c>
      <c r="G3432" s="856">
        <v>150000</v>
      </c>
      <c r="H3432" s="800"/>
      <c r="I3432" s="665"/>
      <c r="J3432" s="857"/>
      <c r="K3432" s="857"/>
      <c r="L3432" s="857">
        <v>150000</v>
      </c>
      <c r="M3432" s="665"/>
      <c r="N3432" s="665"/>
      <c r="O3432" s="792"/>
      <c r="P3432" s="587"/>
      <c r="Q3432" s="835"/>
      <c r="R3432" s="792"/>
      <c r="S3432" s="665">
        <v>150000</v>
      </c>
      <c r="T3432" s="591"/>
      <c r="U3432" s="856"/>
      <c r="V3432" s="591"/>
      <c r="W3432" s="665"/>
      <c r="X3432" s="593">
        <f t="shared" si="494"/>
        <v>0</v>
      </c>
      <c r="Y3432" s="593">
        <f t="shared" si="495"/>
        <v>0</v>
      </c>
      <c r="Z3432" s="594">
        <v>1</v>
      </c>
      <c r="AA3432" s="594"/>
      <c r="AB3432" s="594"/>
      <c r="AC3432" s="594"/>
      <c r="AD3432" s="594"/>
      <c r="AE3432" s="594"/>
      <c r="AF3432" s="594"/>
      <c r="AG3432" s="594"/>
      <c r="AH3432" s="595">
        <f t="shared" si="491"/>
        <v>1</v>
      </c>
      <c r="AI3432" s="594"/>
      <c r="AJ3432" s="594"/>
      <c r="AK3432" s="594"/>
      <c r="AL3432" s="594"/>
      <c r="AM3432" s="594"/>
      <c r="AN3432" s="594"/>
      <c r="AO3432" s="594"/>
      <c r="AP3432" s="669"/>
      <c r="AQ3432" s="596">
        <f t="shared" si="493"/>
        <v>0</v>
      </c>
      <c r="AR3432" s="596">
        <f t="shared" si="492"/>
        <v>1</v>
      </c>
    </row>
    <row r="3433" spans="1:44" ht="28.2" thickTop="1" thickBot="1">
      <c r="A3433" s="576" t="s">
        <v>2448</v>
      </c>
      <c r="B3433" s="576" t="s">
        <v>2566</v>
      </c>
      <c r="C3433" s="576" t="s">
        <v>60</v>
      </c>
      <c r="D3433" s="579"/>
      <c r="E3433" s="921" t="s">
        <v>179</v>
      </c>
      <c r="F3433" s="663">
        <v>100000</v>
      </c>
      <c r="G3433" s="856">
        <v>100000</v>
      </c>
      <c r="H3433" s="800"/>
      <c r="I3433" s="665"/>
      <c r="J3433" s="857"/>
      <c r="K3433" s="857"/>
      <c r="L3433" s="857">
        <v>100000</v>
      </c>
      <c r="M3433" s="665"/>
      <c r="N3433" s="665"/>
      <c r="O3433" s="792"/>
      <c r="P3433" s="587"/>
      <c r="Q3433" s="835"/>
      <c r="R3433" s="792">
        <v>90000</v>
      </c>
      <c r="S3433" s="665">
        <v>10000</v>
      </c>
      <c r="T3433" s="591"/>
      <c r="U3433" s="856"/>
      <c r="V3433" s="591"/>
      <c r="W3433" s="665"/>
      <c r="X3433" s="593">
        <f t="shared" si="494"/>
        <v>0</v>
      </c>
      <c r="Y3433" s="593">
        <f t="shared" si="495"/>
        <v>0</v>
      </c>
      <c r="Z3433" s="594">
        <v>1</v>
      </c>
      <c r="AA3433" s="594"/>
      <c r="AB3433" s="594"/>
      <c r="AC3433" s="594"/>
      <c r="AD3433" s="594"/>
      <c r="AE3433" s="594"/>
      <c r="AF3433" s="594"/>
      <c r="AG3433" s="594"/>
      <c r="AH3433" s="595">
        <f t="shared" si="491"/>
        <v>1</v>
      </c>
      <c r="AI3433" s="594"/>
      <c r="AJ3433" s="594"/>
      <c r="AK3433" s="594"/>
      <c r="AL3433" s="594"/>
      <c r="AM3433" s="594"/>
      <c r="AN3433" s="594"/>
      <c r="AO3433" s="594"/>
      <c r="AP3433" s="669"/>
      <c r="AQ3433" s="596">
        <f t="shared" si="493"/>
        <v>0</v>
      </c>
      <c r="AR3433" s="596">
        <f t="shared" si="492"/>
        <v>1</v>
      </c>
    </row>
    <row r="3434" spans="1:44" ht="28.2" thickTop="1" thickBot="1">
      <c r="A3434" s="206" t="s">
        <v>2448</v>
      </c>
      <c r="B3434" s="206" t="s">
        <v>2566</v>
      </c>
      <c r="C3434" s="227" t="s">
        <v>41</v>
      </c>
      <c r="D3434" s="808"/>
      <c r="E3434" s="827" t="s">
        <v>145</v>
      </c>
      <c r="F3434" s="790">
        <v>544000</v>
      </c>
      <c r="G3434" s="790">
        <v>506000</v>
      </c>
      <c r="H3434" s="828"/>
      <c r="I3434" s="829">
        <v>38000</v>
      </c>
      <c r="J3434" s="830">
        <v>100000</v>
      </c>
      <c r="K3434" s="830"/>
      <c r="L3434" s="830">
        <v>368000</v>
      </c>
      <c r="M3434" s="536"/>
      <c r="N3434" s="536"/>
      <c r="O3434" s="480"/>
      <c r="P3434" s="587"/>
      <c r="Q3434" s="831"/>
      <c r="R3434" s="480">
        <v>455000</v>
      </c>
      <c r="S3434" s="829">
        <v>51000</v>
      </c>
      <c r="T3434" s="832"/>
      <c r="U3434" s="829"/>
      <c r="V3434" s="832"/>
      <c r="W3434" s="829"/>
      <c r="X3434" s="593">
        <f t="shared" si="494"/>
        <v>0</v>
      </c>
      <c r="Y3434" s="593">
        <f t="shared" si="495"/>
        <v>0</v>
      </c>
      <c r="Z3434" s="595"/>
      <c r="AA3434" s="595"/>
      <c r="AB3434" s="595"/>
      <c r="AC3434" s="595"/>
      <c r="AD3434" s="595"/>
      <c r="AE3434" s="595"/>
      <c r="AF3434" s="595"/>
      <c r="AG3434" s="595"/>
      <c r="AH3434" s="595">
        <f t="shared" si="491"/>
        <v>0</v>
      </c>
      <c r="AI3434" s="595">
        <v>1</v>
      </c>
      <c r="AJ3434" s="595"/>
      <c r="AK3434" s="595"/>
      <c r="AL3434" s="595"/>
      <c r="AM3434" s="595"/>
      <c r="AN3434" s="595"/>
      <c r="AO3434" s="595"/>
      <c r="AP3434" s="595"/>
      <c r="AQ3434" s="596">
        <f t="shared" si="493"/>
        <v>1</v>
      </c>
      <c r="AR3434" s="596">
        <f t="shared" si="492"/>
        <v>1</v>
      </c>
    </row>
    <row r="3435" spans="1:44" ht="28.2" thickTop="1" thickBot="1">
      <c r="A3435" s="206" t="s">
        <v>2448</v>
      </c>
      <c r="B3435" s="206" t="s">
        <v>2566</v>
      </c>
      <c r="C3435" s="227" t="s">
        <v>2231</v>
      </c>
      <c r="D3435" s="808"/>
      <c r="E3435" s="827" t="s">
        <v>145</v>
      </c>
      <c r="F3435" s="790">
        <v>800000</v>
      </c>
      <c r="G3435" s="790">
        <v>1100000</v>
      </c>
      <c r="H3435" s="828"/>
      <c r="I3435" s="829">
        <v>133000</v>
      </c>
      <c r="J3435" s="830"/>
      <c r="K3435" s="830"/>
      <c r="L3435" s="830">
        <v>17000</v>
      </c>
      <c r="M3435" s="536">
        <v>950000</v>
      </c>
      <c r="N3435" s="536"/>
      <c r="O3435" s="480"/>
      <c r="P3435" s="587"/>
      <c r="Q3435" s="831"/>
      <c r="R3435" s="480">
        <v>0</v>
      </c>
      <c r="S3435" s="829">
        <v>1100000</v>
      </c>
      <c r="T3435" s="832"/>
      <c r="U3435" s="829"/>
      <c r="V3435" s="832"/>
      <c r="W3435" s="829"/>
      <c r="X3435" s="593">
        <f t="shared" si="494"/>
        <v>0</v>
      </c>
      <c r="Y3435" s="593">
        <f t="shared" si="495"/>
        <v>0</v>
      </c>
      <c r="Z3435" s="595"/>
      <c r="AA3435" s="595"/>
      <c r="AB3435" s="595"/>
      <c r="AC3435" s="595"/>
      <c r="AD3435" s="595"/>
      <c r="AE3435" s="595"/>
      <c r="AF3435" s="595"/>
      <c r="AG3435" s="595"/>
      <c r="AH3435" s="595">
        <f t="shared" si="491"/>
        <v>0</v>
      </c>
      <c r="AI3435" s="595"/>
      <c r="AJ3435" s="595"/>
      <c r="AK3435" s="595"/>
      <c r="AL3435" s="595"/>
      <c r="AM3435" s="595"/>
      <c r="AN3435" s="595"/>
      <c r="AO3435" s="595">
        <v>1</v>
      </c>
      <c r="AP3435" s="595"/>
      <c r="AQ3435" s="596">
        <f t="shared" si="493"/>
        <v>1</v>
      </c>
      <c r="AR3435" s="596">
        <f t="shared" si="492"/>
        <v>1</v>
      </c>
    </row>
    <row r="3436" spans="1:44" ht="28.2" thickTop="1" thickBot="1">
      <c r="A3436" s="206" t="s">
        <v>2448</v>
      </c>
      <c r="B3436" s="206" t="s">
        <v>2566</v>
      </c>
      <c r="C3436" s="227" t="s">
        <v>229</v>
      </c>
      <c r="D3436" s="579"/>
      <c r="E3436" s="827" t="s">
        <v>53</v>
      </c>
      <c r="F3436" s="536">
        <v>50000</v>
      </c>
      <c r="G3436" s="536">
        <v>45000</v>
      </c>
      <c r="H3436" s="806"/>
      <c r="I3436" s="352">
        <v>45000</v>
      </c>
      <c r="J3436" s="353"/>
      <c r="K3436" s="353"/>
      <c r="L3436" s="353"/>
      <c r="M3436" s="805"/>
      <c r="N3436" s="805"/>
      <c r="O3436" s="354"/>
      <c r="P3436" s="587"/>
      <c r="Q3436" s="807">
        <v>0</v>
      </c>
      <c r="R3436" s="833">
        <v>41000</v>
      </c>
      <c r="S3436" s="829">
        <v>4000</v>
      </c>
      <c r="T3436" s="484"/>
      <c r="U3436" s="334"/>
      <c r="V3436" s="484"/>
      <c r="W3436" s="352"/>
      <c r="X3436" s="593">
        <f t="shared" si="494"/>
        <v>0</v>
      </c>
      <c r="Y3436" s="593">
        <f t="shared" si="495"/>
        <v>0</v>
      </c>
      <c r="Z3436" s="595"/>
      <c r="AA3436" s="595"/>
      <c r="AB3436" s="595"/>
      <c r="AC3436" s="595"/>
      <c r="AD3436" s="595"/>
      <c r="AE3436" s="595"/>
      <c r="AF3436" s="595"/>
      <c r="AG3436" s="595"/>
      <c r="AH3436" s="595">
        <f t="shared" si="491"/>
        <v>0</v>
      </c>
      <c r="AI3436" s="595">
        <v>1</v>
      </c>
      <c r="AJ3436" s="595"/>
      <c r="AK3436" s="595"/>
      <c r="AL3436" s="595"/>
      <c r="AM3436" s="595"/>
      <c r="AN3436" s="595"/>
      <c r="AO3436" s="595"/>
      <c r="AP3436" s="623"/>
      <c r="AQ3436" s="596">
        <f t="shared" si="493"/>
        <v>1</v>
      </c>
      <c r="AR3436" s="596">
        <f t="shared" si="492"/>
        <v>1</v>
      </c>
    </row>
    <row r="3437" spans="1:44" ht="28.2" thickTop="1" thickBot="1">
      <c r="A3437" s="206" t="s">
        <v>2448</v>
      </c>
      <c r="B3437" s="206" t="s">
        <v>2566</v>
      </c>
      <c r="C3437" s="206" t="s">
        <v>2226</v>
      </c>
      <c r="D3437" s="579"/>
      <c r="E3437" s="922" t="s">
        <v>53</v>
      </c>
      <c r="F3437" s="479">
        <v>80000</v>
      </c>
      <c r="G3437" s="479">
        <v>89000</v>
      </c>
      <c r="H3437" s="800"/>
      <c r="I3437" s="479">
        <v>19000</v>
      </c>
      <c r="J3437" s="479"/>
      <c r="K3437" s="479"/>
      <c r="L3437" s="479">
        <v>70000</v>
      </c>
      <c r="M3437" s="479"/>
      <c r="N3437" s="479"/>
      <c r="O3437" s="790"/>
      <c r="P3437" s="587"/>
      <c r="Q3437" s="790">
        <v>0</v>
      </c>
      <c r="R3437" s="790">
        <v>80000</v>
      </c>
      <c r="S3437" s="829">
        <v>9000</v>
      </c>
      <c r="T3437" s="484"/>
      <c r="U3437" s="805"/>
      <c r="V3437" s="484"/>
      <c r="W3437" s="479"/>
      <c r="X3437" s="593">
        <f t="shared" si="494"/>
        <v>0</v>
      </c>
      <c r="Y3437" s="593">
        <f t="shared" si="495"/>
        <v>0</v>
      </c>
      <c r="Z3437" s="595"/>
      <c r="AA3437" s="595"/>
      <c r="AB3437" s="595"/>
      <c r="AC3437" s="595"/>
      <c r="AD3437" s="595"/>
      <c r="AE3437" s="595"/>
      <c r="AF3437" s="595"/>
      <c r="AG3437" s="595"/>
      <c r="AH3437" s="595">
        <f t="shared" si="491"/>
        <v>0</v>
      </c>
      <c r="AI3437" s="595">
        <v>1</v>
      </c>
      <c r="AJ3437" s="595"/>
      <c r="AK3437" s="595"/>
      <c r="AL3437" s="595"/>
      <c r="AM3437" s="595"/>
      <c r="AN3437" s="595"/>
      <c r="AO3437" s="623"/>
      <c r="AP3437" s="623"/>
      <c r="AQ3437" s="596">
        <f t="shared" si="493"/>
        <v>1</v>
      </c>
      <c r="AR3437" s="596">
        <f t="shared" si="492"/>
        <v>1</v>
      </c>
    </row>
    <row r="3438" spans="1:44" ht="28.2" thickTop="1" thickBot="1">
      <c r="A3438" s="576" t="s">
        <v>2448</v>
      </c>
      <c r="B3438" s="576" t="s">
        <v>2567</v>
      </c>
      <c r="C3438" s="576" t="s">
        <v>2226</v>
      </c>
      <c r="D3438" s="579"/>
      <c r="E3438" s="921" t="s">
        <v>179</v>
      </c>
      <c r="F3438" s="665">
        <v>450000</v>
      </c>
      <c r="G3438" s="665">
        <v>450000</v>
      </c>
      <c r="H3438" s="582"/>
      <c r="I3438" s="665">
        <v>450000</v>
      </c>
      <c r="J3438" s="857"/>
      <c r="K3438" s="857"/>
      <c r="L3438" s="857"/>
      <c r="M3438" s="665"/>
      <c r="N3438" s="665"/>
      <c r="O3438" s="792"/>
      <c r="P3438" s="587"/>
      <c r="Q3438" s="835"/>
      <c r="R3438" s="792">
        <v>135000</v>
      </c>
      <c r="S3438" s="816">
        <v>315000</v>
      </c>
      <c r="T3438" s="591"/>
      <c r="U3438" s="856"/>
      <c r="V3438" s="591"/>
      <c r="W3438" s="665"/>
      <c r="X3438" s="593">
        <f t="shared" si="494"/>
        <v>0</v>
      </c>
      <c r="Y3438" s="593">
        <f t="shared" si="495"/>
        <v>0</v>
      </c>
      <c r="Z3438" s="594">
        <v>1</v>
      </c>
      <c r="AA3438" s="594"/>
      <c r="AB3438" s="594"/>
      <c r="AC3438" s="594"/>
      <c r="AD3438" s="594"/>
      <c r="AE3438" s="594"/>
      <c r="AF3438" s="594"/>
      <c r="AG3438" s="594"/>
      <c r="AH3438" s="595">
        <f t="shared" si="491"/>
        <v>1</v>
      </c>
      <c r="AI3438" s="594"/>
      <c r="AJ3438" s="594"/>
      <c r="AK3438" s="594"/>
      <c r="AL3438" s="594"/>
      <c r="AM3438" s="594"/>
      <c r="AN3438" s="594"/>
      <c r="AO3438" s="669"/>
      <c r="AP3438" s="669"/>
      <c r="AQ3438" s="596">
        <f t="shared" si="493"/>
        <v>0</v>
      </c>
      <c r="AR3438" s="596">
        <f t="shared" si="492"/>
        <v>1</v>
      </c>
    </row>
    <row r="3439" spans="1:44" ht="28.2" thickTop="1" thickBot="1">
      <c r="A3439" s="576" t="s">
        <v>2448</v>
      </c>
      <c r="B3439" s="576" t="s">
        <v>2567</v>
      </c>
      <c r="C3439" s="576" t="s">
        <v>2518</v>
      </c>
      <c r="D3439" s="579"/>
      <c r="E3439" s="921" t="s">
        <v>179</v>
      </c>
      <c r="F3439" s="665">
        <v>110000</v>
      </c>
      <c r="G3439" s="665">
        <v>110000</v>
      </c>
      <c r="H3439" s="582"/>
      <c r="I3439" s="665">
        <v>110000</v>
      </c>
      <c r="J3439" s="857"/>
      <c r="K3439" s="857"/>
      <c r="L3439" s="857"/>
      <c r="M3439" s="665"/>
      <c r="N3439" s="665"/>
      <c r="O3439" s="792"/>
      <c r="P3439" s="587"/>
      <c r="Q3439" s="835"/>
      <c r="R3439" s="792">
        <v>110000</v>
      </c>
      <c r="S3439" s="816"/>
      <c r="T3439" s="591"/>
      <c r="U3439" s="856"/>
      <c r="V3439" s="591"/>
      <c r="W3439" s="665"/>
      <c r="X3439" s="593">
        <f t="shared" si="494"/>
        <v>0</v>
      </c>
      <c r="Y3439" s="593">
        <f t="shared" si="495"/>
        <v>0</v>
      </c>
      <c r="Z3439" s="594">
        <v>1</v>
      </c>
      <c r="AA3439" s="594"/>
      <c r="AB3439" s="594"/>
      <c r="AC3439" s="594"/>
      <c r="AD3439" s="594"/>
      <c r="AE3439" s="594"/>
      <c r="AF3439" s="594"/>
      <c r="AG3439" s="594"/>
      <c r="AH3439" s="595">
        <f t="shared" si="491"/>
        <v>1</v>
      </c>
      <c r="AI3439" s="594"/>
      <c r="AJ3439" s="594"/>
      <c r="AK3439" s="594"/>
      <c r="AL3439" s="594"/>
      <c r="AM3439" s="594"/>
      <c r="AN3439" s="594"/>
      <c r="AO3439" s="669"/>
      <c r="AP3439" s="669"/>
      <c r="AQ3439" s="596">
        <f t="shared" si="493"/>
        <v>0</v>
      </c>
      <c r="AR3439" s="596">
        <f t="shared" si="492"/>
        <v>1</v>
      </c>
    </row>
    <row r="3440" spans="1:44" ht="28.2" thickTop="1" thickBot="1">
      <c r="A3440" s="576" t="s">
        <v>2448</v>
      </c>
      <c r="B3440" s="576" t="s">
        <v>2567</v>
      </c>
      <c r="C3440" s="576" t="s">
        <v>309</v>
      </c>
      <c r="D3440" s="579"/>
      <c r="E3440" s="921" t="s">
        <v>179</v>
      </c>
      <c r="F3440" s="665">
        <v>460000</v>
      </c>
      <c r="G3440" s="665">
        <v>460000</v>
      </c>
      <c r="H3440" s="582"/>
      <c r="I3440" s="665">
        <v>235000</v>
      </c>
      <c r="J3440" s="857"/>
      <c r="K3440" s="857"/>
      <c r="L3440" s="857">
        <v>225000</v>
      </c>
      <c r="M3440" s="665"/>
      <c r="N3440" s="665"/>
      <c r="O3440" s="792"/>
      <c r="P3440" s="587"/>
      <c r="Q3440" s="835"/>
      <c r="R3440" s="792">
        <v>138000</v>
      </c>
      <c r="S3440" s="816">
        <v>322000</v>
      </c>
      <c r="T3440" s="591"/>
      <c r="U3440" s="856"/>
      <c r="V3440" s="591"/>
      <c r="W3440" s="665"/>
      <c r="X3440" s="593">
        <f t="shared" si="494"/>
        <v>0</v>
      </c>
      <c r="Y3440" s="593">
        <f t="shared" si="495"/>
        <v>0</v>
      </c>
      <c r="Z3440" s="594">
        <v>1</v>
      </c>
      <c r="AA3440" s="594"/>
      <c r="AB3440" s="594"/>
      <c r="AC3440" s="594"/>
      <c r="AD3440" s="594"/>
      <c r="AE3440" s="594"/>
      <c r="AF3440" s="594"/>
      <c r="AG3440" s="594"/>
      <c r="AH3440" s="595">
        <f t="shared" si="491"/>
        <v>1</v>
      </c>
      <c r="AI3440" s="594"/>
      <c r="AJ3440" s="594"/>
      <c r="AK3440" s="594"/>
      <c r="AL3440" s="594"/>
      <c r="AM3440" s="594"/>
      <c r="AN3440" s="594"/>
      <c r="AO3440" s="669"/>
      <c r="AP3440" s="669"/>
      <c r="AQ3440" s="596">
        <f t="shared" si="493"/>
        <v>0</v>
      </c>
      <c r="AR3440" s="596">
        <f t="shared" si="492"/>
        <v>1</v>
      </c>
    </row>
    <row r="3441" spans="1:44" ht="28.2" thickTop="1" thickBot="1">
      <c r="A3441" s="576" t="s">
        <v>2448</v>
      </c>
      <c r="B3441" s="576" t="s">
        <v>2567</v>
      </c>
      <c r="C3441" s="576" t="s">
        <v>2568</v>
      </c>
      <c r="D3441" s="579"/>
      <c r="E3441" s="921" t="s">
        <v>179</v>
      </c>
      <c r="F3441" s="665">
        <v>250000</v>
      </c>
      <c r="G3441" s="665">
        <v>250000</v>
      </c>
      <c r="H3441" s="582"/>
      <c r="I3441" s="665">
        <v>250000</v>
      </c>
      <c r="J3441" s="857"/>
      <c r="K3441" s="857"/>
      <c r="L3441" s="857"/>
      <c r="M3441" s="665"/>
      <c r="N3441" s="665"/>
      <c r="O3441" s="792"/>
      <c r="P3441" s="587"/>
      <c r="Q3441" s="835"/>
      <c r="R3441" s="792">
        <v>75000</v>
      </c>
      <c r="S3441" s="816">
        <v>175000</v>
      </c>
      <c r="T3441" s="591"/>
      <c r="U3441" s="856"/>
      <c r="V3441" s="591"/>
      <c r="W3441" s="665"/>
      <c r="X3441" s="593">
        <f t="shared" si="494"/>
        <v>0</v>
      </c>
      <c r="Y3441" s="593">
        <f t="shared" si="495"/>
        <v>0</v>
      </c>
      <c r="Z3441" s="594">
        <v>1</v>
      </c>
      <c r="AA3441" s="594"/>
      <c r="AB3441" s="594"/>
      <c r="AC3441" s="594"/>
      <c r="AD3441" s="594"/>
      <c r="AE3441" s="594"/>
      <c r="AF3441" s="594"/>
      <c r="AG3441" s="594"/>
      <c r="AH3441" s="595">
        <f t="shared" si="491"/>
        <v>1</v>
      </c>
      <c r="AI3441" s="594"/>
      <c r="AJ3441" s="594"/>
      <c r="AK3441" s="594"/>
      <c r="AL3441" s="594"/>
      <c r="AM3441" s="594"/>
      <c r="AN3441" s="594"/>
      <c r="AO3441" s="669"/>
      <c r="AP3441" s="669"/>
      <c r="AQ3441" s="596">
        <f t="shared" si="493"/>
        <v>0</v>
      </c>
      <c r="AR3441" s="596">
        <f t="shared" si="492"/>
        <v>1</v>
      </c>
    </row>
    <row r="3442" spans="1:44" ht="28.2" thickTop="1" thickBot="1">
      <c r="A3442" s="576" t="s">
        <v>2448</v>
      </c>
      <c r="B3442" s="576" t="s">
        <v>2567</v>
      </c>
      <c r="C3442" s="576" t="s">
        <v>2569</v>
      </c>
      <c r="D3442" s="579"/>
      <c r="E3442" s="921" t="s">
        <v>179</v>
      </c>
      <c r="F3442" s="665">
        <v>200000</v>
      </c>
      <c r="G3442" s="665">
        <v>200000</v>
      </c>
      <c r="H3442" s="582"/>
      <c r="I3442" s="665">
        <v>200000</v>
      </c>
      <c r="J3442" s="857"/>
      <c r="K3442" s="857"/>
      <c r="L3442" s="857"/>
      <c r="M3442" s="665"/>
      <c r="N3442" s="665"/>
      <c r="O3442" s="792"/>
      <c r="P3442" s="587"/>
      <c r="Q3442" s="835"/>
      <c r="R3442" s="792">
        <v>100000</v>
      </c>
      <c r="S3442" s="816">
        <v>100000</v>
      </c>
      <c r="T3442" s="591"/>
      <c r="U3442" s="856"/>
      <c r="V3442" s="591"/>
      <c r="W3442" s="665"/>
      <c r="X3442" s="593">
        <f t="shared" si="494"/>
        <v>0</v>
      </c>
      <c r="Y3442" s="593">
        <f t="shared" si="495"/>
        <v>0</v>
      </c>
      <c r="Z3442" s="594">
        <v>1</v>
      </c>
      <c r="AA3442" s="594"/>
      <c r="AB3442" s="594"/>
      <c r="AC3442" s="594"/>
      <c r="AD3442" s="594"/>
      <c r="AE3442" s="594"/>
      <c r="AF3442" s="594"/>
      <c r="AG3442" s="594"/>
      <c r="AH3442" s="595">
        <f t="shared" si="491"/>
        <v>1</v>
      </c>
      <c r="AI3442" s="594"/>
      <c r="AJ3442" s="594"/>
      <c r="AK3442" s="594"/>
      <c r="AL3442" s="594"/>
      <c r="AM3442" s="594"/>
      <c r="AN3442" s="594"/>
      <c r="AO3442" s="669"/>
      <c r="AP3442" s="669"/>
      <c r="AQ3442" s="596">
        <f t="shared" si="493"/>
        <v>0</v>
      </c>
      <c r="AR3442" s="596">
        <f t="shared" si="492"/>
        <v>1</v>
      </c>
    </row>
    <row r="3443" spans="1:44" ht="28.2" thickTop="1" thickBot="1">
      <c r="A3443" s="576" t="s">
        <v>2448</v>
      </c>
      <c r="B3443" s="576" t="s">
        <v>2567</v>
      </c>
      <c r="C3443" s="576" t="s">
        <v>524</v>
      </c>
      <c r="D3443" s="579"/>
      <c r="E3443" s="921" t="s">
        <v>179</v>
      </c>
      <c r="F3443" s="665">
        <v>50000</v>
      </c>
      <c r="G3443" s="665">
        <v>50000</v>
      </c>
      <c r="H3443" s="582"/>
      <c r="I3443" s="665">
        <v>50000</v>
      </c>
      <c r="J3443" s="857"/>
      <c r="K3443" s="857"/>
      <c r="L3443" s="857"/>
      <c r="M3443" s="665"/>
      <c r="N3443" s="665"/>
      <c r="O3443" s="792"/>
      <c r="P3443" s="587"/>
      <c r="Q3443" s="835"/>
      <c r="R3443" s="792">
        <v>45000</v>
      </c>
      <c r="S3443" s="816">
        <v>5000</v>
      </c>
      <c r="T3443" s="591"/>
      <c r="U3443" s="856"/>
      <c r="V3443" s="591"/>
      <c r="W3443" s="665"/>
      <c r="X3443" s="593">
        <f t="shared" si="494"/>
        <v>0</v>
      </c>
      <c r="Y3443" s="593">
        <f t="shared" si="495"/>
        <v>0</v>
      </c>
      <c r="Z3443" s="594">
        <v>1</v>
      </c>
      <c r="AA3443" s="594"/>
      <c r="AB3443" s="594"/>
      <c r="AC3443" s="594"/>
      <c r="AD3443" s="594"/>
      <c r="AE3443" s="594"/>
      <c r="AF3443" s="594"/>
      <c r="AG3443" s="594"/>
      <c r="AH3443" s="595">
        <f t="shared" si="491"/>
        <v>1</v>
      </c>
      <c r="AI3443" s="594"/>
      <c r="AJ3443" s="594"/>
      <c r="AK3443" s="594"/>
      <c r="AL3443" s="594"/>
      <c r="AM3443" s="594"/>
      <c r="AN3443" s="594"/>
      <c r="AO3443" s="669"/>
      <c r="AP3443" s="669"/>
      <c r="AQ3443" s="596">
        <f t="shared" si="493"/>
        <v>0</v>
      </c>
      <c r="AR3443" s="596">
        <f t="shared" si="492"/>
        <v>1</v>
      </c>
    </row>
    <row r="3444" spans="1:44" ht="28.2" thickTop="1" thickBot="1">
      <c r="A3444" s="576" t="s">
        <v>2448</v>
      </c>
      <c r="B3444" s="576" t="s">
        <v>2567</v>
      </c>
      <c r="C3444" s="576" t="s">
        <v>36</v>
      </c>
      <c r="D3444" s="579"/>
      <c r="E3444" s="921" t="s">
        <v>179</v>
      </c>
      <c r="F3444" s="665">
        <v>15000</v>
      </c>
      <c r="G3444" s="665">
        <v>15000</v>
      </c>
      <c r="H3444" s="582"/>
      <c r="I3444" s="665">
        <v>15000</v>
      </c>
      <c r="J3444" s="857"/>
      <c r="K3444" s="857"/>
      <c r="L3444" s="857"/>
      <c r="M3444" s="665"/>
      <c r="N3444" s="665"/>
      <c r="O3444" s="792"/>
      <c r="P3444" s="587"/>
      <c r="Q3444" s="835"/>
      <c r="R3444" s="792">
        <v>0</v>
      </c>
      <c r="S3444" s="816">
        <v>15000</v>
      </c>
      <c r="T3444" s="591"/>
      <c r="U3444" s="856"/>
      <c r="V3444" s="591"/>
      <c r="W3444" s="665"/>
      <c r="X3444" s="593">
        <f t="shared" si="494"/>
        <v>0</v>
      </c>
      <c r="Y3444" s="593">
        <f t="shared" si="495"/>
        <v>0</v>
      </c>
      <c r="Z3444" s="594">
        <v>1</v>
      </c>
      <c r="AA3444" s="594"/>
      <c r="AB3444" s="594"/>
      <c r="AC3444" s="594"/>
      <c r="AD3444" s="594"/>
      <c r="AE3444" s="594"/>
      <c r="AF3444" s="594"/>
      <c r="AG3444" s="594"/>
      <c r="AH3444" s="595">
        <f t="shared" si="491"/>
        <v>1</v>
      </c>
      <c r="AI3444" s="594"/>
      <c r="AJ3444" s="594"/>
      <c r="AK3444" s="594"/>
      <c r="AL3444" s="594"/>
      <c r="AM3444" s="594"/>
      <c r="AN3444" s="594"/>
      <c r="AO3444" s="669"/>
      <c r="AP3444" s="669"/>
      <c r="AQ3444" s="596">
        <f t="shared" si="493"/>
        <v>0</v>
      </c>
      <c r="AR3444" s="596">
        <f t="shared" si="492"/>
        <v>1</v>
      </c>
    </row>
    <row r="3445" spans="1:44" ht="28.2" thickTop="1" thickBot="1">
      <c r="A3445" s="597" t="s">
        <v>2448</v>
      </c>
      <c r="B3445" s="597" t="s">
        <v>2567</v>
      </c>
      <c r="C3445" s="597" t="s">
        <v>2137</v>
      </c>
      <c r="D3445" s="579"/>
      <c r="E3445" s="923" t="s">
        <v>179</v>
      </c>
      <c r="F3445" s="673">
        <v>153000</v>
      </c>
      <c r="G3445" s="673">
        <v>153000</v>
      </c>
      <c r="H3445" s="582"/>
      <c r="I3445" s="673"/>
      <c r="J3445" s="858">
        <v>153000</v>
      </c>
      <c r="K3445" s="858"/>
      <c r="L3445" s="858"/>
      <c r="M3445" s="673"/>
      <c r="N3445" s="673"/>
      <c r="O3445" s="821"/>
      <c r="P3445" s="587"/>
      <c r="Q3445" s="837"/>
      <c r="R3445" s="821">
        <v>153000</v>
      </c>
      <c r="S3445" s="822"/>
      <c r="T3445" s="608"/>
      <c r="U3445" s="859"/>
      <c r="V3445" s="608"/>
      <c r="W3445" s="673"/>
      <c r="X3445" s="593">
        <f t="shared" si="494"/>
        <v>0</v>
      </c>
      <c r="Y3445" s="593">
        <f t="shared" si="495"/>
        <v>0</v>
      </c>
      <c r="Z3445" s="610">
        <v>1</v>
      </c>
      <c r="AA3445" s="610"/>
      <c r="AB3445" s="610"/>
      <c r="AC3445" s="610"/>
      <c r="AD3445" s="610"/>
      <c r="AE3445" s="610"/>
      <c r="AF3445" s="610"/>
      <c r="AG3445" s="610"/>
      <c r="AH3445" s="595">
        <f t="shared" si="491"/>
        <v>1</v>
      </c>
      <c r="AI3445" s="611"/>
      <c r="AJ3445" s="611"/>
      <c r="AK3445" s="611"/>
      <c r="AL3445" s="611"/>
      <c r="AM3445" s="611"/>
      <c r="AN3445" s="611"/>
      <c r="AO3445" s="677"/>
      <c r="AP3445" s="677"/>
      <c r="AQ3445" s="596">
        <f t="shared" si="493"/>
        <v>0</v>
      </c>
      <c r="AR3445" s="596">
        <f t="shared" si="492"/>
        <v>1</v>
      </c>
    </row>
    <row r="3446" spans="1:44" ht="28.2" thickTop="1" thickBot="1">
      <c r="A3446" s="206" t="s">
        <v>2448</v>
      </c>
      <c r="B3446" s="206" t="s">
        <v>2567</v>
      </c>
      <c r="C3446" s="227" t="s">
        <v>41</v>
      </c>
      <c r="D3446" s="808"/>
      <c r="E3446" s="827" t="s">
        <v>145</v>
      </c>
      <c r="F3446" s="790">
        <v>450000</v>
      </c>
      <c r="G3446" s="790">
        <v>377445</v>
      </c>
      <c r="H3446" s="828"/>
      <c r="I3446" s="829">
        <v>237445</v>
      </c>
      <c r="J3446" s="830"/>
      <c r="K3446" s="830"/>
      <c r="L3446" s="830">
        <v>140000</v>
      </c>
      <c r="M3446" s="536"/>
      <c r="N3446" s="536"/>
      <c r="O3446" s="480"/>
      <c r="P3446" s="587"/>
      <c r="Q3446" s="831">
        <v>76898</v>
      </c>
      <c r="R3446" s="480">
        <v>262803</v>
      </c>
      <c r="S3446" s="829">
        <v>37744</v>
      </c>
      <c r="T3446" s="832"/>
      <c r="U3446" s="829"/>
      <c r="V3446" s="832"/>
      <c r="W3446" s="829"/>
      <c r="X3446" s="593">
        <f t="shared" si="494"/>
        <v>0</v>
      </c>
      <c r="Y3446" s="593">
        <f t="shared" si="495"/>
        <v>0</v>
      </c>
      <c r="Z3446" s="595"/>
      <c r="AA3446" s="595"/>
      <c r="AB3446" s="595"/>
      <c r="AC3446" s="595"/>
      <c r="AD3446" s="595"/>
      <c r="AE3446" s="595"/>
      <c r="AF3446" s="595"/>
      <c r="AG3446" s="595"/>
      <c r="AH3446" s="595">
        <f t="shared" si="491"/>
        <v>0</v>
      </c>
      <c r="AI3446" s="595">
        <v>1</v>
      </c>
      <c r="AJ3446" s="595"/>
      <c r="AK3446" s="595"/>
      <c r="AL3446" s="595"/>
      <c r="AM3446" s="595"/>
      <c r="AN3446" s="595"/>
      <c r="AO3446" s="595"/>
      <c r="AP3446" s="595"/>
      <c r="AQ3446" s="596">
        <f t="shared" si="493"/>
        <v>1</v>
      </c>
      <c r="AR3446" s="596">
        <f t="shared" si="492"/>
        <v>1</v>
      </c>
    </row>
    <row r="3447" spans="1:44" ht="28.2" thickTop="1" thickBot="1">
      <c r="A3447" s="206" t="s">
        <v>2448</v>
      </c>
      <c r="B3447" s="206" t="s">
        <v>2567</v>
      </c>
      <c r="C3447" s="227" t="s">
        <v>2570</v>
      </c>
      <c r="D3447" s="808"/>
      <c r="E3447" s="827" t="s">
        <v>145</v>
      </c>
      <c r="F3447" s="790">
        <v>200000</v>
      </c>
      <c r="G3447" s="790">
        <v>200000</v>
      </c>
      <c r="H3447" s="828"/>
      <c r="I3447" s="829">
        <v>200000</v>
      </c>
      <c r="J3447" s="830"/>
      <c r="K3447" s="830"/>
      <c r="L3447" s="830"/>
      <c r="M3447" s="536"/>
      <c r="N3447" s="536"/>
      <c r="O3447" s="480"/>
      <c r="P3447" s="587"/>
      <c r="Q3447" s="831"/>
      <c r="R3447" s="480">
        <v>0</v>
      </c>
      <c r="S3447" s="829">
        <v>200000</v>
      </c>
      <c r="T3447" s="832"/>
      <c r="U3447" s="829"/>
      <c r="V3447" s="832"/>
      <c r="W3447" s="829"/>
      <c r="X3447" s="593">
        <f t="shared" si="494"/>
        <v>0</v>
      </c>
      <c r="Y3447" s="593">
        <f t="shared" si="495"/>
        <v>0</v>
      </c>
      <c r="Z3447" s="595"/>
      <c r="AA3447" s="595"/>
      <c r="AB3447" s="595"/>
      <c r="AC3447" s="595"/>
      <c r="AD3447" s="595"/>
      <c r="AE3447" s="595"/>
      <c r="AF3447" s="595"/>
      <c r="AG3447" s="595"/>
      <c r="AH3447" s="595">
        <f t="shared" si="491"/>
        <v>0</v>
      </c>
      <c r="AI3447" s="595">
        <v>1</v>
      </c>
      <c r="AJ3447" s="595"/>
      <c r="AK3447" s="595"/>
      <c r="AL3447" s="595"/>
      <c r="AM3447" s="595"/>
      <c r="AN3447" s="595"/>
      <c r="AO3447" s="595"/>
      <c r="AP3447" s="595"/>
      <c r="AQ3447" s="596">
        <f t="shared" si="493"/>
        <v>1</v>
      </c>
      <c r="AR3447" s="596">
        <f t="shared" si="492"/>
        <v>1</v>
      </c>
    </row>
    <row r="3448" spans="1:44" ht="28.2" thickTop="1" thickBot="1">
      <c r="A3448" s="206" t="s">
        <v>2448</v>
      </c>
      <c r="B3448" s="206" t="s">
        <v>2567</v>
      </c>
      <c r="C3448" s="227" t="s">
        <v>2571</v>
      </c>
      <c r="D3448" s="808"/>
      <c r="E3448" s="827" t="s">
        <v>145</v>
      </c>
      <c r="F3448" s="790">
        <v>476000</v>
      </c>
      <c r="G3448" s="790">
        <v>476000</v>
      </c>
      <c r="H3448" s="828"/>
      <c r="I3448" s="829">
        <v>476000</v>
      </c>
      <c r="J3448" s="830"/>
      <c r="K3448" s="830"/>
      <c r="L3448" s="830"/>
      <c r="M3448" s="536"/>
      <c r="N3448" s="536"/>
      <c r="O3448" s="480"/>
      <c r="P3448" s="587"/>
      <c r="Q3448" s="831"/>
      <c r="R3448" s="480">
        <v>428400</v>
      </c>
      <c r="S3448" s="829">
        <v>47600</v>
      </c>
      <c r="T3448" s="832"/>
      <c r="U3448" s="829"/>
      <c r="V3448" s="832"/>
      <c r="W3448" s="829"/>
      <c r="X3448" s="593">
        <f t="shared" si="494"/>
        <v>0</v>
      </c>
      <c r="Y3448" s="593">
        <f t="shared" si="495"/>
        <v>0</v>
      </c>
      <c r="Z3448" s="595"/>
      <c r="AA3448" s="595"/>
      <c r="AB3448" s="595"/>
      <c r="AC3448" s="595"/>
      <c r="AD3448" s="595"/>
      <c r="AE3448" s="595"/>
      <c r="AF3448" s="595"/>
      <c r="AG3448" s="595"/>
      <c r="AH3448" s="595">
        <f t="shared" si="491"/>
        <v>0</v>
      </c>
      <c r="AI3448" s="595">
        <v>1</v>
      </c>
      <c r="AJ3448" s="595"/>
      <c r="AK3448" s="595"/>
      <c r="AL3448" s="595"/>
      <c r="AM3448" s="595"/>
      <c r="AN3448" s="595"/>
      <c r="AO3448" s="595"/>
      <c r="AP3448" s="595"/>
      <c r="AQ3448" s="596">
        <f t="shared" si="493"/>
        <v>1</v>
      </c>
      <c r="AR3448" s="596">
        <f t="shared" si="492"/>
        <v>1</v>
      </c>
    </row>
    <row r="3449" spans="1:44" ht="28.2" thickTop="1" thickBot="1">
      <c r="A3449" s="206" t="s">
        <v>2448</v>
      </c>
      <c r="B3449" s="206" t="s">
        <v>2567</v>
      </c>
      <c r="C3449" s="227" t="s">
        <v>2572</v>
      </c>
      <c r="D3449" s="808"/>
      <c r="E3449" s="827" t="s">
        <v>145</v>
      </c>
      <c r="F3449" s="790">
        <v>35000</v>
      </c>
      <c r="G3449" s="790">
        <v>28563</v>
      </c>
      <c r="H3449" s="828"/>
      <c r="I3449" s="829">
        <v>28563</v>
      </c>
      <c r="J3449" s="830"/>
      <c r="K3449" s="830"/>
      <c r="L3449" s="830"/>
      <c r="M3449" s="536"/>
      <c r="N3449" s="536"/>
      <c r="O3449" s="480"/>
      <c r="P3449" s="587"/>
      <c r="Q3449" s="831"/>
      <c r="R3449" s="480">
        <v>25707</v>
      </c>
      <c r="S3449" s="829">
        <v>2856</v>
      </c>
      <c r="T3449" s="832"/>
      <c r="U3449" s="829"/>
      <c r="V3449" s="832"/>
      <c r="W3449" s="829"/>
      <c r="X3449" s="593">
        <f t="shared" si="494"/>
        <v>0</v>
      </c>
      <c r="Y3449" s="593">
        <f t="shared" si="495"/>
        <v>0</v>
      </c>
      <c r="Z3449" s="595"/>
      <c r="AA3449" s="595"/>
      <c r="AB3449" s="595"/>
      <c r="AC3449" s="595"/>
      <c r="AD3449" s="595"/>
      <c r="AE3449" s="595"/>
      <c r="AF3449" s="595"/>
      <c r="AG3449" s="595"/>
      <c r="AH3449" s="595">
        <f t="shared" si="491"/>
        <v>0</v>
      </c>
      <c r="AI3449" s="595">
        <v>1</v>
      </c>
      <c r="AJ3449" s="595"/>
      <c r="AK3449" s="595"/>
      <c r="AL3449" s="595"/>
      <c r="AM3449" s="595"/>
      <c r="AN3449" s="595"/>
      <c r="AO3449" s="595"/>
      <c r="AP3449" s="595"/>
      <c r="AQ3449" s="596">
        <f t="shared" si="493"/>
        <v>1</v>
      </c>
      <c r="AR3449" s="596">
        <f t="shared" si="492"/>
        <v>1</v>
      </c>
    </row>
    <row r="3450" spans="1:44" ht="28.2" thickTop="1" thickBot="1">
      <c r="A3450" s="206" t="s">
        <v>2448</v>
      </c>
      <c r="B3450" s="206" t="s">
        <v>2567</v>
      </c>
      <c r="C3450" s="227" t="s">
        <v>2573</v>
      </c>
      <c r="D3450" s="808"/>
      <c r="E3450" s="827" t="s">
        <v>145</v>
      </c>
      <c r="F3450" s="790">
        <v>70000</v>
      </c>
      <c r="G3450" s="790">
        <v>78094</v>
      </c>
      <c r="H3450" s="828"/>
      <c r="I3450" s="829">
        <v>78094</v>
      </c>
      <c r="J3450" s="830"/>
      <c r="K3450" s="830"/>
      <c r="L3450" s="830"/>
      <c r="M3450" s="536"/>
      <c r="N3450" s="536"/>
      <c r="O3450" s="480"/>
      <c r="P3450" s="587"/>
      <c r="Q3450" s="831">
        <v>16643</v>
      </c>
      <c r="R3450" s="480">
        <v>53642</v>
      </c>
      <c r="S3450" s="829">
        <v>7809</v>
      </c>
      <c r="T3450" s="832"/>
      <c r="U3450" s="829"/>
      <c r="V3450" s="832"/>
      <c r="W3450" s="829"/>
      <c r="X3450" s="593">
        <f t="shared" si="494"/>
        <v>0</v>
      </c>
      <c r="Y3450" s="593">
        <f t="shared" si="495"/>
        <v>0</v>
      </c>
      <c r="Z3450" s="595"/>
      <c r="AA3450" s="595"/>
      <c r="AB3450" s="595"/>
      <c r="AC3450" s="595"/>
      <c r="AD3450" s="595"/>
      <c r="AE3450" s="595"/>
      <c r="AF3450" s="595"/>
      <c r="AG3450" s="595"/>
      <c r="AH3450" s="595">
        <f t="shared" si="491"/>
        <v>0</v>
      </c>
      <c r="AI3450" s="595">
        <v>1</v>
      </c>
      <c r="AJ3450" s="595"/>
      <c r="AK3450" s="595"/>
      <c r="AL3450" s="595"/>
      <c r="AM3450" s="595"/>
      <c r="AN3450" s="595"/>
      <c r="AO3450" s="595"/>
      <c r="AP3450" s="595"/>
      <c r="AQ3450" s="596">
        <f t="shared" si="493"/>
        <v>1</v>
      </c>
      <c r="AR3450" s="596">
        <f t="shared" si="492"/>
        <v>1</v>
      </c>
    </row>
    <row r="3451" spans="1:44" ht="28.2" thickTop="1" thickBot="1">
      <c r="A3451" s="206" t="s">
        <v>2448</v>
      </c>
      <c r="B3451" s="206" t="s">
        <v>2567</v>
      </c>
      <c r="C3451" s="206" t="s">
        <v>2574</v>
      </c>
      <c r="D3451" s="579"/>
      <c r="E3451" s="922" t="s">
        <v>53</v>
      </c>
      <c r="F3451" s="658">
        <v>100000</v>
      </c>
      <c r="G3451" s="658">
        <v>100000</v>
      </c>
      <c r="H3451" s="659"/>
      <c r="I3451" s="334">
        <v>100000</v>
      </c>
      <c r="J3451" s="479"/>
      <c r="K3451" s="479"/>
      <c r="L3451" s="479"/>
      <c r="M3451" s="479"/>
      <c r="N3451" s="479"/>
      <c r="O3451" s="480"/>
      <c r="P3451" s="587"/>
      <c r="Q3451" s="660">
        <v>0</v>
      </c>
      <c r="R3451" s="494">
        <v>0</v>
      </c>
      <c r="S3451" s="479">
        <v>100000</v>
      </c>
      <c r="T3451" s="484"/>
      <c r="U3451" s="805"/>
      <c r="V3451" s="484"/>
      <c r="W3451" s="334"/>
      <c r="X3451" s="593">
        <f t="shared" si="494"/>
        <v>0</v>
      </c>
      <c r="Y3451" s="593">
        <f t="shared" si="495"/>
        <v>0</v>
      </c>
      <c r="Z3451" s="595"/>
      <c r="AA3451" s="595"/>
      <c r="AB3451" s="595"/>
      <c r="AC3451" s="595"/>
      <c r="AD3451" s="595"/>
      <c r="AE3451" s="595"/>
      <c r="AF3451" s="595"/>
      <c r="AG3451" s="595"/>
      <c r="AH3451" s="595">
        <f t="shared" si="491"/>
        <v>0</v>
      </c>
      <c r="AI3451" s="595">
        <v>1</v>
      </c>
      <c r="AJ3451" s="595"/>
      <c r="AK3451" s="595"/>
      <c r="AL3451" s="595"/>
      <c r="AM3451" s="595"/>
      <c r="AN3451" s="595"/>
      <c r="AO3451" s="595"/>
      <c r="AP3451" s="623"/>
      <c r="AQ3451" s="596">
        <f t="shared" si="493"/>
        <v>1</v>
      </c>
      <c r="AR3451" s="596">
        <f t="shared" si="492"/>
        <v>1</v>
      </c>
    </row>
    <row r="3452" spans="1:44" ht="28.2" thickTop="1" thickBot="1">
      <c r="A3452" s="206" t="s">
        <v>2448</v>
      </c>
      <c r="B3452" s="206" t="s">
        <v>2567</v>
      </c>
      <c r="C3452" s="227" t="s">
        <v>2575</v>
      </c>
      <c r="D3452" s="579"/>
      <c r="E3452" s="827" t="s">
        <v>53</v>
      </c>
      <c r="F3452" s="658">
        <v>412000</v>
      </c>
      <c r="G3452" s="658">
        <v>386428</v>
      </c>
      <c r="H3452" s="659"/>
      <c r="I3452" s="334">
        <v>386428</v>
      </c>
      <c r="J3452" s="478"/>
      <c r="K3452" s="478"/>
      <c r="L3452" s="478"/>
      <c r="M3452" s="479"/>
      <c r="N3452" s="479"/>
      <c r="O3452" s="480"/>
      <c r="P3452" s="587"/>
      <c r="Q3452" s="660">
        <v>331617</v>
      </c>
      <c r="R3452" s="494">
        <v>16169</v>
      </c>
      <c r="S3452" s="479">
        <v>38642</v>
      </c>
      <c r="T3452" s="484"/>
      <c r="U3452" s="334"/>
      <c r="V3452" s="484"/>
      <c r="W3452" s="334"/>
      <c r="X3452" s="593">
        <f t="shared" si="494"/>
        <v>0</v>
      </c>
      <c r="Y3452" s="593">
        <f t="shared" si="495"/>
        <v>0</v>
      </c>
      <c r="Z3452" s="595"/>
      <c r="AA3452" s="595"/>
      <c r="AB3452" s="595"/>
      <c r="AC3452" s="595"/>
      <c r="AD3452" s="595"/>
      <c r="AE3452" s="595"/>
      <c r="AF3452" s="595"/>
      <c r="AG3452" s="595"/>
      <c r="AH3452" s="595">
        <f t="shared" si="491"/>
        <v>0</v>
      </c>
      <c r="AI3452" s="595">
        <v>1</v>
      </c>
      <c r="AJ3452" s="595"/>
      <c r="AK3452" s="595"/>
      <c r="AL3452" s="595"/>
      <c r="AM3452" s="595"/>
      <c r="AN3452" s="595"/>
      <c r="AO3452" s="595"/>
      <c r="AP3452" s="595"/>
      <c r="AQ3452" s="596">
        <f t="shared" si="493"/>
        <v>1</v>
      </c>
      <c r="AR3452" s="596">
        <f t="shared" si="492"/>
        <v>1</v>
      </c>
    </row>
    <row r="3453" spans="1:44" ht="28.2" thickTop="1" thickBot="1">
      <c r="A3453" s="206" t="s">
        <v>2448</v>
      </c>
      <c r="B3453" s="206" t="s">
        <v>2567</v>
      </c>
      <c r="C3453" s="227" t="s">
        <v>41</v>
      </c>
      <c r="D3453" s="579"/>
      <c r="E3453" s="827" t="s">
        <v>53</v>
      </c>
      <c r="F3453" s="658">
        <v>500000</v>
      </c>
      <c r="G3453" s="658">
        <v>417298</v>
      </c>
      <c r="H3453" s="659"/>
      <c r="I3453" s="334">
        <v>347298</v>
      </c>
      <c r="J3453" s="478"/>
      <c r="K3453" s="478"/>
      <c r="L3453" s="478">
        <v>70000</v>
      </c>
      <c r="M3453" s="479"/>
      <c r="N3453" s="479"/>
      <c r="O3453" s="480"/>
      <c r="P3453" s="587"/>
      <c r="Q3453" s="660">
        <v>372853</v>
      </c>
      <c r="R3453" s="494">
        <v>2716</v>
      </c>
      <c r="S3453" s="479">
        <v>41729</v>
      </c>
      <c r="T3453" s="484"/>
      <c r="U3453" s="334"/>
      <c r="V3453" s="484"/>
      <c r="W3453" s="334"/>
      <c r="X3453" s="593">
        <f t="shared" si="494"/>
        <v>0</v>
      </c>
      <c r="Y3453" s="593">
        <f t="shared" si="495"/>
        <v>0</v>
      </c>
      <c r="Z3453" s="595"/>
      <c r="AA3453" s="595"/>
      <c r="AB3453" s="595"/>
      <c r="AC3453" s="595"/>
      <c r="AD3453" s="595"/>
      <c r="AE3453" s="595"/>
      <c r="AF3453" s="595"/>
      <c r="AG3453" s="595"/>
      <c r="AH3453" s="595">
        <f t="shared" si="491"/>
        <v>0</v>
      </c>
      <c r="AI3453" s="595">
        <v>1</v>
      </c>
      <c r="AJ3453" s="595"/>
      <c r="AK3453" s="595"/>
      <c r="AL3453" s="595"/>
      <c r="AM3453" s="595"/>
      <c r="AN3453" s="595"/>
      <c r="AO3453" s="595"/>
      <c r="AP3453" s="595"/>
      <c r="AQ3453" s="596">
        <f t="shared" si="493"/>
        <v>1</v>
      </c>
      <c r="AR3453" s="596">
        <f t="shared" si="492"/>
        <v>1</v>
      </c>
    </row>
    <row r="3454" spans="1:44" ht="28.2" thickTop="1" thickBot="1">
      <c r="A3454" s="576" t="s">
        <v>2448</v>
      </c>
      <c r="B3454" s="576" t="s">
        <v>2576</v>
      </c>
      <c r="C3454" s="662" t="s">
        <v>41</v>
      </c>
      <c r="D3454" s="579"/>
      <c r="E3454" s="834" t="s">
        <v>179</v>
      </c>
      <c r="F3454" s="663">
        <v>520000</v>
      </c>
      <c r="G3454" s="663">
        <v>520000</v>
      </c>
      <c r="H3454" s="582"/>
      <c r="I3454" s="592">
        <v>190000</v>
      </c>
      <c r="J3454" s="664"/>
      <c r="K3454" s="664"/>
      <c r="L3454" s="664">
        <v>330000</v>
      </c>
      <c r="M3454" s="665"/>
      <c r="N3454" s="665"/>
      <c r="O3454" s="666"/>
      <c r="P3454" s="587"/>
      <c r="Q3454" s="667"/>
      <c r="R3454" s="668">
        <v>200000</v>
      </c>
      <c r="S3454" s="665">
        <v>320000</v>
      </c>
      <c r="T3454" s="591"/>
      <c r="U3454" s="592"/>
      <c r="V3454" s="591"/>
      <c r="W3454" s="592"/>
      <c r="X3454" s="593">
        <f t="shared" si="494"/>
        <v>0</v>
      </c>
      <c r="Y3454" s="593">
        <f t="shared" si="495"/>
        <v>0</v>
      </c>
      <c r="Z3454" s="594">
        <v>1</v>
      </c>
      <c r="AA3454" s="594"/>
      <c r="AB3454" s="594"/>
      <c r="AC3454" s="594"/>
      <c r="AD3454" s="594"/>
      <c r="AE3454" s="594"/>
      <c r="AF3454" s="594"/>
      <c r="AG3454" s="594"/>
      <c r="AH3454" s="595">
        <f t="shared" si="491"/>
        <v>1</v>
      </c>
      <c r="AI3454" s="594"/>
      <c r="AJ3454" s="594"/>
      <c r="AK3454" s="594"/>
      <c r="AL3454" s="594"/>
      <c r="AM3454" s="594"/>
      <c r="AN3454" s="594"/>
      <c r="AO3454" s="594"/>
      <c r="AP3454" s="594"/>
      <c r="AQ3454" s="596">
        <f t="shared" si="493"/>
        <v>0</v>
      </c>
      <c r="AR3454" s="596">
        <f t="shared" si="492"/>
        <v>1</v>
      </c>
    </row>
    <row r="3455" spans="1:44" ht="28.2" thickTop="1" thickBot="1">
      <c r="A3455" s="576" t="s">
        <v>2448</v>
      </c>
      <c r="B3455" s="576" t="s">
        <v>2576</v>
      </c>
      <c r="C3455" s="662" t="s">
        <v>229</v>
      </c>
      <c r="D3455" s="579"/>
      <c r="E3455" s="834" t="s">
        <v>179</v>
      </c>
      <c r="F3455" s="663">
        <v>40000</v>
      </c>
      <c r="G3455" s="663">
        <v>40000</v>
      </c>
      <c r="H3455" s="582"/>
      <c r="I3455" s="592">
        <v>40000</v>
      </c>
      <c r="J3455" s="664"/>
      <c r="K3455" s="664"/>
      <c r="L3455" s="664"/>
      <c r="M3455" s="665"/>
      <c r="N3455" s="665"/>
      <c r="O3455" s="666"/>
      <c r="P3455" s="587"/>
      <c r="Q3455" s="667"/>
      <c r="R3455" s="668">
        <v>40000</v>
      </c>
      <c r="S3455" s="665"/>
      <c r="T3455" s="591"/>
      <c r="U3455" s="592"/>
      <c r="V3455" s="591"/>
      <c r="W3455" s="592"/>
      <c r="X3455" s="593">
        <f t="shared" si="494"/>
        <v>0</v>
      </c>
      <c r="Y3455" s="593">
        <f t="shared" si="495"/>
        <v>0</v>
      </c>
      <c r="Z3455" s="594">
        <v>1</v>
      </c>
      <c r="AA3455" s="594"/>
      <c r="AB3455" s="594"/>
      <c r="AC3455" s="594"/>
      <c r="AD3455" s="594"/>
      <c r="AE3455" s="594"/>
      <c r="AF3455" s="594"/>
      <c r="AG3455" s="594"/>
      <c r="AH3455" s="595">
        <f t="shared" si="491"/>
        <v>1</v>
      </c>
      <c r="AI3455" s="594"/>
      <c r="AJ3455" s="594"/>
      <c r="AK3455" s="594"/>
      <c r="AL3455" s="594"/>
      <c r="AM3455" s="594"/>
      <c r="AN3455" s="594"/>
      <c r="AO3455" s="594"/>
      <c r="AP3455" s="594"/>
      <c r="AQ3455" s="596">
        <f t="shared" si="493"/>
        <v>0</v>
      </c>
      <c r="AR3455" s="596">
        <f t="shared" si="492"/>
        <v>1</v>
      </c>
    </row>
    <row r="3456" spans="1:44" ht="28.2" thickTop="1" thickBot="1">
      <c r="A3456" s="576" t="s">
        <v>2448</v>
      </c>
      <c r="B3456" s="576" t="s">
        <v>2576</v>
      </c>
      <c r="C3456" s="662" t="s">
        <v>2577</v>
      </c>
      <c r="D3456" s="579"/>
      <c r="E3456" s="834" t="s">
        <v>179</v>
      </c>
      <c r="F3456" s="663">
        <v>60000</v>
      </c>
      <c r="G3456" s="663">
        <v>60000</v>
      </c>
      <c r="H3456" s="582"/>
      <c r="I3456" s="592">
        <v>60000</v>
      </c>
      <c r="J3456" s="664"/>
      <c r="K3456" s="664"/>
      <c r="L3456" s="664"/>
      <c r="M3456" s="665"/>
      <c r="N3456" s="665"/>
      <c r="O3456" s="666"/>
      <c r="P3456" s="587"/>
      <c r="Q3456" s="667"/>
      <c r="R3456" s="668">
        <v>60000</v>
      </c>
      <c r="S3456" s="665"/>
      <c r="T3456" s="591"/>
      <c r="U3456" s="592"/>
      <c r="V3456" s="591"/>
      <c r="W3456" s="592"/>
      <c r="X3456" s="593">
        <f t="shared" si="494"/>
        <v>0</v>
      </c>
      <c r="Y3456" s="593">
        <f t="shared" si="495"/>
        <v>0</v>
      </c>
      <c r="Z3456" s="594">
        <v>1</v>
      </c>
      <c r="AA3456" s="594"/>
      <c r="AB3456" s="594"/>
      <c r="AC3456" s="594"/>
      <c r="AD3456" s="594"/>
      <c r="AE3456" s="594"/>
      <c r="AF3456" s="594"/>
      <c r="AG3456" s="594"/>
      <c r="AH3456" s="595">
        <f t="shared" si="491"/>
        <v>1</v>
      </c>
      <c r="AI3456" s="594"/>
      <c r="AJ3456" s="594"/>
      <c r="AK3456" s="594"/>
      <c r="AL3456" s="594"/>
      <c r="AM3456" s="594"/>
      <c r="AN3456" s="594"/>
      <c r="AO3456" s="594"/>
      <c r="AP3456" s="594"/>
      <c r="AQ3456" s="596">
        <f t="shared" si="493"/>
        <v>0</v>
      </c>
      <c r="AR3456" s="596">
        <f t="shared" si="492"/>
        <v>1</v>
      </c>
    </row>
    <row r="3457" spans="1:44" ht="28.2" thickTop="1" thickBot="1">
      <c r="A3457" s="576" t="s">
        <v>2448</v>
      </c>
      <c r="B3457" s="576" t="s">
        <v>2576</v>
      </c>
      <c r="C3457" s="662" t="s">
        <v>2578</v>
      </c>
      <c r="D3457" s="579"/>
      <c r="E3457" s="834" t="s">
        <v>179</v>
      </c>
      <c r="F3457" s="663">
        <v>50000</v>
      </c>
      <c r="G3457" s="663">
        <v>50000</v>
      </c>
      <c r="H3457" s="582"/>
      <c r="I3457" s="592">
        <v>50000</v>
      </c>
      <c r="J3457" s="664"/>
      <c r="K3457" s="664"/>
      <c r="L3457" s="664"/>
      <c r="M3457" s="665"/>
      <c r="N3457" s="665"/>
      <c r="O3457" s="666"/>
      <c r="P3457" s="587"/>
      <c r="Q3457" s="667"/>
      <c r="R3457" s="668">
        <v>50000</v>
      </c>
      <c r="S3457" s="665"/>
      <c r="T3457" s="591"/>
      <c r="U3457" s="592"/>
      <c r="V3457" s="591"/>
      <c r="W3457" s="592"/>
      <c r="X3457" s="593">
        <f t="shared" si="494"/>
        <v>0</v>
      </c>
      <c r="Y3457" s="593">
        <f t="shared" si="495"/>
        <v>0</v>
      </c>
      <c r="Z3457" s="594">
        <v>1</v>
      </c>
      <c r="AA3457" s="594"/>
      <c r="AB3457" s="594"/>
      <c r="AC3457" s="594"/>
      <c r="AD3457" s="594"/>
      <c r="AE3457" s="594"/>
      <c r="AF3457" s="594"/>
      <c r="AG3457" s="594"/>
      <c r="AH3457" s="595">
        <f t="shared" si="491"/>
        <v>1</v>
      </c>
      <c r="AI3457" s="594"/>
      <c r="AJ3457" s="594"/>
      <c r="AK3457" s="594"/>
      <c r="AL3457" s="594"/>
      <c r="AM3457" s="594"/>
      <c r="AN3457" s="594"/>
      <c r="AO3457" s="594"/>
      <c r="AP3457" s="594"/>
      <c r="AQ3457" s="596">
        <f t="shared" si="493"/>
        <v>0</v>
      </c>
      <c r="AR3457" s="596">
        <f t="shared" si="492"/>
        <v>1</v>
      </c>
    </row>
    <row r="3458" spans="1:44" ht="28.2" thickTop="1" thickBot="1">
      <c r="A3458" s="597" t="s">
        <v>2448</v>
      </c>
      <c r="B3458" s="597" t="s">
        <v>2576</v>
      </c>
      <c r="C3458" s="670" t="s">
        <v>2137</v>
      </c>
      <c r="D3458" s="579"/>
      <c r="E3458" s="836" t="s">
        <v>179</v>
      </c>
      <c r="F3458" s="671">
        <v>153000</v>
      </c>
      <c r="G3458" s="671">
        <v>153000</v>
      </c>
      <c r="H3458" s="582"/>
      <c r="I3458" s="609"/>
      <c r="J3458" s="672">
        <v>153000</v>
      </c>
      <c r="K3458" s="672"/>
      <c r="L3458" s="672"/>
      <c r="M3458" s="673"/>
      <c r="N3458" s="673"/>
      <c r="O3458" s="674"/>
      <c r="P3458" s="587"/>
      <c r="Q3458" s="675"/>
      <c r="R3458" s="676">
        <v>153000</v>
      </c>
      <c r="S3458" s="673"/>
      <c r="T3458" s="608"/>
      <c r="U3458" s="609"/>
      <c r="V3458" s="608"/>
      <c r="W3458" s="609"/>
      <c r="X3458" s="593">
        <f t="shared" si="494"/>
        <v>0</v>
      </c>
      <c r="Y3458" s="593">
        <f t="shared" si="495"/>
        <v>0</v>
      </c>
      <c r="Z3458" s="610">
        <v>1</v>
      </c>
      <c r="AA3458" s="610"/>
      <c r="AB3458" s="610"/>
      <c r="AC3458" s="610"/>
      <c r="AD3458" s="610"/>
      <c r="AE3458" s="610"/>
      <c r="AF3458" s="610"/>
      <c r="AG3458" s="610"/>
      <c r="AH3458" s="595">
        <f t="shared" si="491"/>
        <v>1</v>
      </c>
      <c r="AI3458" s="611"/>
      <c r="AJ3458" s="611"/>
      <c r="AK3458" s="611"/>
      <c r="AL3458" s="611"/>
      <c r="AM3458" s="611"/>
      <c r="AN3458" s="611"/>
      <c r="AO3458" s="611"/>
      <c r="AP3458" s="611"/>
      <c r="AQ3458" s="596">
        <f t="shared" si="493"/>
        <v>0</v>
      </c>
      <c r="AR3458" s="596">
        <f t="shared" si="492"/>
        <v>1</v>
      </c>
    </row>
    <row r="3459" spans="1:44" ht="28.2" thickTop="1" thickBot="1">
      <c r="A3459" s="576" t="s">
        <v>2448</v>
      </c>
      <c r="B3459" s="576" t="s">
        <v>2576</v>
      </c>
      <c r="C3459" s="662" t="s">
        <v>1511</v>
      </c>
      <c r="D3459" s="579"/>
      <c r="E3459" s="834" t="s">
        <v>179</v>
      </c>
      <c r="F3459" s="663">
        <v>30000</v>
      </c>
      <c r="G3459" s="663">
        <v>30000</v>
      </c>
      <c r="H3459" s="582"/>
      <c r="I3459" s="592">
        <v>30000</v>
      </c>
      <c r="J3459" s="664"/>
      <c r="K3459" s="664"/>
      <c r="L3459" s="664"/>
      <c r="M3459" s="665"/>
      <c r="N3459" s="665"/>
      <c r="O3459" s="666"/>
      <c r="P3459" s="587"/>
      <c r="Q3459" s="667"/>
      <c r="R3459" s="668">
        <v>30000</v>
      </c>
      <c r="S3459" s="665"/>
      <c r="T3459" s="591"/>
      <c r="U3459" s="592"/>
      <c r="V3459" s="591"/>
      <c r="W3459" s="592"/>
      <c r="X3459" s="593">
        <f t="shared" si="494"/>
        <v>0</v>
      </c>
      <c r="Y3459" s="593">
        <f t="shared" si="495"/>
        <v>0</v>
      </c>
      <c r="Z3459" s="594">
        <v>1</v>
      </c>
      <c r="AA3459" s="594"/>
      <c r="AB3459" s="594"/>
      <c r="AC3459" s="594"/>
      <c r="AD3459" s="594"/>
      <c r="AE3459" s="594"/>
      <c r="AF3459" s="594"/>
      <c r="AG3459" s="594"/>
      <c r="AH3459" s="595">
        <f t="shared" si="491"/>
        <v>1</v>
      </c>
      <c r="AI3459" s="594"/>
      <c r="AJ3459" s="594"/>
      <c r="AK3459" s="594"/>
      <c r="AL3459" s="594"/>
      <c r="AM3459" s="594"/>
      <c r="AN3459" s="594"/>
      <c r="AO3459" s="594"/>
      <c r="AP3459" s="594"/>
      <c r="AQ3459" s="596">
        <f t="shared" si="493"/>
        <v>0</v>
      </c>
      <c r="AR3459" s="596">
        <f t="shared" si="492"/>
        <v>1</v>
      </c>
    </row>
    <row r="3460" spans="1:44" ht="28.2" thickTop="1" thickBot="1">
      <c r="A3460" s="206" t="s">
        <v>2448</v>
      </c>
      <c r="B3460" s="206" t="s">
        <v>2576</v>
      </c>
      <c r="C3460" s="227" t="s">
        <v>41</v>
      </c>
      <c r="D3460" s="808"/>
      <c r="E3460" s="827" t="s">
        <v>145</v>
      </c>
      <c r="F3460" s="790">
        <v>652000</v>
      </c>
      <c r="G3460" s="790">
        <v>602000</v>
      </c>
      <c r="H3460" s="828"/>
      <c r="I3460" s="829">
        <v>192000</v>
      </c>
      <c r="J3460" s="830">
        <v>200000</v>
      </c>
      <c r="K3460" s="830"/>
      <c r="L3460" s="830">
        <v>210000</v>
      </c>
      <c r="M3460" s="536"/>
      <c r="N3460" s="536"/>
      <c r="O3460" s="480"/>
      <c r="P3460" s="587"/>
      <c r="Q3460" s="831"/>
      <c r="R3460" s="480">
        <v>542000</v>
      </c>
      <c r="S3460" s="829">
        <v>60000</v>
      </c>
      <c r="T3460" s="832"/>
      <c r="U3460" s="829"/>
      <c r="V3460" s="832"/>
      <c r="W3460" s="829"/>
      <c r="X3460" s="593">
        <f t="shared" si="494"/>
        <v>0</v>
      </c>
      <c r="Y3460" s="593">
        <f t="shared" si="495"/>
        <v>0</v>
      </c>
      <c r="Z3460" s="595"/>
      <c r="AA3460" s="595"/>
      <c r="AB3460" s="595"/>
      <c r="AC3460" s="595"/>
      <c r="AD3460" s="595"/>
      <c r="AE3460" s="595"/>
      <c r="AF3460" s="595"/>
      <c r="AG3460" s="595"/>
      <c r="AH3460" s="595">
        <f t="shared" si="491"/>
        <v>0</v>
      </c>
      <c r="AI3460" s="595">
        <v>1</v>
      </c>
      <c r="AJ3460" s="595"/>
      <c r="AK3460" s="595"/>
      <c r="AL3460" s="595"/>
      <c r="AM3460" s="595"/>
      <c r="AN3460" s="595"/>
      <c r="AO3460" s="595"/>
      <c r="AP3460" s="595"/>
      <c r="AQ3460" s="596">
        <f t="shared" si="493"/>
        <v>1</v>
      </c>
      <c r="AR3460" s="596">
        <f t="shared" si="492"/>
        <v>1</v>
      </c>
    </row>
    <row r="3461" spans="1:44" ht="28.2" thickTop="1" thickBot="1">
      <c r="A3461" s="206" t="s">
        <v>2448</v>
      </c>
      <c r="B3461" s="206" t="s">
        <v>2576</v>
      </c>
      <c r="C3461" s="206" t="s">
        <v>41</v>
      </c>
      <c r="D3461" s="579"/>
      <c r="E3461" s="922" t="s">
        <v>53</v>
      </c>
      <c r="F3461" s="658">
        <v>740000</v>
      </c>
      <c r="G3461" s="658">
        <v>608000</v>
      </c>
      <c r="H3461" s="659"/>
      <c r="I3461" s="334">
        <v>57000</v>
      </c>
      <c r="J3461" s="479">
        <v>446000</v>
      </c>
      <c r="K3461" s="479"/>
      <c r="L3461" s="479">
        <v>105000</v>
      </c>
      <c r="M3461" s="479"/>
      <c r="N3461" s="479"/>
      <c r="O3461" s="480"/>
      <c r="P3461" s="587"/>
      <c r="Q3461" s="660">
        <v>420000</v>
      </c>
      <c r="R3461" s="494">
        <v>188000</v>
      </c>
      <c r="S3461" s="479">
        <v>0</v>
      </c>
      <c r="T3461" s="484"/>
      <c r="U3461" s="805"/>
      <c r="V3461" s="484"/>
      <c r="W3461" s="334"/>
      <c r="X3461" s="593">
        <f t="shared" si="494"/>
        <v>0</v>
      </c>
      <c r="Y3461" s="593">
        <f t="shared" si="495"/>
        <v>0</v>
      </c>
      <c r="Z3461" s="595"/>
      <c r="AA3461" s="595"/>
      <c r="AB3461" s="595"/>
      <c r="AC3461" s="595"/>
      <c r="AD3461" s="595"/>
      <c r="AE3461" s="595"/>
      <c r="AF3461" s="595"/>
      <c r="AG3461" s="595"/>
      <c r="AH3461" s="595">
        <f t="shared" si="491"/>
        <v>0</v>
      </c>
      <c r="AI3461" s="595">
        <v>1</v>
      </c>
      <c r="AJ3461" s="595"/>
      <c r="AK3461" s="595"/>
      <c r="AL3461" s="595"/>
      <c r="AM3461" s="595"/>
      <c r="AN3461" s="595"/>
      <c r="AO3461" s="623"/>
      <c r="AP3461" s="623"/>
      <c r="AQ3461" s="596">
        <f t="shared" si="493"/>
        <v>1</v>
      </c>
      <c r="AR3461" s="596">
        <f t="shared" si="492"/>
        <v>1</v>
      </c>
    </row>
    <row r="3462" spans="1:44" ht="28.2" thickTop="1" thickBot="1">
      <c r="A3462" s="206" t="s">
        <v>2448</v>
      </c>
      <c r="B3462" s="206" t="s">
        <v>2576</v>
      </c>
      <c r="C3462" s="227" t="s">
        <v>41</v>
      </c>
      <c r="D3462" s="579"/>
      <c r="E3462" s="827" t="s">
        <v>12</v>
      </c>
      <c r="F3462" s="658">
        <v>400000</v>
      </c>
      <c r="G3462" s="658">
        <v>372000</v>
      </c>
      <c r="H3462" s="659"/>
      <c r="I3462" s="334">
        <v>144000</v>
      </c>
      <c r="J3462" s="478">
        <v>228000</v>
      </c>
      <c r="K3462" s="478"/>
      <c r="L3462" s="478"/>
      <c r="M3462" s="479"/>
      <c r="N3462" s="479"/>
      <c r="O3462" s="480"/>
      <c r="P3462" s="587"/>
      <c r="Q3462" s="660">
        <v>322000</v>
      </c>
      <c r="R3462" s="494">
        <v>50000</v>
      </c>
      <c r="S3462" s="479">
        <v>0</v>
      </c>
      <c r="T3462" s="484"/>
      <c r="U3462" s="334"/>
      <c r="V3462" s="484"/>
      <c r="W3462" s="334"/>
      <c r="X3462" s="593">
        <f t="shared" si="494"/>
        <v>0</v>
      </c>
      <c r="Y3462" s="593">
        <f t="shared" si="495"/>
        <v>0</v>
      </c>
      <c r="Z3462" s="595"/>
      <c r="AA3462" s="595"/>
      <c r="AB3462" s="595"/>
      <c r="AC3462" s="595"/>
      <c r="AD3462" s="595"/>
      <c r="AE3462" s="595"/>
      <c r="AF3462" s="595"/>
      <c r="AG3462" s="595"/>
      <c r="AH3462" s="595">
        <f t="shared" si="491"/>
        <v>0</v>
      </c>
      <c r="AI3462" s="595">
        <v>1</v>
      </c>
      <c r="AJ3462" s="595"/>
      <c r="AK3462" s="595"/>
      <c r="AL3462" s="595"/>
      <c r="AM3462" s="595"/>
      <c r="AN3462" s="595"/>
      <c r="AO3462" s="595"/>
      <c r="AP3462" s="623"/>
      <c r="AQ3462" s="596">
        <f t="shared" si="493"/>
        <v>1</v>
      </c>
      <c r="AR3462" s="596">
        <f t="shared" si="492"/>
        <v>1</v>
      </c>
    </row>
    <row r="3463" spans="1:44" ht="28.2" thickTop="1" thickBot="1">
      <c r="A3463" s="206" t="s">
        <v>2448</v>
      </c>
      <c r="B3463" s="206" t="s">
        <v>2576</v>
      </c>
      <c r="C3463" s="227" t="s">
        <v>2579</v>
      </c>
      <c r="D3463" s="579"/>
      <c r="E3463" s="827" t="s">
        <v>10</v>
      </c>
      <c r="F3463" s="658">
        <v>500000</v>
      </c>
      <c r="G3463" s="658">
        <v>750000</v>
      </c>
      <c r="H3463" s="659"/>
      <c r="I3463" s="334">
        <v>750000</v>
      </c>
      <c r="J3463" s="478"/>
      <c r="K3463" s="478"/>
      <c r="L3463" s="478"/>
      <c r="M3463" s="479"/>
      <c r="N3463" s="479"/>
      <c r="O3463" s="480"/>
      <c r="P3463" s="587"/>
      <c r="Q3463" s="660"/>
      <c r="R3463" s="494">
        <v>100000</v>
      </c>
      <c r="S3463" s="479">
        <v>650000</v>
      </c>
      <c r="T3463" s="484"/>
      <c r="U3463" s="334"/>
      <c r="V3463" s="484"/>
      <c r="W3463" s="334"/>
      <c r="X3463" s="593">
        <f t="shared" si="494"/>
        <v>0</v>
      </c>
      <c r="Y3463" s="593">
        <f t="shared" si="495"/>
        <v>0</v>
      </c>
      <c r="Z3463" s="595"/>
      <c r="AA3463" s="595"/>
      <c r="AB3463" s="595"/>
      <c r="AC3463" s="595"/>
      <c r="AD3463" s="595"/>
      <c r="AE3463" s="595"/>
      <c r="AF3463" s="595"/>
      <c r="AG3463" s="595"/>
      <c r="AH3463" s="595">
        <f t="shared" si="491"/>
        <v>0</v>
      </c>
      <c r="AI3463" s="595">
        <v>1</v>
      </c>
      <c r="AJ3463" s="595"/>
      <c r="AK3463" s="595"/>
      <c r="AL3463" s="595"/>
      <c r="AM3463" s="595"/>
      <c r="AN3463" s="595"/>
      <c r="AO3463" s="595"/>
      <c r="AP3463" s="623"/>
      <c r="AQ3463" s="596">
        <f t="shared" si="493"/>
        <v>1</v>
      </c>
      <c r="AR3463" s="596">
        <f t="shared" si="492"/>
        <v>1</v>
      </c>
    </row>
    <row r="3464" spans="1:44" ht="28.2" thickTop="1" thickBot="1">
      <c r="A3464" s="206" t="s">
        <v>2448</v>
      </c>
      <c r="B3464" s="206" t="s">
        <v>2576</v>
      </c>
      <c r="C3464" s="227" t="s">
        <v>2580</v>
      </c>
      <c r="D3464" s="579"/>
      <c r="E3464" s="827" t="s">
        <v>10</v>
      </c>
      <c r="F3464" s="658">
        <v>900000</v>
      </c>
      <c r="G3464" s="658">
        <v>900000</v>
      </c>
      <c r="H3464" s="659"/>
      <c r="I3464" s="334"/>
      <c r="J3464" s="478"/>
      <c r="K3464" s="478"/>
      <c r="L3464" s="478"/>
      <c r="M3464" s="479">
        <v>900000</v>
      </c>
      <c r="N3464" s="479"/>
      <c r="O3464" s="480"/>
      <c r="P3464" s="587"/>
      <c r="Q3464" s="660">
        <v>823868.78599999996</v>
      </c>
      <c r="R3464" s="494">
        <v>76131.214000000036</v>
      </c>
      <c r="S3464" s="479"/>
      <c r="T3464" s="484"/>
      <c r="U3464" s="334"/>
      <c r="V3464" s="484"/>
      <c r="W3464" s="334"/>
      <c r="X3464" s="593">
        <f t="shared" si="494"/>
        <v>0</v>
      </c>
      <c r="Y3464" s="593">
        <f t="shared" si="495"/>
        <v>0</v>
      </c>
      <c r="Z3464" s="595"/>
      <c r="AA3464" s="595"/>
      <c r="AB3464" s="595"/>
      <c r="AC3464" s="595"/>
      <c r="AD3464" s="595"/>
      <c r="AE3464" s="595"/>
      <c r="AF3464" s="595"/>
      <c r="AG3464" s="595"/>
      <c r="AH3464" s="595">
        <f t="shared" si="491"/>
        <v>0</v>
      </c>
      <c r="AI3464" s="595"/>
      <c r="AJ3464" s="595"/>
      <c r="AK3464" s="595"/>
      <c r="AL3464" s="595"/>
      <c r="AM3464" s="595"/>
      <c r="AN3464" s="595"/>
      <c r="AO3464" s="595">
        <v>1</v>
      </c>
      <c r="AP3464" s="623"/>
      <c r="AQ3464" s="596">
        <f t="shared" si="493"/>
        <v>1</v>
      </c>
      <c r="AR3464" s="596">
        <f t="shared" si="492"/>
        <v>1</v>
      </c>
    </row>
    <row r="3465" spans="1:44" ht="28.2" thickTop="1" thickBot="1">
      <c r="A3465" s="576" t="s">
        <v>2448</v>
      </c>
      <c r="B3465" s="576" t="s">
        <v>302</v>
      </c>
      <c r="C3465" s="662" t="s">
        <v>187</v>
      </c>
      <c r="D3465" s="579"/>
      <c r="E3465" s="834" t="s">
        <v>179</v>
      </c>
      <c r="F3465" s="663">
        <v>600000</v>
      </c>
      <c r="G3465" s="663">
        <v>600000</v>
      </c>
      <c r="H3465" s="582"/>
      <c r="I3465" s="592"/>
      <c r="J3465" s="664"/>
      <c r="K3465" s="664"/>
      <c r="L3465" s="664">
        <v>600000</v>
      </c>
      <c r="M3465" s="665"/>
      <c r="N3465" s="665"/>
      <c r="O3465" s="666"/>
      <c r="P3465" s="587"/>
      <c r="Q3465" s="667"/>
      <c r="R3465" s="668">
        <v>300000</v>
      </c>
      <c r="S3465" s="665">
        <v>300000</v>
      </c>
      <c r="T3465" s="591"/>
      <c r="U3465" s="592"/>
      <c r="V3465" s="591"/>
      <c r="W3465" s="592"/>
      <c r="X3465" s="593">
        <f t="shared" si="494"/>
        <v>0</v>
      </c>
      <c r="Y3465" s="593">
        <f t="shared" si="495"/>
        <v>0</v>
      </c>
      <c r="Z3465" s="594">
        <v>1</v>
      </c>
      <c r="AA3465" s="594"/>
      <c r="AB3465" s="594"/>
      <c r="AC3465" s="594"/>
      <c r="AD3465" s="594"/>
      <c r="AE3465" s="594"/>
      <c r="AF3465" s="594"/>
      <c r="AG3465" s="594"/>
      <c r="AH3465" s="595">
        <f t="shared" si="491"/>
        <v>1</v>
      </c>
      <c r="AI3465" s="594"/>
      <c r="AJ3465" s="594"/>
      <c r="AK3465" s="594"/>
      <c r="AL3465" s="594"/>
      <c r="AM3465" s="594"/>
      <c r="AN3465" s="594"/>
      <c r="AO3465" s="594"/>
      <c r="AP3465" s="669"/>
      <c r="AQ3465" s="596">
        <f t="shared" si="493"/>
        <v>0</v>
      </c>
      <c r="AR3465" s="596">
        <f t="shared" si="492"/>
        <v>1</v>
      </c>
    </row>
    <row r="3466" spans="1:44" ht="28.2" thickTop="1" thickBot="1">
      <c r="A3466" s="576" t="s">
        <v>2448</v>
      </c>
      <c r="B3466" s="576" t="s">
        <v>302</v>
      </c>
      <c r="C3466" s="662" t="s">
        <v>38</v>
      </c>
      <c r="D3466" s="579"/>
      <c r="E3466" s="834" t="s">
        <v>179</v>
      </c>
      <c r="F3466" s="663">
        <v>107000</v>
      </c>
      <c r="G3466" s="663">
        <v>107000</v>
      </c>
      <c r="H3466" s="582"/>
      <c r="I3466" s="592"/>
      <c r="J3466" s="664"/>
      <c r="K3466" s="664"/>
      <c r="L3466" s="664">
        <v>107000</v>
      </c>
      <c r="M3466" s="665"/>
      <c r="N3466" s="665"/>
      <c r="O3466" s="666"/>
      <c r="P3466" s="587"/>
      <c r="Q3466" s="667"/>
      <c r="R3466" s="668">
        <v>107000</v>
      </c>
      <c r="S3466" s="665"/>
      <c r="T3466" s="591"/>
      <c r="U3466" s="592"/>
      <c r="V3466" s="591"/>
      <c r="W3466" s="592"/>
      <c r="X3466" s="593">
        <f t="shared" si="494"/>
        <v>0</v>
      </c>
      <c r="Y3466" s="593">
        <f t="shared" si="495"/>
        <v>0</v>
      </c>
      <c r="Z3466" s="594">
        <v>1</v>
      </c>
      <c r="AA3466" s="594"/>
      <c r="AB3466" s="594"/>
      <c r="AC3466" s="594"/>
      <c r="AD3466" s="594"/>
      <c r="AE3466" s="594"/>
      <c r="AF3466" s="594"/>
      <c r="AG3466" s="594"/>
      <c r="AH3466" s="595">
        <f t="shared" ref="AH3466:AH3529" si="496">SUM(Z3466:AG3466)</f>
        <v>1</v>
      </c>
      <c r="AI3466" s="594"/>
      <c r="AJ3466" s="594"/>
      <c r="AK3466" s="594"/>
      <c r="AL3466" s="594"/>
      <c r="AM3466" s="594"/>
      <c r="AN3466" s="594"/>
      <c r="AO3466" s="594"/>
      <c r="AP3466" s="669"/>
      <c r="AQ3466" s="596">
        <f t="shared" si="493"/>
        <v>0</v>
      </c>
      <c r="AR3466" s="596">
        <f t="shared" ref="AR3466:AR3529" si="497">AQ3466+AH3466</f>
        <v>1</v>
      </c>
    </row>
    <row r="3467" spans="1:44" ht="28.2" thickTop="1" thickBot="1">
      <c r="A3467" s="576" t="s">
        <v>2448</v>
      </c>
      <c r="B3467" s="576" t="s">
        <v>302</v>
      </c>
      <c r="C3467" s="662" t="s">
        <v>2581</v>
      </c>
      <c r="D3467" s="579"/>
      <c r="E3467" s="834" t="s">
        <v>179</v>
      </c>
      <c r="F3467" s="663">
        <v>50000</v>
      </c>
      <c r="G3467" s="663">
        <v>50000</v>
      </c>
      <c r="H3467" s="582"/>
      <c r="I3467" s="592"/>
      <c r="J3467" s="664"/>
      <c r="K3467" s="664"/>
      <c r="L3467" s="664"/>
      <c r="M3467" s="665"/>
      <c r="N3467" s="665">
        <v>50000</v>
      </c>
      <c r="O3467" s="666"/>
      <c r="P3467" s="587"/>
      <c r="Q3467" s="667"/>
      <c r="R3467" s="668">
        <v>50000</v>
      </c>
      <c r="S3467" s="665"/>
      <c r="T3467" s="591"/>
      <c r="U3467" s="592"/>
      <c r="V3467" s="591"/>
      <c r="W3467" s="592"/>
      <c r="X3467" s="593">
        <f t="shared" si="494"/>
        <v>0</v>
      </c>
      <c r="Y3467" s="593">
        <f t="shared" si="495"/>
        <v>0</v>
      </c>
      <c r="Z3467" s="594">
        <v>1</v>
      </c>
      <c r="AA3467" s="594"/>
      <c r="AB3467" s="594"/>
      <c r="AC3467" s="594"/>
      <c r="AD3467" s="594"/>
      <c r="AE3467" s="594"/>
      <c r="AF3467" s="594"/>
      <c r="AG3467" s="594"/>
      <c r="AH3467" s="595">
        <f t="shared" si="496"/>
        <v>1</v>
      </c>
      <c r="AI3467" s="594"/>
      <c r="AJ3467" s="594"/>
      <c r="AK3467" s="594"/>
      <c r="AL3467" s="594"/>
      <c r="AM3467" s="594"/>
      <c r="AN3467" s="594"/>
      <c r="AO3467" s="594"/>
      <c r="AP3467" s="669"/>
      <c r="AQ3467" s="596">
        <f t="shared" si="493"/>
        <v>0</v>
      </c>
      <c r="AR3467" s="596">
        <f t="shared" si="497"/>
        <v>1</v>
      </c>
    </row>
    <row r="3468" spans="1:44" ht="28.2" thickTop="1" thickBot="1">
      <c r="A3468" s="576" t="s">
        <v>2448</v>
      </c>
      <c r="B3468" s="576" t="s">
        <v>2582</v>
      </c>
      <c r="C3468" s="662" t="s">
        <v>41</v>
      </c>
      <c r="D3468" s="579"/>
      <c r="E3468" s="834" t="s">
        <v>179</v>
      </c>
      <c r="F3468" s="663">
        <v>339000</v>
      </c>
      <c r="G3468" s="663">
        <v>339000</v>
      </c>
      <c r="H3468" s="582"/>
      <c r="I3468" s="592">
        <v>30000</v>
      </c>
      <c r="J3468" s="664"/>
      <c r="K3468" s="664"/>
      <c r="L3468" s="664">
        <v>309000</v>
      </c>
      <c r="M3468" s="665"/>
      <c r="N3468" s="665"/>
      <c r="O3468" s="666"/>
      <c r="P3468" s="587"/>
      <c r="Q3468" s="667"/>
      <c r="R3468" s="668">
        <v>50000</v>
      </c>
      <c r="S3468" s="592">
        <v>289000</v>
      </c>
      <c r="T3468" s="591"/>
      <c r="U3468" s="592"/>
      <c r="V3468" s="591"/>
      <c r="W3468" s="592"/>
      <c r="X3468" s="593">
        <f t="shared" si="494"/>
        <v>0</v>
      </c>
      <c r="Y3468" s="593">
        <f t="shared" si="495"/>
        <v>0</v>
      </c>
      <c r="Z3468" s="594">
        <v>1</v>
      </c>
      <c r="AA3468" s="594"/>
      <c r="AB3468" s="594"/>
      <c r="AC3468" s="594"/>
      <c r="AD3468" s="594"/>
      <c r="AE3468" s="594"/>
      <c r="AF3468" s="594"/>
      <c r="AG3468" s="594"/>
      <c r="AH3468" s="595">
        <f t="shared" si="496"/>
        <v>1</v>
      </c>
      <c r="AI3468" s="594"/>
      <c r="AJ3468" s="594"/>
      <c r="AK3468" s="594"/>
      <c r="AL3468" s="594"/>
      <c r="AM3468" s="594"/>
      <c r="AN3468" s="594"/>
      <c r="AO3468" s="669"/>
      <c r="AP3468" s="669"/>
      <c r="AQ3468" s="596">
        <f t="shared" si="493"/>
        <v>0</v>
      </c>
      <c r="AR3468" s="596">
        <f t="shared" si="497"/>
        <v>1</v>
      </c>
    </row>
    <row r="3469" spans="1:44" ht="28.2" thickTop="1" thickBot="1">
      <c r="A3469" s="576" t="s">
        <v>2448</v>
      </c>
      <c r="B3469" s="576" t="s">
        <v>2582</v>
      </c>
      <c r="C3469" s="662" t="s">
        <v>229</v>
      </c>
      <c r="D3469" s="579"/>
      <c r="E3469" s="834" t="s">
        <v>179</v>
      </c>
      <c r="F3469" s="663">
        <v>28000</v>
      </c>
      <c r="G3469" s="663">
        <v>28000</v>
      </c>
      <c r="H3469" s="582"/>
      <c r="I3469" s="592">
        <v>28000</v>
      </c>
      <c r="J3469" s="664"/>
      <c r="K3469" s="664"/>
      <c r="L3469" s="664"/>
      <c r="M3469" s="665"/>
      <c r="N3469" s="665"/>
      <c r="O3469" s="666"/>
      <c r="P3469" s="587"/>
      <c r="Q3469" s="667"/>
      <c r="R3469" s="668">
        <v>5000</v>
      </c>
      <c r="S3469" s="592">
        <v>23000</v>
      </c>
      <c r="T3469" s="591"/>
      <c r="U3469" s="592"/>
      <c r="V3469" s="591"/>
      <c r="W3469" s="592"/>
      <c r="X3469" s="593">
        <f t="shared" si="494"/>
        <v>0</v>
      </c>
      <c r="Y3469" s="593">
        <f t="shared" si="495"/>
        <v>0</v>
      </c>
      <c r="Z3469" s="594">
        <v>1</v>
      </c>
      <c r="AA3469" s="594"/>
      <c r="AB3469" s="594"/>
      <c r="AC3469" s="594"/>
      <c r="AD3469" s="594"/>
      <c r="AE3469" s="594"/>
      <c r="AF3469" s="594"/>
      <c r="AG3469" s="594"/>
      <c r="AH3469" s="595">
        <f t="shared" si="496"/>
        <v>1</v>
      </c>
      <c r="AI3469" s="594"/>
      <c r="AJ3469" s="594"/>
      <c r="AK3469" s="594"/>
      <c r="AL3469" s="594"/>
      <c r="AM3469" s="594"/>
      <c r="AN3469" s="594"/>
      <c r="AO3469" s="669"/>
      <c r="AP3469" s="669"/>
      <c r="AQ3469" s="596">
        <f t="shared" ref="AQ3469:AQ3532" si="498">SUM(AI3469:AP3469)</f>
        <v>0</v>
      </c>
      <c r="AR3469" s="596">
        <f t="shared" si="497"/>
        <v>1</v>
      </c>
    </row>
    <row r="3470" spans="1:44" ht="28.2" thickTop="1" thickBot="1">
      <c r="A3470" s="576" t="s">
        <v>2448</v>
      </c>
      <c r="B3470" s="576" t="s">
        <v>2582</v>
      </c>
      <c r="C3470" s="662" t="s">
        <v>92</v>
      </c>
      <c r="D3470" s="579"/>
      <c r="E3470" s="834" t="s">
        <v>179</v>
      </c>
      <c r="F3470" s="663">
        <v>30000</v>
      </c>
      <c r="G3470" s="663">
        <v>30000</v>
      </c>
      <c r="H3470" s="582"/>
      <c r="I3470" s="592">
        <v>30000</v>
      </c>
      <c r="J3470" s="664"/>
      <c r="K3470" s="664"/>
      <c r="L3470" s="664"/>
      <c r="M3470" s="665"/>
      <c r="N3470" s="665"/>
      <c r="O3470" s="666"/>
      <c r="P3470" s="587"/>
      <c r="Q3470" s="667"/>
      <c r="R3470" s="668">
        <v>6000</v>
      </c>
      <c r="S3470" s="592">
        <v>24000</v>
      </c>
      <c r="T3470" s="591"/>
      <c r="U3470" s="592"/>
      <c r="V3470" s="591"/>
      <c r="W3470" s="592"/>
      <c r="X3470" s="593">
        <f t="shared" si="494"/>
        <v>0</v>
      </c>
      <c r="Y3470" s="593">
        <f t="shared" si="495"/>
        <v>0</v>
      </c>
      <c r="Z3470" s="594">
        <v>1</v>
      </c>
      <c r="AA3470" s="594"/>
      <c r="AB3470" s="594"/>
      <c r="AC3470" s="594"/>
      <c r="AD3470" s="594"/>
      <c r="AE3470" s="594"/>
      <c r="AF3470" s="594"/>
      <c r="AG3470" s="594"/>
      <c r="AH3470" s="595">
        <f t="shared" si="496"/>
        <v>1</v>
      </c>
      <c r="AI3470" s="594"/>
      <c r="AJ3470" s="594"/>
      <c r="AK3470" s="594"/>
      <c r="AL3470" s="594"/>
      <c r="AM3470" s="594"/>
      <c r="AN3470" s="594"/>
      <c r="AO3470" s="669"/>
      <c r="AP3470" s="669"/>
      <c r="AQ3470" s="596">
        <f t="shared" si="498"/>
        <v>0</v>
      </c>
      <c r="AR3470" s="596">
        <f t="shared" si="497"/>
        <v>1</v>
      </c>
    </row>
    <row r="3471" spans="1:44" ht="28.2" thickTop="1" thickBot="1">
      <c r="A3471" s="576" t="s">
        <v>2448</v>
      </c>
      <c r="B3471" s="576" t="s">
        <v>2582</v>
      </c>
      <c r="C3471" s="662" t="s">
        <v>2202</v>
      </c>
      <c r="D3471" s="579"/>
      <c r="E3471" s="834" t="s">
        <v>179</v>
      </c>
      <c r="F3471" s="663">
        <v>15000</v>
      </c>
      <c r="G3471" s="663">
        <v>15000</v>
      </c>
      <c r="H3471" s="582"/>
      <c r="I3471" s="592">
        <v>15000</v>
      </c>
      <c r="J3471" s="664"/>
      <c r="K3471" s="664"/>
      <c r="L3471" s="664"/>
      <c r="M3471" s="665"/>
      <c r="N3471" s="665"/>
      <c r="O3471" s="666"/>
      <c r="P3471" s="587"/>
      <c r="Q3471" s="667"/>
      <c r="R3471" s="668">
        <v>3000</v>
      </c>
      <c r="S3471" s="592">
        <v>12000</v>
      </c>
      <c r="T3471" s="591"/>
      <c r="U3471" s="592"/>
      <c r="V3471" s="591"/>
      <c r="W3471" s="592"/>
      <c r="X3471" s="593">
        <f t="shared" si="494"/>
        <v>0</v>
      </c>
      <c r="Y3471" s="593">
        <f t="shared" si="495"/>
        <v>0</v>
      </c>
      <c r="Z3471" s="594">
        <v>1</v>
      </c>
      <c r="AA3471" s="594"/>
      <c r="AB3471" s="594"/>
      <c r="AC3471" s="594"/>
      <c r="AD3471" s="594"/>
      <c r="AE3471" s="594"/>
      <c r="AF3471" s="594"/>
      <c r="AG3471" s="594"/>
      <c r="AH3471" s="595">
        <f t="shared" si="496"/>
        <v>1</v>
      </c>
      <c r="AI3471" s="594"/>
      <c r="AJ3471" s="594"/>
      <c r="AK3471" s="594"/>
      <c r="AL3471" s="594"/>
      <c r="AM3471" s="594"/>
      <c r="AN3471" s="594"/>
      <c r="AO3471" s="669"/>
      <c r="AP3471" s="669"/>
      <c r="AQ3471" s="596">
        <f t="shared" si="498"/>
        <v>0</v>
      </c>
      <c r="AR3471" s="596">
        <f t="shared" si="497"/>
        <v>1</v>
      </c>
    </row>
    <row r="3472" spans="1:44" ht="28.2" thickTop="1" thickBot="1">
      <c r="A3472" s="576" t="s">
        <v>2448</v>
      </c>
      <c r="B3472" s="576" t="s">
        <v>2582</v>
      </c>
      <c r="C3472" s="662" t="s">
        <v>2276</v>
      </c>
      <c r="D3472" s="579"/>
      <c r="E3472" s="834" t="s">
        <v>179</v>
      </c>
      <c r="F3472" s="663">
        <v>15000</v>
      </c>
      <c r="G3472" s="663">
        <v>15000</v>
      </c>
      <c r="H3472" s="582"/>
      <c r="I3472" s="592">
        <v>15000</v>
      </c>
      <c r="J3472" s="664"/>
      <c r="K3472" s="664"/>
      <c r="L3472" s="664"/>
      <c r="M3472" s="665"/>
      <c r="N3472" s="665"/>
      <c r="O3472" s="666"/>
      <c r="P3472" s="587"/>
      <c r="Q3472" s="667"/>
      <c r="R3472" s="668">
        <v>5000</v>
      </c>
      <c r="S3472" s="592">
        <v>10000</v>
      </c>
      <c r="T3472" s="591"/>
      <c r="U3472" s="592"/>
      <c r="V3472" s="591"/>
      <c r="W3472" s="592"/>
      <c r="X3472" s="593">
        <f t="shared" si="494"/>
        <v>0</v>
      </c>
      <c r="Y3472" s="593">
        <f t="shared" si="495"/>
        <v>0</v>
      </c>
      <c r="Z3472" s="594">
        <v>1</v>
      </c>
      <c r="AA3472" s="594"/>
      <c r="AB3472" s="594"/>
      <c r="AC3472" s="594"/>
      <c r="AD3472" s="594"/>
      <c r="AE3472" s="594"/>
      <c r="AF3472" s="594"/>
      <c r="AG3472" s="594"/>
      <c r="AH3472" s="595">
        <f t="shared" si="496"/>
        <v>1</v>
      </c>
      <c r="AI3472" s="594"/>
      <c r="AJ3472" s="594"/>
      <c r="AK3472" s="594"/>
      <c r="AL3472" s="594"/>
      <c r="AM3472" s="594"/>
      <c r="AN3472" s="594"/>
      <c r="AO3472" s="669"/>
      <c r="AP3472" s="669"/>
      <c r="AQ3472" s="596">
        <f t="shared" si="498"/>
        <v>0</v>
      </c>
      <c r="AR3472" s="596">
        <f t="shared" si="497"/>
        <v>1</v>
      </c>
    </row>
    <row r="3473" spans="1:44" ht="28.2" thickTop="1" thickBot="1">
      <c r="A3473" s="576" t="s">
        <v>2448</v>
      </c>
      <c r="B3473" s="576" t="s">
        <v>2582</v>
      </c>
      <c r="C3473" s="662" t="s">
        <v>67</v>
      </c>
      <c r="D3473" s="579"/>
      <c r="E3473" s="834" t="s">
        <v>179</v>
      </c>
      <c r="F3473" s="663">
        <v>90000</v>
      </c>
      <c r="G3473" s="663">
        <v>90000</v>
      </c>
      <c r="H3473" s="582"/>
      <c r="I3473" s="592">
        <v>90000</v>
      </c>
      <c r="J3473" s="664"/>
      <c r="K3473" s="664"/>
      <c r="L3473" s="664"/>
      <c r="M3473" s="665"/>
      <c r="N3473" s="665"/>
      <c r="O3473" s="666"/>
      <c r="P3473" s="587"/>
      <c r="Q3473" s="667"/>
      <c r="R3473" s="668">
        <v>10000</v>
      </c>
      <c r="S3473" s="592">
        <v>80000</v>
      </c>
      <c r="T3473" s="591"/>
      <c r="U3473" s="592"/>
      <c r="V3473" s="591"/>
      <c r="W3473" s="592"/>
      <c r="X3473" s="593">
        <f t="shared" si="494"/>
        <v>0</v>
      </c>
      <c r="Y3473" s="593">
        <f t="shared" si="495"/>
        <v>0</v>
      </c>
      <c r="Z3473" s="594">
        <v>1</v>
      </c>
      <c r="AA3473" s="594"/>
      <c r="AB3473" s="594"/>
      <c r="AC3473" s="594"/>
      <c r="AD3473" s="594"/>
      <c r="AE3473" s="594"/>
      <c r="AF3473" s="594"/>
      <c r="AG3473" s="594"/>
      <c r="AH3473" s="595">
        <f t="shared" si="496"/>
        <v>1</v>
      </c>
      <c r="AI3473" s="594"/>
      <c r="AJ3473" s="594"/>
      <c r="AK3473" s="594"/>
      <c r="AL3473" s="594"/>
      <c r="AM3473" s="594"/>
      <c r="AN3473" s="594"/>
      <c r="AO3473" s="669"/>
      <c r="AP3473" s="669"/>
      <c r="AQ3473" s="596">
        <f t="shared" si="498"/>
        <v>0</v>
      </c>
      <c r="AR3473" s="596">
        <f t="shared" si="497"/>
        <v>1</v>
      </c>
    </row>
    <row r="3474" spans="1:44" ht="28.2" thickTop="1" thickBot="1">
      <c r="A3474" s="576" t="s">
        <v>2448</v>
      </c>
      <c r="B3474" s="576" t="s">
        <v>2582</v>
      </c>
      <c r="C3474" s="662" t="s">
        <v>2583</v>
      </c>
      <c r="D3474" s="579"/>
      <c r="E3474" s="834" t="s">
        <v>179</v>
      </c>
      <c r="F3474" s="663">
        <v>10000</v>
      </c>
      <c r="G3474" s="663">
        <v>10000</v>
      </c>
      <c r="H3474" s="582"/>
      <c r="I3474" s="592">
        <v>10000</v>
      </c>
      <c r="J3474" s="664"/>
      <c r="K3474" s="664"/>
      <c r="L3474" s="664"/>
      <c r="M3474" s="665"/>
      <c r="N3474" s="665"/>
      <c r="O3474" s="666"/>
      <c r="P3474" s="587"/>
      <c r="Q3474" s="667"/>
      <c r="R3474" s="668">
        <v>3000</v>
      </c>
      <c r="S3474" s="592">
        <v>7000</v>
      </c>
      <c r="T3474" s="591"/>
      <c r="U3474" s="592"/>
      <c r="V3474" s="591"/>
      <c r="W3474" s="592"/>
      <c r="X3474" s="593">
        <f t="shared" si="494"/>
        <v>0</v>
      </c>
      <c r="Y3474" s="593">
        <f t="shared" si="495"/>
        <v>0</v>
      </c>
      <c r="Z3474" s="594">
        <v>1</v>
      </c>
      <c r="AA3474" s="594"/>
      <c r="AB3474" s="594"/>
      <c r="AC3474" s="594"/>
      <c r="AD3474" s="594"/>
      <c r="AE3474" s="594"/>
      <c r="AF3474" s="594"/>
      <c r="AG3474" s="594"/>
      <c r="AH3474" s="595">
        <f t="shared" si="496"/>
        <v>1</v>
      </c>
      <c r="AI3474" s="594"/>
      <c r="AJ3474" s="594"/>
      <c r="AK3474" s="594"/>
      <c r="AL3474" s="594"/>
      <c r="AM3474" s="594"/>
      <c r="AN3474" s="594"/>
      <c r="AO3474" s="669"/>
      <c r="AP3474" s="669"/>
      <c r="AQ3474" s="596">
        <f t="shared" si="498"/>
        <v>0</v>
      </c>
      <c r="AR3474" s="596">
        <f t="shared" si="497"/>
        <v>1</v>
      </c>
    </row>
    <row r="3475" spans="1:44" ht="28.2" thickTop="1" thickBot="1">
      <c r="A3475" s="576" t="s">
        <v>2448</v>
      </c>
      <c r="B3475" s="576" t="s">
        <v>2582</v>
      </c>
      <c r="C3475" s="662" t="s">
        <v>2439</v>
      </c>
      <c r="D3475" s="579"/>
      <c r="E3475" s="834" t="s">
        <v>179</v>
      </c>
      <c r="F3475" s="663">
        <v>50000</v>
      </c>
      <c r="G3475" s="663">
        <v>50000</v>
      </c>
      <c r="H3475" s="582"/>
      <c r="I3475" s="592">
        <v>50000</v>
      </c>
      <c r="J3475" s="664"/>
      <c r="K3475" s="664"/>
      <c r="L3475" s="664"/>
      <c r="M3475" s="665"/>
      <c r="N3475" s="665"/>
      <c r="O3475" s="666"/>
      <c r="P3475" s="587"/>
      <c r="Q3475" s="667"/>
      <c r="R3475" s="668">
        <v>10000</v>
      </c>
      <c r="S3475" s="592">
        <v>40000</v>
      </c>
      <c r="T3475" s="591"/>
      <c r="U3475" s="592"/>
      <c r="V3475" s="591"/>
      <c r="W3475" s="592"/>
      <c r="X3475" s="593">
        <f t="shared" si="494"/>
        <v>0</v>
      </c>
      <c r="Y3475" s="593">
        <f t="shared" si="495"/>
        <v>0</v>
      </c>
      <c r="Z3475" s="594">
        <v>1</v>
      </c>
      <c r="AA3475" s="594"/>
      <c r="AB3475" s="594"/>
      <c r="AC3475" s="594"/>
      <c r="AD3475" s="594"/>
      <c r="AE3475" s="594"/>
      <c r="AF3475" s="594"/>
      <c r="AG3475" s="594"/>
      <c r="AH3475" s="595">
        <f t="shared" si="496"/>
        <v>1</v>
      </c>
      <c r="AI3475" s="594"/>
      <c r="AJ3475" s="594"/>
      <c r="AK3475" s="594"/>
      <c r="AL3475" s="594"/>
      <c r="AM3475" s="594"/>
      <c r="AN3475" s="594"/>
      <c r="AO3475" s="669"/>
      <c r="AP3475" s="669"/>
      <c r="AQ3475" s="596">
        <f t="shared" si="498"/>
        <v>0</v>
      </c>
      <c r="AR3475" s="596">
        <f t="shared" si="497"/>
        <v>1</v>
      </c>
    </row>
    <row r="3476" spans="1:44" ht="28.2" thickTop="1" thickBot="1">
      <c r="A3476" s="576" t="s">
        <v>2448</v>
      </c>
      <c r="B3476" s="576" t="s">
        <v>2582</v>
      </c>
      <c r="C3476" s="662" t="s">
        <v>60</v>
      </c>
      <c r="D3476" s="579"/>
      <c r="E3476" s="834" t="s">
        <v>179</v>
      </c>
      <c r="F3476" s="663">
        <v>30000</v>
      </c>
      <c r="G3476" s="663">
        <v>30000</v>
      </c>
      <c r="H3476" s="582"/>
      <c r="I3476" s="592">
        <v>30000</v>
      </c>
      <c r="J3476" s="664"/>
      <c r="K3476" s="664"/>
      <c r="L3476" s="664"/>
      <c r="M3476" s="665"/>
      <c r="N3476" s="665"/>
      <c r="O3476" s="666"/>
      <c r="P3476" s="587"/>
      <c r="Q3476" s="667"/>
      <c r="R3476" s="668">
        <v>12000</v>
      </c>
      <c r="S3476" s="592">
        <v>18000</v>
      </c>
      <c r="T3476" s="591"/>
      <c r="U3476" s="592"/>
      <c r="V3476" s="591"/>
      <c r="W3476" s="592"/>
      <c r="X3476" s="593">
        <f t="shared" ref="X3476:X3539" si="499">G3476-I3476-J3476-K3476-L3476-M3476-N3476</f>
        <v>0</v>
      </c>
      <c r="Y3476" s="593">
        <f t="shared" ref="Y3476:Y3539" si="500">G3476-Q3476-R3476-S3476</f>
        <v>0</v>
      </c>
      <c r="Z3476" s="594">
        <v>1</v>
      </c>
      <c r="AA3476" s="594"/>
      <c r="AB3476" s="594"/>
      <c r="AC3476" s="594"/>
      <c r="AD3476" s="594"/>
      <c r="AE3476" s="594"/>
      <c r="AF3476" s="594"/>
      <c r="AG3476" s="594"/>
      <c r="AH3476" s="595">
        <f t="shared" si="496"/>
        <v>1</v>
      </c>
      <c r="AI3476" s="594"/>
      <c r="AJ3476" s="594"/>
      <c r="AK3476" s="594"/>
      <c r="AL3476" s="594"/>
      <c r="AM3476" s="594"/>
      <c r="AN3476" s="594"/>
      <c r="AO3476" s="669"/>
      <c r="AP3476" s="669"/>
      <c r="AQ3476" s="596">
        <f t="shared" si="498"/>
        <v>0</v>
      </c>
      <c r="AR3476" s="596">
        <f t="shared" si="497"/>
        <v>1</v>
      </c>
    </row>
    <row r="3477" spans="1:44" ht="28.2" thickTop="1" thickBot="1">
      <c r="A3477" s="576" t="s">
        <v>2448</v>
      </c>
      <c r="B3477" s="576" t="s">
        <v>2582</v>
      </c>
      <c r="C3477" s="662" t="s">
        <v>581</v>
      </c>
      <c r="D3477" s="579"/>
      <c r="E3477" s="834" t="s">
        <v>179</v>
      </c>
      <c r="F3477" s="663">
        <v>60000</v>
      </c>
      <c r="G3477" s="663">
        <v>60000</v>
      </c>
      <c r="H3477" s="582"/>
      <c r="I3477" s="592">
        <v>60000</v>
      </c>
      <c r="J3477" s="664"/>
      <c r="K3477" s="664"/>
      <c r="L3477" s="664"/>
      <c r="M3477" s="665"/>
      <c r="N3477" s="665"/>
      <c r="O3477" s="666"/>
      <c r="P3477" s="587"/>
      <c r="Q3477" s="667"/>
      <c r="R3477" s="668">
        <v>15000</v>
      </c>
      <c r="S3477" s="592">
        <v>45000</v>
      </c>
      <c r="T3477" s="591"/>
      <c r="U3477" s="592"/>
      <c r="V3477" s="591"/>
      <c r="W3477" s="592"/>
      <c r="X3477" s="593">
        <f t="shared" si="499"/>
        <v>0</v>
      </c>
      <c r="Y3477" s="593">
        <f t="shared" si="500"/>
        <v>0</v>
      </c>
      <c r="Z3477" s="594">
        <v>1</v>
      </c>
      <c r="AA3477" s="594"/>
      <c r="AB3477" s="594"/>
      <c r="AC3477" s="594"/>
      <c r="AD3477" s="594"/>
      <c r="AE3477" s="594"/>
      <c r="AF3477" s="594"/>
      <c r="AG3477" s="594"/>
      <c r="AH3477" s="595">
        <f t="shared" si="496"/>
        <v>1</v>
      </c>
      <c r="AI3477" s="594"/>
      <c r="AJ3477" s="594"/>
      <c r="AK3477" s="594"/>
      <c r="AL3477" s="594"/>
      <c r="AM3477" s="594"/>
      <c r="AN3477" s="594"/>
      <c r="AO3477" s="669"/>
      <c r="AP3477" s="669"/>
      <c r="AQ3477" s="596">
        <f t="shared" si="498"/>
        <v>0</v>
      </c>
      <c r="AR3477" s="596">
        <f t="shared" si="497"/>
        <v>1</v>
      </c>
    </row>
    <row r="3478" spans="1:44" ht="28.2" thickTop="1" thickBot="1">
      <c r="A3478" s="576" t="s">
        <v>2448</v>
      </c>
      <c r="B3478" s="576" t="s">
        <v>2582</v>
      </c>
      <c r="C3478" s="662" t="s">
        <v>2584</v>
      </c>
      <c r="D3478" s="579"/>
      <c r="E3478" s="834" t="s">
        <v>179</v>
      </c>
      <c r="F3478" s="663">
        <v>15000</v>
      </c>
      <c r="G3478" s="663">
        <v>15000</v>
      </c>
      <c r="H3478" s="582"/>
      <c r="I3478" s="592">
        <v>15000</v>
      </c>
      <c r="J3478" s="664"/>
      <c r="K3478" s="664"/>
      <c r="L3478" s="664"/>
      <c r="M3478" s="665"/>
      <c r="N3478" s="665"/>
      <c r="O3478" s="666"/>
      <c r="P3478" s="587"/>
      <c r="Q3478" s="667"/>
      <c r="R3478" s="668">
        <v>3000</v>
      </c>
      <c r="S3478" s="592">
        <v>12000</v>
      </c>
      <c r="T3478" s="591"/>
      <c r="U3478" s="592"/>
      <c r="V3478" s="591"/>
      <c r="W3478" s="592"/>
      <c r="X3478" s="593">
        <f t="shared" si="499"/>
        <v>0</v>
      </c>
      <c r="Y3478" s="593">
        <f t="shared" si="500"/>
        <v>0</v>
      </c>
      <c r="Z3478" s="594">
        <v>1</v>
      </c>
      <c r="AA3478" s="594"/>
      <c r="AB3478" s="594"/>
      <c r="AC3478" s="594"/>
      <c r="AD3478" s="594"/>
      <c r="AE3478" s="594"/>
      <c r="AF3478" s="594"/>
      <c r="AG3478" s="594"/>
      <c r="AH3478" s="595">
        <f t="shared" si="496"/>
        <v>1</v>
      </c>
      <c r="AI3478" s="594"/>
      <c r="AJ3478" s="594"/>
      <c r="AK3478" s="594"/>
      <c r="AL3478" s="594"/>
      <c r="AM3478" s="594"/>
      <c r="AN3478" s="594"/>
      <c r="AO3478" s="669"/>
      <c r="AP3478" s="669"/>
      <c r="AQ3478" s="596">
        <f t="shared" si="498"/>
        <v>0</v>
      </c>
      <c r="AR3478" s="596">
        <f t="shared" si="497"/>
        <v>1</v>
      </c>
    </row>
    <row r="3479" spans="1:44" ht="28.2" thickTop="1" thickBot="1">
      <c r="A3479" s="576" t="s">
        <v>2448</v>
      </c>
      <c r="B3479" s="576" t="s">
        <v>2582</v>
      </c>
      <c r="C3479" s="662" t="s">
        <v>2585</v>
      </c>
      <c r="D3479" s="579"/>
      <c r="E3479" s="834" t="s">
        <v>179</v>
      </c>
      <c r="F3479" s="663">
        <v>30000</v>
      </c>
      <c r="G3479" s="663">
        <v>30000</v>
      </c>
      <c r="H3479" s="582"/>
      <c r="I3479" s="592">
        <v>30000</v>
      </c>
      <c r="J3479" s="664"/>
      <c r="K3479" s="664"/>
      <c r="L3479" s="664"/>
      <c r="M3479" s="665"/>
      <c r="N3479" s="665"/>
      <c r="O3479" s="666"/>
      <c r="P3479" s="587"/>
      <c r="Q3479" s="667"/>
      <c r="R3479" s="668">
        <v>5000</v>
      </c>
      <c r="S3479" s="592">
        <v>25000</v>
      </c>
      <c r="T3479" s="591"/>
      <c r="U3479" s="592"/>
      <c r="V3479" s="591"/>
      <c r="W3479" s="592"/>
      <c r="X3479" s="593">
        <f t="shared" si="499"/>
        <v>0</v>
      </c>
      <c r="Y3479" s="593">
        <f t="shared" si="500"/>
        <v>0</v>
      </c>
      <c r="Z3479" s="594">
        <v>1</v>
      </c>
      <c r="AA3479" s="594"/>
      <c r="AB3479" s="594"/>
      <c r="AC3479" s="594"/>
      <c r="AD3479" s="594"/>
      <c r="AE3479" s="594"/>
      <c r="AF3479" s="594"/>
      <c r="AG3479" s="594"/>
      <c r="AH3479" s="595">
        <f t="shared" si="496"/>
        <v>1</v>
      </c>
      <c r="AI3479" s="594"/>
      <c r="AJ3479" s="594"/>
      <c r="AK3479" s="594"/>
      <c r="AL3479" s="594"/>
      <c r="AM3479" s="594"/>
      <c r="AN3479" s="594"/>
      <c r="AO3479" s="669"/>
      <c r="AP3479" s="669"/>
      <c r="AQ3479" s="596">
        <f t="shared" si="498"/>
        <v>0</v>
      </c>
      <c r="AR3479" s="596">
        <f t="shared" si="497"/>
        <v>1</v>
      </c>
    </row>
    <row r="3480" spans="1:44" ht="28.2" thickTop="1" thickBot="1">
      <c r="A3480" s="597" t="s">
        <v>2448</v>
      </c>
      <c r="B3480" s="597" t="s">
        <v>2582</v>
      </c>
      <c r="C3480" s="670" t="s">
        <v>2137</v>
      </c>
      <c r="D3480" s="579"/>
      <c r="E3480" s="836" t="s">
        <v>179</v>
      </c>
      <c r="F3480" s="671">
        <v>330000</v>
      </c>
      <c r="G3480" s="671">
        <v>330000</v>
      </c>
      <c r="H3480" s="582"/>
      <c r="I3480" s="609"/>
      <c r="J3480" s="672">
        <v>330000</v>
      </c>
      <c r="K3480" s="672"/>
      <c r="L3480" s="672"/>
      <c r="M3480" s="673"/>
      <c r="N3480" s="673"/>
      <c r="O3480" s="674"/>
      <c r="P3480" s="587"/>
      <c r="Q3480" s="675"/>
      <c r="R3480" s="676">
        <v>330000</v>
      </c>
      <c r="S3480" s="609">
        <v>0</v>
      </c>
      <c r="T3480" s="608"/>
      <c r="U3480" s="609"/>
      <c r="V3480" s="608"/>
      <c r="W3480" s="609"/>
      <c r="X3480" s="593">
        <f t="shared" si="499"/>
        <v>0</v>
      </c>
      <c r="Y3480" s="593">
        <f t="shared" si="500"/>
        <v>0</v>
      </c>
      <c r="Z3480" s="610">
        <v>1</v>
      </c>
      <c r="AA3480" s="610"/>
      <c r="AB3480" s="610"/>
      <c r="AC3480" s="610"/>
      <c r="AD3480" s="610"/>
      <c r="AE3480" s="610"/>
      <c r="AF3480" s="610"/>
      <c r="AG3480" s="610"/>
      <c r="AH3480" s="595">
        <f t="shared" si="496"/>
        <v>1</v>
      </c>
      <c r="AI3480" s="611"/>
      <c r="AJ3480" s="611"/>
      <c r="AK3480" s="611"/>
      <c r="AL3480" s="611"/>
      <c r="AM3480" s="611"/>
      <c r="AN3480" s="611"/>
      <c r="AO3480" s="677"/>
      <c r="AP3480" s="677"/>
      <c r="AQ3480" s="596">
        <f t="shared" si="498"/>
        <v>0</v>
      </c>
      <c r="AR3480" s="596">
        <f t="shared" si="497"/>
        <v>1</v>
      </c>
    </row>
    <row r="3481" spans="1:44" ht="28.2" thickTop="1" thickBot="1">
      <c r="A3481" s="206" t="s">
        <v>2448</v>
      </c>
      <c r="B3481" s="206" t="s">
        <v>2582</v>
      </c>
      <c r="C3481" s="227" t="s">
        <v>2586</v>
      </c>
      <c r="D3481" s="808"/>
      <c r="E3481" s="827" t="s">
        <v>145</v>
      </c>
      <c r="F3481" s="790">
        <v>50000</v>
      </c>
      <c r="G3481" s="790">
        <v>50000</v>
      </c>
      <c r="H3481" s="828"/>
      <c r="I3481" s="829">
        <v>50000</v>
      </c>
      <c r="J3481" s="830"/>
      <c r="K3481" s="830"/>
      <c r="L3481" s="830"/>
      <c r="M3481" s="536"/>
      <c r="N3481" s="536"/>
      <c r="O3481" s="480"/>
      <c r="P3481" s="587"/>
      <c r="Q3481" s="831"/>
      <c r="R3481" s="480">
        <v>0</v>
      </c>
      <c r="S3481" s="829">
        <v>50000</v>
      </c>
      <c r="T3481" s="832"/>
      <c r="U3481" s="829"/>
      <c r="V3481" s="832"/>
      <c r="W3481" s="829"/>
      <c r="X3481" s="593">
        <f t="shared" si="499"/>
        <v>0</v>
      </c>
      <c r="Y3481" s="593">
        <f t="shared" si="500"/>
        <v>0</v>
      </c>
      <c r="Z3481" s="595"/>
      <c r="AA3481" s="595"/>
      <c r="AB3481" s="595"/>
      <c r="AC3481" s="595"/>
      <c r="AD3481" s="595"/>
      <c r="AE3481" s="595"/>
      <c r="AF3481" s="595"/>
      <c r="AG3481" s="595"/>
      <c r="AH3481" s="595">
        <f t="shared" si="496"/>
        <v>0</v>
      </c>
      <c r="AI3481" s="595">
        <v>1</v>
      </c>
      <c r="AJ3481" s="595"/>
      <c r="AK3481" s="595"/>
      <c r="AL3481" s="595"/>
      <c r="AM3481" s="595"/>
      <c r="AN3481" s="595"/>
      <c r="AO3481" s="595"/>
      <c r="AP3481" s="595"/>
      <c r="AQ3481" s="596">
        <f t="shared" si="498"/>
        <v>1</v>
      </c>
      <c r="AR3481" s="596">
        <f t="shared" si="497"/>
        <v>1</v>
      </c>
    </row>
    <row r="3482" spans="1:44" ht="28.2" thickTop="1" thickBot="1">
      <c r="A3482" s="206" t="s">
        <v>2448</v>
      </c>
      <c r="B3482" s="206" t="s">
        <v>2582</v>
      </c>
      <c r="C3482" s="227" t="s">
        <v>58</v>
      </c>
      <c r="D3482" s="808"/>
      <c r="E3482" s="827" t="s">
        <v>145</v>
      </c>
      <c r="F3482" s="790">
        <v>150000</v>
      </c>
      <c r="G3482" s="790">
        <v>121000</v>
      </c>
      <c r="H3482" s="828"/>
      <c r="I3482" s="829"/>
      <c r="J3482" s="830"/>
      <c r="K3482" s="830"/>
      <c r="L3482" s="830">
        <v>121000</v>
      </c>
      <c r="M3482" s="536"/>
      <c r="N3482" s="536"/>
      <c r="O3482" s="480"/>
      <c r="P3482" s="587"/>
      <c r="Q3482" s="831">
        <v>0</v>
      </c>
      <c r="R3482" s="480">
        <v>21000</v>
      </c>
      <c r="S3482" s="829">
        <v>100000</v>
      </c>
      <c r="T3482" s="832"/>
      <c r="U3482" s="829"/>
      <c r="V3482" s="832"/>
      <c r="W3482" s="829"/>
      <c r="X3482" s="593">
        <f t="shared" si="499"/>
        <v>0</v>
      </c>
      <c r="Y3482" s="593">
        <f t="shared" si="500"/>
        <v>0</v>
      </c>
      <c r="Z3482" s="595"/>
      <c r="AA3482" s="595"/>
      <c r="AB3482" s="595"/>
      <c r="AC3482" s="595"/>
      <c r="AD3482" s="595"/>
      <c r="AE3482" s="595"/>
      <c r="AF3482" s="595"/>
      <c r="AG3482" s="595"/>
      <c r="AH3482" s="595">
        <f t="shared" si="496"/>
        <v>0</v>
      </c>
      <c r="AI3482" s="595">
        <v>1</v>
      </c>
      <c r="AJ3482" s="595"/>
      <c r="AK3482" s="595"/>
      <c r="AL3482" s="595"/>
      <c r="AM3482" s="595"/>
      <c r="AN3482" s="595"/>
      <c r="AO3482" s="595"/>
      <c r="AP3482" s="595"/>
      <c r="AQ3482" s="596">
        <f t="shared" si="498"/>
        <v>1</v>
      </c>
      <c r="AR3482" s="596">
        <f t="shared" si="497"/>
        <v>1</v>
      </c>
    </row>
    <row r="3483" spans="1:44" ht="28.2" thickTop="1" thickBot="1">
      <c r="A3483" s="206" t="s">
        <v>2448</v>
      </c>
      <c r="B3483" s="206" t="s">
        <v>2582</v>
      </c>
      <c r="C3483" s="227" t="s">
        <v>41</v>
      </c>
      <c r="D3483" s="808"/>
      <c r="E3483" s="827" t="s">
        <v>145</v>
      </c>
      <c r="F3483" s="790">
        <v>98000</v>
      </c>
      <c r="G3483" s="790">
        <v>98000</v>
      </c>
      <c r="H3483" s="828"/>
      <c r="I3483" s="829">
        <v>52000</v>
      </c>
      <c r="J3483" s="830"/>
      <c r="K3483" s="830"/>
      <c r="L3483" s="830">
        <v>46000</v>
      </c>
      <c r="M3483" s="536"/>
      <c r="N3483" s="536"/>
      <c r="O3483" s="480"/>
      <c r="P3483" s="587"/>
      <c r="Q3483" s="831"/>
      <c r="R3483" s="480">
        <v>18000</v>
      </c>
      <c r="S3483" s="829">
        <v>80000</v>
      </c>
      <c r="T3483" s="832"/>
      <c r="U3483" s="829"/>
      <c r="V3483" s="832"/>
      <c r="W3483" s="829"/>
      <c r="X3483" s="593">
        <f t="shared" si="499"/>
        <v>0</v>
      </c>
      <c r="Y3483" s="593">
        <f t="shared" si="500"/>
        <v>0</v>
      </c>
      <c r="Z3483" s="595"/>
      <c r="AA3483" s="595"/>
      <c r="AB3483" s="595"/>
      <c r="AC3483" s="595"/>
      <c r="AD3483" s="595"/>
      <c r="AE3483" s="595"/>
      <c r="AF3483" s="595"/>
      <c r="AG3483" s="595"/>
      <c r="AH3483" s="595">
        <f t="shared" si="496"/>
        <v>0</v>
      </c>
      <c r="AI3483" s="595">
        <v>1</v>
      </c>
      <c r="AJ3483" s="595"/>
      <c r="AK3483" s="595"/>
      <c r="AL3483" s="595"/>
      <c r="AM3483" s="595"/>
      <c r="AN3483" s="595"/>
      <c r="AO3483" s="595"/>
      <c r="AP3483" s="595"/>
      <c r="AQ3483" s="596">
        <f t="shared" si="498"/>
        <v>1</v>
      </c>
      <c r="AR3483" s="596">
        <f t="shared" si="497"/>
        <v>1</v>
      </c>
    </row>
    <row r="3484" spans="1:44" ht="28.2" thickTop="1" thickBot="1">
      <c r="A3484" s="206" t="s">
        <v>2448</v>
      </c>
      <c r="B3484" s="206" t="s">
        <v>2582</v>
      </c>
      <c r="C3484" s="227" t="s">
        <v>2587</v>
      </c>
      <c r="D3484" s="579"/>
      <c r="E3484" s="827" t="s">
        <v>53</v>
      </c>
      <c r="F3484" s="658">
        <v>600000</v>
      </c>
      <c r="G3484" s="658">
        <v>600000</v>
      </c>
      <c r="H3484" s="659"/>
      <c r="I3484" s="334"/>
      <c r="J3484" s="478"/>
      <c r="K3484" s="478"/>
      <c r="L3484" s="478"/>
      <c r="M3484" s="479">
        <v>600000</v>
      </c>
      <c r="N3484" s="479"/>
      <c r="O3484" s="480"/>
      <c r="P3484" s="587"/>
      <c r="Q3484" s="660">
        <v>9293.5439999999999</v>
      </c>
      <c r="R3484" s="494">
        <v>450000</v>
      </c>
      <c r="S3484" s="334">
        <v>140706.45600000001</v>
      </c>
      <c r="T3484" s="484"/>
      <c r="U3484" s="334"/>
      <c r="V3484" s="484"/>
      <c r="W3484" s="334"/>
      <c r="X3484" s="593">
        <f t="shared" si="499"/>
        <v>0</v>
      </c>
      <c r="Y3484" s="593">
        <f t="shared" si="500"/>
        <v>0</v>
      </c>
      <c r="Z3484" s="595"/>
      <c r="AA3484" s="595"/>
      <c r="AB3484" s="595"/>
      <c r="AC3484" s="595"/>
      <c r="AD3484" s="595"/>
      <c r="AE3484" s="595"/>
      <c r="AF3484" s="595"/>
      <c r="AG3484" s="595"/>
      <c r="AH3484" s="595">
        <f t="shared" si="496"/>
        <v>0</v>
      </c>
      <c r="AI3484" s="595"/>
      <c r="AJ3484" s="595"/>
      <c r="AK3484" s="595"/>
      <c r="AL3484" s="595"/>
      <c r="AM3484" s="595"/>
      <c r="AN3484" s="623"/>
      <c r="AO3484" s="623">
        <v>1</v>
      </c>
      <c r="AP3484" s="623"/>
      <c r="AQ3484" s="596">
        <f t="shared" si="498"/>
        <v>1</v>
      </c>
      <c r="AR3484" s="596">
        <f t="shared" si="497"/>
        <v>1</v>
      </c>
    </row>
    <row r="3485" spans="1:44" ht="28.2" thickTop="1" thickBot="1">
      <c r="A3485" s="576" t="s">
        <v>2448</v>
      </c>
      <c r="B3485" s="576" t="s">
        <v>2588</v>
      </c>
      <c r="C3485" s="662" t="s">
        <v>41</v>
      </c>
      <c r="D3485" s="579"/>
      <c r="E3485" s="834" t="s">
        <v>179</v>
      </c>
      <c r="F3485" s="663">
        <v>300000</v>
      </c>
      <c r="G3485" s="663">
        <v>300000</v>
      </c>
      <c r="H3485" s="582"/>
      <c r="I3485" s="592"/>
      <c r="J3485" s="664"/>
      <c r="K3485" s="664"/>
      <c r="L3485" s="664">
        <v>300000</v>
      </c>
      <c r="M3485" s="665"/>
      <c r="N3485" s="665"/>
      <c r="O3485" s="666"/>
      <c r="P3485" s="587"/>
      <c r="Q3485" s="667"/>
      <c r="R3485" s="668">
        <v>230000</v>
      </c>
      <c r="S3485" s="592">
        <v>70000</v>
      </c>
      <c r="T3485" s="591"/>
      <c r="U3485" s="592"/>
      <c r="V3485" s="591"/>
      <c r="W3485" s="592"/>
      <c r="X3485" s="593">
        <f t="shared" si="499"/>
        <v>0</v>
      </c>
      <c r="Y3485" s="593">
        <f t="shared" si="500"/>
        <v>0</v>
      </c>
      <c r="Z3485" s="594">
        <v>1</v>
      </c>
      <c r="AA3485" s="594"/>
      <c r="AB3485" s="594"/>
      <c r="AC3485" s="594"/>
      <c r="AD3485" s="594"/>
      <c r="AE3485" s="594"/>
      <c r="AF3485" s="594"/>
      <c r="AG3485" s="594"/>
      <c r="AH3485" s="595">
        <f t="shared" si="496"/>
        <v>1</v>
      </c>
      <c r="AI3485" s="594"/>
      <c r="AJ3485" s="594"/>
      <c r="AK3485" s="594"/>
      <c r="AL3485" s="594"/>
      <c r="AM3485" s="594"/>
      <c r="AN3485" s="669"/>
      <c r="AO3485" s="669"/>
      <c r="AP3485" s="669"/>
      <c r="AQ3485" s="596">
        <f t="shared" si="498"/>
        <v>0</v>
      </c>
      <c r="AR3485" s="596">
        <f t="shared" si="497"/>
        <v>1</v>
      </c>
    </row>
    <row r="3486" spans="1:44" ht="28.2" thickTop="1" thickBot="1">
      <c r="A3486" s="576" t="s">
        <v>2448</v>
      </c>
      <c r="B3486" s="576" t="s">
        <v>2588</v>
      </c>
      <c r="C3486" s="662" t="s">
        <v>58</v>
      </c>
      <c r="D3486" s="579"/>
      <c r="E3486" s="834" t="s">
        <v>179</v>
      </c>
      <c r="F3486" s="663">
        <v>100000</v>
      </c>
      <c r="G3486" s="663">
        <v>100000</v>
      </c>
      <c r="H3486" s="582"/>
      <c r="I3486" s="592"/>
      <c r="J3486" s="664"/>
      <c r="K3486" s="664"/>
      <c r="L3486" s="664">
        <v>100000</v>
      </c>
      <c r="M3486" s="665"/>
      <c r="N3486" s="665"/>
      <c r="O3486" s="666"/>
      <c r="P3486" s="587"/>
      <c r="Q3486" s="667"/>
      <c r="R3486" s="668">
        <v>80000</v>
      </c>
      <c r="S3486" s="592">
        <v>20000</v>
      </c>
      <c r="T3486" s="591"/>
      <c r="U3486" s="592"/>
      <c r="V3486" s="591"/>
      <c r="W3486" s="592"/>
      <c r="X3486" s="593">
        <f t="shared" si="499"/>
        <v>0</v>
      </c>
      <c r="Y3486" s="593">
        <f t="shared" si="500"/>
        <v>0</v>
      </c>
      <c r="Z3486" s="594">
        <v>1</v>
      </c>
      <c r="AA3486" s="594"/>
      <c r="AB3486" s="594"/>
      <c r="AC3486" s="594"/>
      <c r="AD3486" s="594"/>
      <c r="AE3486" s="594"/>
      <c r="AF3486" s="594"/>
      <c r="AG3486" s="594"/>
      <c r="AH3486" s="595">
        <f t="shared" si="496"/>
        <v>1</v>
      </c>
      <c r="AI3486" s="594"/>
      <c r="AJ3486" s="594"/>
      <c r="AK3486" s="594"/>
      <c r="AL3486" s="594"/>
      <c r="AM3486" s="594"/>
      <c r="AN3486" s="669"/>
      <c r="AO3486" s="669"/>
      <c r="AP3486" s="669"/>
      <c r="AQ3486" s="596">
        <f t="shared" si="498"/>
        <v>0</v>
      </c>
      <c r="AR3486" s="596">
        <f t="shared" si="497"/>
        <v>1</v>
      </c>
    </row>
    <row r="3487" spans="1:44" ht="28.2" thickTop="1" thickBot="1">
      <c r="A3487" s="576" t="s">
        <v>2448</v>
      </c>
      <c r="B3487" s="576" t="s">
        <v>2588</v>
      </c>
      <c r="C3487" s="662" t="s">
        <v>309</v>
      </c>
      <c r="D3487" s="579"/>
      <c r="E3487" s="834" t="s">
        <v>179</v>
      </c>
      <c r="F3487" s="663">
        <v>120000</v>
      </c>
      <c r="G3487" s="663">
        <v>120000</v>
      </c>
      <c r="H3487" s="582"/>
      <c r="I3487" s="592"/>
      <c r="J3487" s="664"/>
      <c r="K3487" s="664"/>
      <c r="L3487" s="664">
        <v>120000</v>
      </c>
      <c r="M3487" s="665"/>
      <c r="N3487" s="665"/>
      <c r="O3487" s="666"/>
      <c r="P3487" s="587"/>
      <c r="Q3487" s="667"/>
      <c r="R3487" s="668">
        <v>100000</v>
      </c>
      <c r="S3487" s="592">
        <v>20000</v>
      </c>
      <c r="T3487" s="591"/>
      <c r="U3487" s="592"/>
      <c r="V3487" s="591"/>
      <c r="W3487" s="592"/>
      <c r="X3487" s="593">
        <f t="shared" si="499"/>
        <v>0</v>
      </c>
      <c r="Y3487" s="593">
        <f t="shared" si="500"/>
        <v>0</v>
      </c>
      <c r="Z3487" s="594">
        <v>1</v>
      </c>
      <c r="AA3487" s="594"/>
      <c r="AB3487" s="594"/>
      <c r="AC3487" s="594"/>
      <c r="AD3487" s="594"/>
      <c r="AE3487" s="594"/>
      <c r="AF3487" s="594"/>
      <c r="AG3487" s="594"/>
      <c r="AH3487" s="595">
        <f t="shared" si="496"/>
        <v>1</v>
      </c>
      <c r="AI3487" s="594"/>
      <c r="AJ3487" s="594"/>
      <c r="AK3487" s="594"/>
      <c r="AL3487" s="594"/>
      <c r="AM3487" s="594"/>
      <c r="AN3487" s="669"/>
      <c r="AO3487" s="669"/>
      <c r="AP3487" s="669"/>
      <c r="AQ3487" s="596">
        <f t="shared" si="498"/>
        <v>0</v>
      </c>
      <c r="AR3487" s="596">
        <f t="shared" si="497"/>
        <v>1</v>
      </c>
    </row>
    <row r="3488" spans="1:44" ht="28.2" thickTop="1" thickBot="1">
      <c r="A3488" s="576" t="s">
        <v>2448</v>
      </c>
      <c r="B3488" s="576" t="s">
        <v>2588</v>
      </c>
      <c r="C3488" s="662" t="s">
        <v>581</v>
      </c>
      <c r="D3488" s="579"/>
      <c r="E3488" s="834" t="s">
        <v>179</v>
      </c>
      <c r="F3488" s="663">
        <v>55000</v>
      </c>
      <c r="G3488" s="663">
        <v>55000</v>
      </c>
      <c r="H3488" s="582"/>
      <c r="I3488" s="592">
        <v>55000</v>
      </c>
      <c r="J3488" s="664"/>
      <c r="K3488" s="664"/>
      <c r="L3488" s="664"/>
      <c r="M3488" s="665"/>
      <c r="N3488" s="665"/>
      <c r="O3488" s="666"/>
      <c r="P3488" s="587"/>
      <c r="Q3488" s="667"/>
      <c r="R3488" s="668">
        <v>55000</v>
      </c>
      <c r="S3488" s="592">
        <v>0</v>
      </c>
      <c r="T3488" s="591"/>
      <c r="U3488" s="592"/>
      <c r="V3488" s="591"/>
      <c r="W3488" s="592"/>
      <c r="X3488" s="593">
        <f t="shared" si="499"/>
        <v>0</v>
      </c>
      <c r="Y3488" s="593">
        <f t="shared" si="500"/>
        <v>0</v>
      </c>
      <c r="Z3488" s="594">
        <v>1</v>
      </c>
      <c r="AA3488" s="594"/>
      <c r="AB3488" s="594"/>
      <c r="AC3488" s="594"/>
      <c r="AD3488" s="594"/>
      <c r="AE3488" s="594"/>
      <c r="AF3488" s="594"/>
      <c r="AG3488" s="594"/>
      <c r="AH3488" s="595">
        <f t="shared" si="496"/>
        <v>1</v>
      </c>
      <c r="AI3488" s="594"/>
      <c r="AJ3488" s="594"/>
      <c r="AK3488" s="594"/>
      <c r="AL3488" s="594"/>
      <c r="AM3488" s="594"/>
      <c r="AN3488" s="669"/>
      <c r="AO3488" s="669"/>
      <c r="AP3488" s="669"/>
      <c r="AQ3488" s="596">
        <f t="shared" si="498"/>
        <v>0</v>
      </c>
      <c r="AR3488" s="596">
        <f t="shared" si="497"/>
        <v>1</v>
      </c>
    </row>
    <row r="3489" spans="1:44" ht="28.2" thickTop="1" thickBot="1">
      <c r="A3489" s="576" t="s">
        <v>2448</v>
      </c>
      <c r="B3489" s="576" t="s">
        <v>2588</v>
      </c>
      <c r="C3489" s="662" t="s">
        <v>2589</v>
      </c>
      <c r="D3489" s="579"/>
      <c r="E3489" s="834" t="s">
        <v>179</v>
      </c>
      <c r="F3489" s="663">
        <v>70000</v>
      </c>
      <c r="G3489" s="663">
        <v>70000</v>
      </c>
      <c r="H3489" s="582"/>
      <c r="I3489" s="592">
        <v>21000</v>
      </c>
      <c r="J3489" s="664"/>
      <c r="K3489" s="664"/>
      <c r="L3489" s="664">
        <v>49000</v>
      </c>
      <c r="M3489" s="665"/>
      <c r="N3489" s="665"/>
      <c r="O3489" s="666"/>
      <c r="P3489" s="587"/>
      <c r="Q3489" s="667"/>
      <c r="R3489" s="668">
        <v>60000</v>
      </c>
      <c r="S3489" s="592">
        <v>10000</v>
      </c>
      <c r="T3489" s="591"/>
      <c r="U3489" s="592"/>
      <c r="V3489" s="591"/>
      <c r="W3489" s="592"/>
      <c r="X3489" s="593">
        <f t="shared" si="499"/>
        <v>0</v>
      </c>
      <c r="Y3489" s="593">
        <f t="shared" si="500"/>
        <v>0</v>
      </c>
      <c r="Z3489" s="594">
        <v>1</v>
      </c>
      <c r="AA3489" s="594"/>
      <c r="AB3489" s="594"/>
      <c r="AC3489" s="594"/>
      <c r="AD3489" s="594"/>
      <c r="AE3489" s="594"/>
      <c r="AF3489" s="594"/>
      <c r="AG3489" s="594"/>
      <c r="AH3489" s="595">
        <f t="shared" si="496"/>
        <v>1</v>
      </c>
      <c r="AI3489" s="594"/>
      <c r="AJ3489" s="594"/>
      <c r="AK3489" s="594"/>
      <c r="AL3489" s="594"/>
      <c r="AM3489" s="594"/>
      <c r="AN3489" s="669"/>
      <c r="AO3489" s="669"/>
      <c r="AP3489" s="669"/>
      <c r="AQ3489" s="596">
        <f t="shared" si="498"/>
        <v>0</v>
      </c>
      <c r="AR3489" s="596">
        <f t="shared" si="497"/>
        <v>1</v>
      </c>
    </row>
    <row r="3490" spans="1:44" ht="28.2" thickTop="1" thickBot="1">
      <c r="A3490" s="576" t="s">
        <v>2448</v>
      </c>
      <c r="B3490" s="576" t="s">
        <v>2588</v>
      </c>
      <c r="C3490" s="662" t="s">
        <v>516</v>
      </c>
      <c r="D3490" s="579"/>
      <c r="E3490" s="834" t="s">
        <v>179</v>
      </c>
      <c r="F3490" s="663">
        <v>30000</v>
      </c>
      <c r="G3490" s="663">
        <v>30000</v>
      </c>
      <c r="H3490" s="582"/>
      <c r="I3490" s="592"/>
      <c r="J3490" s="664"/>
      <c r="K3490" s="664"/>
      <c r="L3490" s="664">
        <v>30000</v>
      </c>
      <c r="M3490" s="665"/>
      <c r="N3490" s="665"/>
      <c r="O3490" s="666"/>
      <c r="P3490" s="587"/>
      <c r="Q3490" s="667"/>
      <c r="R3490" s="668">
        <v>25000</v>
      </c>
      <c r="S3490" s="592">
        <v>5000</v>
      </c>
      <c r="T3490" s="591"/>
      <c r="U3490" s="592"/>
      <c r="V3490" s="591"/>
      <c r="W3490" s="592"/>
      <c r="X3490" s="593">
        <f t="shared" si="499"/>
        <v>0</v>
      </c>
      <c r="Y3490" s="593">
        <f t="shared" si="500"/>
        <v>0</v>
      </c>
      <c r="Z3490" s="594">
        <v>1</v>
      </c>
      <c r="AA3490" s="594"/>
      <c r="AB3490" s="594"/>
      <c r="AC3490" s="594"/>
      <c r="AD3490" s="594"/>
      <c r="AE3490" s="594"/>
      <c r="AF3490" s="594"/>
      <c r="AG3490" s="594"/>
      <c r="AH3490" s="595">
        <f t="shared" si="496"/>
        <v>1</v>
      </c>
      <c r="AI3490" s="594"/>
      <c r="AJ3490" s="594"/>
      <c r="AK3490" s="594"/>
      <c r="AL3490" s="594"/>
      <c r="AM3490" s="594"/>
      <c r="AN3490" s="669"/>
      <c r="AO3490" s="669"/>
      <c r="AP3490" s="669"/>
      <c r="AQ3490" s="596">
        <f t="shared" si="498"/>
        <v>0</v>
      </c>
      <c r="AR3490" s="596">
        <f t="shared" si="497"/>
        <v>1</v>
      </c>
    </row>
    <row r="3491" spans="1:44" ht="28.2" thickTop="1" thickBot="1">
      <c r="A3491" s="576" t="s">
        <v>2448</v>
      </c>
      <c r="B3491" s="576" t="s">
        <v>2588</v>
      </c>
      <c r="C3491" s="662" t="s">
        <v>48</v>
      </c>
      <c r="D3491" s="579"/>
      <c r="E3491" s="834" t="s">
        <v>179</v>
      </c>
      <c r="F3491" s="663">
        <v>15000</v>
      </c>
      <c r="G3491" s="663">
        <v>15000</v>
      </c>
      <c r="H3491" s="582"/>
      <c r="I3491" s="592"/>
      <c r="J3491" s="664"/>
      <c r="K3491" s="664"/>
      <c r="L3491" s="664">
        <v>15000</v>
      </c>
      <c r="M3491" s="665"/>
      <c r="N3491" s="665"/>
      <c r="O3491" s="666"/>
      <c r="P3491" s="587"/>
      <c r="Q3491" s="667"/>
      <c r="R3491" s="668">
        <v>15000</v>
      </c>
      <c r="S3491" s="592">
        <v>0</v>
      </c>
      <c r="T3491" s="591"/>
      <c r="U3491" s="592"/>
      <c r="V3491" s="591"/>
      <c r="W3491" s="592"/>
      <c r="X3491" s="593">
        <f t="shared" si="499"/>
        <v>0</v>
      </c>
      <c r="Y3491" s="593">
        <f t="shared" si="500"/>
        <v>0</v>
      </c>
      <c r="Z3491" s="594">
        <v>1</v>
      </c>
      <c r="AA3491" s="594"/>
      <c r="AB3491" s="594"/>
      <c r="AC3491" s="594"/>
      <c r="AD3491" s="594"/>
      <c r="AE3491" s="594"/>
      <c r="AF3491" s="594"/>
      <c r="AG3491" s="594"/>
      <c r="AH3491" s="595">
        <f t="shared" si="496"/>
        <v>1</v>
      </c>
      <c r="AI3491" s="594"/>
      <c r="AJ3491" s="594"/>
      <c r="AK3491" s="594"/>
      <c r="AL3491" s="594"/>
      <c r="AM3491" s="594"/>
      <c r="AN3491" s="669"/>
      <c r="AO3491" s="669"/>
      <c r="AP3491" s="669"/>
      <c r="AQ3491" s="596">
        <f t="shared" si="498"/>
        <v>0</v>
      </c>
      <c r="AR3491" s="596">
        <f t="shared" si="497"/>
        <v>1</v>
      </c>
    </row>
    <row r="3492" spans="1:44" ht="28.2" thickTop="1" thickBot="1">
      <c r="A3492" s="576" t="s">
        <v>2448</v>
      </c>
      <c r="B3492" s="576" t="s">
        <v>2588</v>
      </c>
      <c r="C3492" s="662" t="s">
        <v>593</v>
      </c>
      <c r="D3492" s="579"/>
      <c r="E3492" s="834" t="s">
        <v>179</v>
      </c>
      <c r="F3492" s="663">
        <v>30000</v>
      </c>
      <c r="G3492" s="663">
        <v>30000</v>
      </c>
      <c r="H3492" s="582"/>
      <c r="I3492" s="592"/>
      <c r="J3492" s="664"/>
      <c r="K3492" s="664"/>
      <c r="L3492" s="664">
        <v>30000</v>
      </c>
      <c r="M3492" s="665"/>
      <c r="N3492" s="665"/>
      <c r="O3492" s="666"/>
      <c r="P3492" s="587"/>
      <c r="Q3492" s="667"/>
      <c r="R3492" s="668">
        <v>30000</v>
      </c>
      <c r="S3492" s="592">
        <v>0</v>
      </c>
      <c r="T3492" s="591"/>
      <c r="U3492" s="592"/>
      <c r="V3492" s="591"/>
      <c r="W3492" s="592"/>
      <c r="X3492" s="593">
        <f t="shared" si="499"/>
        <v>0</v>
      </c>
      <c r="Y3492" s="593">
        <f t="shared" si="500"/>
        <v>0</v>
      </c>
      <c r="Z3492" s="594">
        <v>1</v>
      </c>
      <c r="AA3492" s="594"/>
      <c r="AB3492" s="594"/>
      <c r="AC3492" s="594"/>
      <c r="AD3492" s="594"/>
      <c r="AE3492" s="594"/>
      <c r="AF3492" s="594"/>
      <c r="AG3492" s="594"/>
      <c r="AH3492" s="595">
        <f t="shared" si="496"/>
        <v>1</v>
      </c>
      <c r="AI3492" s="594"/>
      <c r="AJ3492" s="594"/>
      <c r="AK3492" s="594"/>
      <c r="AL3492" s="594"/>
      <c r="AM3492" s="594"/>
      <c r="AN3492" s="669"/>
      <c r="AO3492" s="669"/>
      <c r="AP3492" s="669"/>
      <c r="AQ3492" s="596">
        <f t="shared" si="498"/>
        <v>0</v>
      </c>
      <c r="AR3492" s="596">
        <f t="shared" si="497"/>
        <v>1</v>
      </c>
    </row>
    <row r="3493" spans="1:44" ht="28.2" thickTop="1" thickBot="1">
      <c r="A3493" s="576" t="s">
        <v>2448</v>
      </c>
      <c r="B3493" s="576" t="s">
        <v>2588</v>
      </c>
      <c r="C3493" s="662" t="s">
        <v>1738</v>
      </c>
      <c r="D3493" s="579"/>
      <c r="E3493" s="834" t="s">
        <v>179</v>
      </c>
      <c r="F3493" s="663">
        <v>30000</v>
      </c>
      <c r="G3493" s="663">
        <v>30000</v>
      </c>
      <c r="H3493" s="582"/>
      <c r="I3493" s="592"/>
      <c r="J3493" s="664"/>
      <c r="K3493" s="664"/>
      <c r="L3493" s="664">
        <v>30000</v>
      </c>
      <c r="M3493" s="665"/>
      <c r="N3493" s="665"/>
      <c r="O3493" s="666"/>
      <c r="P3493" s="587"/>
      <c r="Q3493" s="667"/>
      <c r="R3493" s="668">
        <v>30000</v>
      </c>
      <c r="S3493" s="592">
        <v>0</v>
      </c>
      <c r="T3493" s="591"/>
      <c r="U3493" s="592"/>
      <c r="V3493" s="591"/>
      <c r="W3493" s="592"/>
      <c r="X3493" s="593">
        <f t="shared" si="499"/>
        <v>0</v>
      </c>
      <c r="Y3493" s="593">
        <f t="shared" si="500"/>
        <v>0</v>
      </c>
      <c r="Z3493" s="594">
        <v>1</v>
      </c>
      <c r="AA3493" s="594"/>
      <c r="AB3493" s="594"/>
      <c r="AC3493" s="594"/>
      <c r="AD3493" s="594"/>
      <c r="AE3493" s="594"/>
      <c r="AF3493" s="594"/>
      <c r="AG3493" s="594"/>
      <c r="AH3493" s="595">
        <f t="shared" si="496"/>
        <v>1</v>
      </c>
      <c r="AI3493" s="594"/>
      <c r="AJ3493" s="594"/>
      <c r="AK3493" s="594"/>
      <c r="AL3493" s="594"/>
      <c r="AM3493" s="594"/>
      <c r="AN3493" s="669"/>
      <c r="AO3493" s="669"/>
      <c r="AP3493" s="669"/>
      <c r="AQ3493" s="596">
        <f t="shared" si="498"/>
        <v>0</v>
      </c>
      <c r="AR3493" s="596">
        <f t="shared" si="497"/>
        <v>1</v>
      </c>
    </row>
    <row r="3494" spans="1:44" ht="28.2" thickTop="1" thickBot="1">
      <c r="A3494" s="206" t="s">
        <v>2448</v>
      </c>
      <c r="B3494" s="206" t="s">
        <v>2588</v>
      </c>
      <c r="C3494" s="227" t="s">
        <v>41</v>
      </c>
      <c r="D3494" s="579"/>
      <c r="E3494" s="827" t="s">
        <v>53</v>
      </c>
      <c r="F3494" s="658">
        <v>350000</v>
      </c>
      <c r="G3494" s="658">
        <v>307000</v>
      </c>
      <c r="H3494" s="659"/>
      <c r="I3494" s="334">
        <v>33000</v>
      </c>
      <c r="J3494" s="478">
        <v>130000</v>
      </c>
      <c r="K3494" s="478">
        <v>0</v>
      </c>
      <c r="L3494" s="478">
        <v>144000</v>
      </c>
      <c r="M3494" s="479">
        <v>0</v>
      </c>
      <c r="N3494" s="479">
        <v>0</v>
      </c>
      <c r="O3494" s="480"/>
      <c r="P3494" s="587"/>
      <c r="Q3494" s="660">
        <v>268000</v>
      </c>
      <c r="R3494" s="494">
        <v>39000</v>
      </c>
      <c r="S3494" s="334"/>
      <c r="T3494" s="484"/>
      <c r="U3494" s="334"/>
      <c r="V3494" s="484"/>
      <c r="W3494" s="334">
        <v>5000</v>
      </c>
      <c r="X3494" s="593">
        <f t="shared" si="499"/>
        <v>0</v>
      </c>
      <c r="Y3494" s="593">
        <f t="shared" si="500"/>
        <v>0</v>
      </c>
      <c r="Z3494" s="595"/>
      <c r="AA3494" s="595"/>
      <c r="AB3494" s="595"/>
      <c r="AC3494" s="595"/>
      <c r="AD3494" s="595"/>
      <c r="AE3494" s="595"/>
      <c r="AF3494" s="595"/>
      <c r="AG3494" s="595"/>
      <c r="AH3494" s="595">
        <f t="shared" si="496"/>
        <v>0</v>
      </c>
      <c r="AI3494" s="595">
        <v>1</v>
      </c>
      <c r="AJ3494" s="595"/>
      <c r="AK3494" s="595"/>
      <c r="AL3494" s="595"/>
      <c r="AM3494" s="595"/>
      <c r="AN3494" s="595"/>
      <c r="AO3494" s="595"/>
      <c r="AP3494" s="595"/>
      <c r="AQ3494" s="596">
        <f t="shared" si="498"/>
        <v>1</v>
      </c>
      <c r="AR3494" s="596">
        <f t="shared" si="497"/>
        <v>1</v>
      </c>
    </row>
    <row r="3495" spans="1:44" ht="28.2" thickTop="1" thickBot="1">
      <c r="A3495" s="206" t="s">
        <v>2448</v>
      </c>
      <c r="B3495" s="206" t="s">
        <v>2588</v>
      </c>
      <c r="C3495" s="227" t="s">
        <v>2590</v>
      </c>
      <c r="D3495" s="579"/>
      <c r="E3495" s="827" t="s">
        <v>964</v>
      </c>
      <c r="F3495" s="658">
        <v>330000</v>
      </c>
      <c r="G3495" s="658">
        <v>283000</v>
      </c>
      <c r="H3495" s="659"/>
      <c r="I3495" s="334">
        <v>153000</v>
      </c>
      <c r="J3495" s="478"/>
      <c r="K3495" s="478"/>
      <c r="L3495" s="478">
        <v>130000</v>
      </c>
      <c r="M3495" s="479"/>
      <c r="N3495" s="479"/>
      <c r="O3495" s="480"/>
      <c r="P3495" s="587"/>
      <c r="Q3495" s="660">
        <v>178000</v>
      </c>
      <c r="R3495" s="494">
        <v>105000</v>
      </c>
      <c r="S3495" s="334"/>
      <c r="T3495" s="484"/>
      <c r="U3495" s="334"/>
      <c r="V3495" s="484"/>
      <c r="W3495" s="334"/>
      <c r="X3495" s="593">
        <f t="shared" si="499"/>
        <v>0</v>
      </c>
      <c r="Y3495" s="593">
        <f t="shared" si="500"/>
        <v>0</v>
      </c>
      <c r="Z3495" s="595"/>
      <c r="AA3495" s="595"/>
      <c r="AB3495" s="595"/>
      <c r="AC3495" s="595"/>
      <c r="AD3495" s="595"/>
      <c r="AE3495" s="595"/>
      <c r="AF3495" s="595"/>
      <c r="AG3495" s="595"/>
      <c r="AH3495" s="595">
        <f t="shared" si="496"/>
        <v>0</v>
      </c>
      <c r="AI3495" s="595">
        <v>1</v>
      </c>
      <c r="AJ3495" s="595"/>
      <c r="AK3495" s="595"/>
      <c r="AL3495" s="595"/>
      <c r="AM3495" s="595"/>
      <c r="AN3495" s="595"/>
      <c r="AO3495" s="595"/>
      <c r="AP3495" s="595"/>
      <c r="AQ3495" s="596">
        <f t="shared" si="498"/>
        <v>1</v>
      </c>
      <c r="AR3495" s="596">
        <f t="shared" si="497"/>
        <v>1</v>
      </c>
    </row>
    <row r="3496" spans="1:44" ht="28.2" thickTop="1" thickBot="1">
      <c r="A3496" s="104" t="s">
        <v>1094</v>
      </c>
      <c r="B3496" s="104" t="s">
        <v>1094</v>
      </c>
      <c r="C3496" s="187" t="s">
        <v>229</v>
      </c>
      <c r="D3496" s="188"/>
      <c r="E3496" s="225" t="s">
        <v>179</v>
      </c>
      <c r="F3496" s="424">
        <v>386000</v>
      </c>
      <c r="G3496" s="425">
        <f>F3496</f>
        <v>386000</v>
      </c>
      <c r="H3496" s="426"/>
      <c r="I3496" s="350">
        <v>126000</v>
      </c>
      <c r="J3496" s="427"/>
      <c r="K3496" s="427">
        <v>60000</v>
      </c>
      <c r="L3496" s="427">
        <v>200000</v>
      </c>
      <c r="M3496" s="428"/>
      <c r="N3496" s="428"/>
      <c r="O3496" s="429"/>
      <c r="P3496" s="445"/>
      <c r="Q3496" s="433"/>
      <c r="R3496" s="434">
        <v>309000</v>
      </c>
      <c r="S3496" s="350">
        <v>77000</v>
      </c>
      <c r="T3496" s="431"/>
      <c r="U3496" s="350"/>
      <c r="V3496" s="431"/>
      <c r="W3496" s="350"/>
      <c r="X3496" s="23">
        <f t="shared" si="499"/>
        <v>0</v>
      </c>
      <c r="Y3496" s="23">
        <f t="shared" si="500"/>
        <v>0</v>
      </c>
      <c r="Z3496" s="20">
        <v>1</v>
      </c>
      <c r="AH3496" s="20">
        <f t="shared" si="496"/>
        <v>1</v>
      </c>
      <c r="AQ3496" s="1">
        <f t="shared" si="498"/>
        <v>0</v>
      </c>
      <c r="AR3496" s="1">
        <f t="shared" si="497"/>
        <v>1</v>
      </c>
    </row>
    <row r="3497" spans="1:44" ht="28.2" thickTop="1" thickBot="1">
      <c r="A3497" s="104" t="s">
        <v>1094</v>
      </c>
      <c r="B3497" s="104" t="s">
        <v>1094</v>
      </c>
      <c r="C3497" s="187" t="s">
        <v>1095</v>
      </c>
      <c r="D3497" s="188"/>
      <c r="E3497" s="225" t="s">
        <v>1553</v>
      </c>
      <c r="F3497" s="424">
        <v>1114000</v>
      </c>
      <c r="G3497" s="425">
        <f t="shared" ref="G3497:G3529" si="501">F3497</f>
        <v>1114000</v>
      </c>
      <c r="H3497" s="426"/>
      <c r="I3497" s="350">
        <v>114000</v>
      </c>
      <c r="J3497" s="427">
        <v>821000</v>
      </c>
      <c r="K3497" s="427"/>
      <c r="L3497" s="427">
        <v>179000</v>
      </c>
      <c r="M3497" s="428"/>
      <c r="N3497" s="428"/>
      <c r="O3497" s="429"/>
      <c r="P3497" s="445"/>
      <c r="Q3497" s="433"/>
      <c r="R3497" s="434">
        <v>300000</v>
      </c>
      <c r="S3497" s="350">
        <v>814000</v>
      </c>
      <c r="T3497" s="431"/>
      <c r="U3497" s="350"/>
      <c r="V3497" s="431"/>
      <c r="W3497" s="350"/>
      <c r="X3497" s="23">
        <f t="shared" si="499"/>
        <v>0</v>
      </c>
      <c r="Y3497" s="23">
        <f t="shared" si="500"/>
        <v>0</v>
      </c>
      <c r="Z3497" s="20">
        <v>1</v>
      </c>
      <c r="AH3497" s="20">
        <f t="shared" si="496"/>
        <v>1</v>
      </c>
      <c r="AQ3497" s="1">
        <f t="shared" si="498"/>
        <v>0</v>
      </c>
      <c r="AR3497" s="1">
        <f t="shared" si="497"/>
        <v>1</v>
      </c>
    </row>
    <row r="3498" spans="1:44" ht="28.2" thickTop="1" thickBot="1">
      <c r="A3498" s="104" t="s">
        <v>1094</v>
      </c>
      <c r="B3498" s="104" t="s">
        <v>1094</v>
      </c>
      <c r="C3498" s="187" t="s">
        <v>1096</v>
      </c>
      <c r="D3498" s="188"/>
      <c r="E3498" s="225" t="s">
        <v>179</v>
      </c>
      <c r="F3498" s="424">
        <v>30000</v>
      </c>
      <c r="G3498" s="425">
        <f t="shared" si="501"/>
        <v>30000</v>
      </c>
      <c r="H3498" s="426"/>
      <c r="I3498" s="350">
        <v>30000</v>
      </c>
      <c r="J3498" s="427"/>
      <c r="K3498" s="427"/>
      <c r="L3498" s="427"/>
      <c r="M3498" s="428"/>
      <c r="N3498" s="428"/>
      <c r="O3498" s="429"/>
      <c r="P3498" s="445"/>
      <c r="Q3498" s="433"/>
      <c r="R3498" s="434">
        <v>30000</v>
      </c>
      <c r="S3498" s="350"/>
      <c r="T3498" s="431"/>
      <c r="U3498" s="350"/>
      <c r="V3498" s="431"/>
      <c r="W3498" s="350"/>
      <c r="X3498" s="23">
        <f t="shared" si="499"/>
        <v>0</v>
      </c>
      <c r="Y3498" s="23">
        <f t="shared" si="500"/>
        <v>0</v>
      </c>
      <c r="Z3498" s="20">
        <v>1</v>
      </c>
      <c r="AH3498" s="20">
        <f t="shared" si="496"/>
        <v>1</v>
      </c>
      <c r="AQ3498" s="1">
        <f t="shared" si="498"/>
        <v>0</v>
      </c>
      <c r="AR3498" s="1">
        <f t="shared" si="497"/>
        <v>1</v>
      </c>
    </row>
    <row r="3499" spans="1:44" ht="28.2" thickTop="1" thickBot="1">
      <c r="A3499" s="104" t="s">
        <v>1094</v>
      </c>
      <c r="B3499" s="104" t="s">
        <v>1094</v>
      </c>
      <c r="C3499" s="432" t="s">
        <v>222</v>
      </c>
      <c r="D3499" s="188"/>
      <c r="E3499" s="225" t="s">
        <v>179</v>
      </c>
      <c r="F3499" s="424">
        <v>679000</v>
      </c>
      <c r="G3499" s="425">
        <f t="shared" si="501"/>
        <v>679000</v>
      </c>
      <c r="H3499" s="426"/>
      <c r="I3499" s="350"/>
      <c r="J3499" s="427">
        <v>679000</v>
      </c>
      <c r="K3499" s="427"/>
      <c r="L3499" s="427"/>
      <c r="M3499" s="428"/>
      <c r="N3499" s="428"/>
      <c r="O3499" s="429"/>
      <c r="P3499" s="445"/>
      <c r="Q3499" s="433"/>
      <c r="R3499" s="434">
        <v>679000</v>
      </c>
      <c r="S3499" s="350"/>
      <c r="T3499" s="431"/>
      <c r="U3499" s="350"/>
      <c r="V3499" s="431"/>
      <c r="W3499" s="350"/>
      <c r="X3499" s="23">
        <f t="shared" si="499"/>
        <v>0</v>
      </c>
      <c r="Y3499" s="23">
        <f t="shared" si="500"/>
        <v>0</v>
      </c>
      <c r="Z3499" s="20">
        <v>1</v>
      </c>
      <c r="AH3499" s="20">
        <f t="shared" si="496"/>
        <v>1</v>
      </c>
      <c r="AQ3499" s="1">
        <f t="shared" si="498"/>
        <v>0</v>
      </c>
      <c r="AR3499" s="1">
        <f t="shared" si="497"/>
        <v>1</v>
      </c>
    </row>
    <row r="3500" spans="1:44" ht="28.2" thickTop="1" thickBot="1">
      <c r="A3500" s="104" t="s">
        <v>1094</v>
      </c>
      <c r="B3500" s="104" t="s">
        <v>1094</v>
      </c>
      <c r="C3500" s="187" t="s">
        <v>288</v>
      </c>
      <c r="D3500" s="188"/>
      <c r="E3500" s="225" t="s">
        <v>179</v>
      </c>
      <c r="F3500" s="424">
        <v>400000</v>
      </c>
      <c r="G3500" s="425">
        <f t="shared" si="501"/>
        <v>400000</v>
      </c>
      <c r="H3500" s="426"/>
      <c r="I3500" s="350">
        <v>100000</v>
      </c>
      <c r="J3500" s="427"/>
      <c r="K3500" s="427"/>
      <c r="L3500" s="427">
        <v>300000</v>
      </c>
      <c r="M3500" s="428"/>
      <c r="N3500" s="428"/>
      <c r="O3500" s="429"/>
      <c r="P3500" s="445"/>
      <c r="Q3500" s="433"/>
      <c r="R3500" s="434">
        <f>1037000-R3499</f>
        <v>358000</v>
      </c>
      <c r="S3500" s="350">
        <v>42000</v>
      </c>
      <c r="T3500" s="431"/>
      <c r="U3500" s="350"/>
      <c r="V3500" s="431"/>
      <c r="W3500" s="350"/>
      <c r="X3500" s="23">
        <f t="shared" si="499"/>
        <v>0</v>
      </c>
      <c r="Y3500" s="23">
        <f t="shared" si="500"/>
        <v>0</v>
      </c>
      <c r="Z3500" s="20">
        <v>1</v>
      </c>
      <c r="AH3500" s="20">
        <f t="shared" si="496"/>
        <v>1</v>
      </c>
      <c r="AQ3500" s="1">
        <f t="shared" si="498"/>
        <v>0</v>
      </c>
      <c r="AR3500" s="1">
        <f t="shared" si="497"/>
        <v>1</v>
      </c>
    </row>
    <row r="3501" spans="1:44" ht="28.2" thickTop="1" thickBot="1">
      <c r="A3501" s="104" t="s">
        <v>1094</v>
      </c>
      <c r="B3501" s="104" t="s">
        <v>1094</v>
      </c>
      <c r="C3501" s="187" t="s">
        <v>581</v>
      </c>
      <c r="D3501" s="188"/>
      <c r="E3501" s="225" t="s">
        <v>179</v>
      </c>
      <c r="F3501" s="424">
        <v>110000</v>
      </c>
      <c r="G3501" s="425">
        <f t="shared" si="501"/>
        <v>110000</v>
      </c>
      <c r="H3501" s="426"/>
      <c r="I3501" s="350">
        <v>110000</v>
      </c>
      <c r="J3501" s="427"/>
      <c r="K3501" s="427"/>
      <c r="L3501" s="427"/>
      <c r="M3501" s="428"/>
      <c r="N3501" s="428"/>
      <c r="O3501" s="429"/>
      <c r="P3501" s="445"/>
      <c r="Q3501" s="433"/>
      <c r="R3501" s="434">
        <v>110000</v>
      </c>
      <c r="S3501" s="350"/>
      <c r="T3501" s="431"/>
      <c r="U3501" s="350"/>
      <c r="V3501" s="431"/>
      <c r="W3501" s="350"/>
      <c r="X3501" s="23">
        <f t="shared" si="499"/>
        <v>0</v>
      </c>
      <c r="Y3501" s="23">
        <f t="shared" si="500"/>
        <v>0</v>
      </c>
      <c r="Z3501" s="20">
        <v>1</v>
      </c>
      <c r="AH3501" s="20">
        <f t="shared" si="496"/>
        <v>1</v>
      </c>
      <c r="AQ3501" s="1">
        <f t="shared" si="498"/>
        <v>0</v>
      </c>
      <c r="AR3501" s="1">
        <f t="shared" si="497"/>
        <v>1</v>
      </c>
    </row>
    <row r="3502" spans="1:44" ht="28.2" thickTop="1" thickBot="1">
      <c r="A3502" s="104" t="s">
        <v>1094</v>
      </c>
      <c r="B3502" s="104" t="s">
        <v>1094</v>
      </c>
      <c r="C3502" s="187" t="s">
        <v>338</v>
      </c>
      <c r="D3502" s="188"/>
      <c r="E3502" s="225" t="s">
        <v>1553</v>
      </c>
      <c r="F3502" s="424">
        <v>521000</v>
      </c>
      <c r="G3502" s="425">
        <f t="shared" si="501"/>
        <v>521000</v>
      </c>
      <c r="H3502" s="426"/>
      <c r="I3502" s="350">
        <v>521000</v>
      </c>
      <c r="J3502" s="427"/>
      <c r="K3502" s="427"/>
      <c r="L3502" s="427"/>
      <c r="M3502" s="428"/>
      <c r="N3502" s="428"/>
      <c r="O3502" s="429"/>
      <c r="P3502" s="445"/>
      <c r="Q3502" s="433"/>
      <c r="R3502" s="434">
        <v>200000</v>
      </c>
      <c r="S3502" s="350">
        <v>321000</v>
      </c>
      <c r="T3502" s="431"/>
      <c r="U3502" s="350"/>
      <c r="V3502" s="431"/>
      <c r="W3502" s="350"/>
      <c r="X3502" s="23">
        <f t="shared" si="499"/>
        <v>0</v>
      </c>
      <c r="Y3502" s="23">
        <f t="shared" si="500"/>
        <v>0</v>
      </c>
      <c r="Z3502" s="20">
        <v>1</v>
      </c>
      <c r="AH3502" s="20">
        <f t="shared" si="496"/>
        <v>1</v>
      </c>
      <c r="AQ3502" s="1">
        <f t="shared" si="498"/>
        <v>0</v>
      </c>
      <c r="AR3502" s="1">
        <f t="shared" si="497"/>
        <v>1</v>
      </c>
    </row>
    <row r="3503" spans="1:44" ht="28.2" thickTop="1" thickBot="1">
      <c r="A3503" s="104" t="s">
        <v>1094</v>
      </c>
      <c r="B3503" s="104" t="s">
        <v>1094</v>
      </c>
      <c r="C3503" s="187" t="s">
        <v>784</v>
      </c>
      <c r="D3503" s="188"/>
      <c r="E3503" s="225" t="s">
        <v>1553</v>
      </c>
      <c r="F3503" s="424">
        <v>200000</v>
      </c>
      <c r="G3503" s="425">
        <f t="shared" si="501"/>
        <v>200000</v>
      </c>
      <c r="H3503" s="426"/>
      <c r="I3503" s="350">
        <v>100000</v>
      </c>
      <c r="J3503" s="427"/>
      <c r="K3503" s="427"/>
      <c r="L3503" s="427">
        <v>100000</v>
      </c>
      <c r="M3503" s="428"/>
      <c r="N3503" s="428"/>
      <c r="O3503" s="429"/>
      <c r="P3503" s="445"/>
      <c r="Q3503" s="433"/>
      <c r="R3503" s="434">
        <v>50000</v>
      </c>
      <c r="S3503" s="350">
        <v>150000</v>
      </c>
      <c r="T3503" s="431"/>
      <c r="U3503" s="350"/>
      <c r="V3503" s="431"/>
      <c r="W3503" s="350"/>
      <c r="X3503" s="23">
        <f t="shared" si="499"/>
        <v>0</v>
      </c>
      <c r="Y3503" s="23">
        <f t="shared" si="500"/>
        <v>0</v>
      </c>
      <c r="Z3503" s="20">
        <v>1</v>
      </c>
      <c r="AH3503" s="20">
        <f t="shared" si="496"/>
        <v>1</v>
      </c>
      <c r="AQ3503" s="1">
        <f t="shared" si="498"/>
        <v>0</v>
      </c>
      <c r="AR3503" s="1">
        <f t="shared" si="497"/>
        <v>1</v>
      </c>
    </row>
    <row r="3504" spans="1:44" ht="28.2" thickTop="1" thickBot="1">
      <c r="A3504" s="104" t="s">
        <v>1094</v>
      </c>
      <c r="B3504" s="104" t="s">
        <v>1094</v>
      </c>
      <c r="C3504" s="187" t="s">
        <v>36</v>
      </c>
      <c r="D3504" s="188"/>
      <c r="E3504" s="225" t="s">
        <v>179</v>
      </c>
      <c r="F3504" s="424">
        <v>20000</v>
      </c>
      <c r="G3504" s="425">
        <f t="shared" si="501"/>
        <v>20000</v>
      </c>
      <c r="H3504" s="426"/>
      <c r="I3504" s="350">
        <v>20000</v>
      </c>
      <c r="J3504" s="427"/>
      <c r="K3504" s="427"/>
      <c r="L3504" s="427"/>
      <c r="M3504" s="428"/>
      <c r="N3504" s="428"/>
      <c r="O3504" s="429"/>
      <c r="P3504" s="445"/>
      <c r="Q3504" s="433"/>
      <c r="R3504" s="434">
        <v>20000</v>
      </c>
      <c r="S3504" s="350"/>
      <c r="T3504" s="431"/>
      <c r="U3504" s="350"/>
      <c r="V3504" s="431"/>
      <c r="W3504" s="350"/>
      <c r="X3504" s="23">
        <f t="shared" si="499"/>
        <v>0</v>
      </c>
      <c r="Y3504" s="23">
        <f t="shared" si="500"/>
        <v>0</v>
      </c>
      <c r="Z3504" s="20">
        <v>1</v>
      </c>
      <c r="AH3504" s="20">
        <f t="shared" si="496"/>
        <v>1</v>
      </c>
      <c r="AQ3504" s="1">
        <f t="shared" si="498"/>
        <v>0</v>
      </c>
      <c r="AR3504" s="1">
        <f t="shared" si="497"/>
        <v>1</v>
      </c>
    </row>
    <row r="3505" spans="1:44" ht="28.2" thickTop="1" thickBot="1">
      <c r="A3505" s="104" t="s">
        <v>1094</v>
      </c>
      <c r="B3505" s="104" t="s">
        <v>1094</v>
      </c>
      <c r="C3505" s="187" t="s">
        <v>1097</v>
      </c>
      <c r="D3505" s="188"/>
      <c r="E3505" s="891" t="s">
        <v>1576</v>
      </c>
      <c r="F3505" s="424">
        <v>2707000</v>
      </c>
      <c r="G3505" s="425">
        <v>2375000</v>
      </c>
      <c r="H3505" s="426"/>
      <c r="I3505" s="350">
        <v>1729000</v>
      </c>
      <c r="J3505" s="427">
        <v>400000</v>
      </c>
      <c r="K3505" s="427"/>
      <c r="L3505" s="427">
        <v>246000</v>
      </c>
      <c r="M3505" s="428"/>
      <c r="N3505" s="428"/>
      <c r="O3505" s="429"/>
      <c r="P3505" s="445"/>
      <c r="Q3505" s="433">
        <v>1858000</v>
      </c>
      <c r="R3505" s="434">
        <v>517000</v>
      </c>
      <c r="S3505" s="350"/>
      <c r="T3505" s="431"/>
      <c r="U3505" s="350"/>
      <c r="V3505" s="431"/>
      <c r="W3505" s="350"/>
      <c r="X3505" s="23">
        <f t="shared" si="499"/>
        <v>0</v>
      </c>
      <c r="Y3505" s="23">
        <f t="shared" si="500"/>
        <v>0</v>
      </c>
      <c r="AH3505" s="20">
        <f t="shared" si="496"/>
        <v>0</v>
      </c>
      <c r="AI3505" s="20">
        <v>1</v>
      </c>
      <c r="AQ3505" s="1">
        <f t="shared" si="498"/>
        <v>1</v>
      </c>
      <c r="AR3505" s="1">
        <f t="shared" si="497"/>
        <v>1</v>
      </c>
    </row>
    <row r="3506" spans="1:44" ht="28.2" thickTop="1" thickBot="1">
      <c r="A3506" s="104" t="s">
        <v>1094</v>
      </c>
      <c r="B3506" s="104" t="s">
        <v>1094</v>
      </c>
      <c r="C3506" s="187" t="s">
        <v>338</v>
      </c>
      <c r="D3506" s="188"/>
      <c r="E3506" s="926" t="s">
        <v>1579</v>
      </c>
      <c r="F3506" s="424">
        <v>100000</v>
      </c>
      <c r="G3506" s="425">
        <f t="shared" si="501"/>
        <v>100000</v>
      </c>
      <c r="H3506" s="426"/>
      <c r="I3506" s="350">
        <f>G3506</f>
        <v>100000</v>
      </c>
      <c r="J3506" s="427"/>
      <c r="K3506" s="427"/>
      <c r="L3506" s="427"/>
      <c r="M3506" s="428"/>
      <c r="N3506" s="428"/>
      <c r="O3506" s="429"/>
      <c r="P3506" s="445"/>
      <c r="Q3506" s="433"/>
      <c r="R3506" s="434">
        <v>100000</v>
      </c>
      <c r="S3506" s="350"/>
      <c r="T3506" s="431"/>
      <c r="U3506" s="350"/>
      <c r="V3506" s="431"/>
      <c r="W3506" s="350"/>
      <c r="X3506" s="23">
        <f t="shared" si="499"/>
        <v>0</v>
      </c>
      <c r="Y3506" s="23">
        <f t="shared" si="500"/>
        <v>0</v>
      </c>
      <c r="AH3506" s="20">
        <f t="shared" si="496"/>
        <v>0</v>
      </c>
      <c r="AI3506" s="20">
        <v>1</v>
      </c>
      <c r="AQ3506" s="1">
        <f t="shared" si="498"/>
        <v>1</v>
      </c>
      <c r="AR3506" s="1">
        <f t="shared" si="497"/>
        <v>1</v>
      </c>
    </row>
    <row r="3507" spans="1:44" ht="28.2" thickTop="1" thickBot="1">
      <c r="A3507" s="104" t="s">
        <v>1094</v>
      </c>
      <c r="B3507" s="104" t="s">
        <v>1094</v>
      </c>
      <c r="C3507" s="187" t="s">
        <v>1098</v>
      </c>
      <c r="D3507" s="188"/>
      <c r="E3507" s="926" t="s">
        <v>1579</v>
      </c>
      <c r="F3507" s="424">
        <v>45000</v>
      </c>
      <c r="G3507" s="425">
        <v>47000</v>
      </c>
      <c r="H3507" s="426"/>
      <c r="I3507" s="350">
        <f>G3507</f>
        <v>47000</v>
      </c>
      <c r="J3507" s="427"/>
      <c r="K3507" s="427"/>
      <c r="L3507" s="427"/>
      <c r="M3507" s="428"/>
      <c r="N3507" s="428"/>
      <c r="O3507" s="429"/>
      <c r="P3507" s="445"/>
      <c r="Q3507" s="433">
        <v>22000</v>
      </c>
      <c r="R3507" s="434">
        <v>25000</v>
      </c>
      <c r="S3507" s="350"/>
      <c r="T3507" s="431"/>
      <c r="U3507" s="350"/>
      <c r="V3507" s="431"/>
      <c r="W3507" s="350"/>
      <c r="X3507" s="23">
        <f t="shared" si="499"/>
        <v>0</v>
      </c>
      <c r="Y3507" s="23">
        <f t="shared" si="500"/>
        <v>0</v>
      </c>
      <c r="AH3507" s="20">
        <f t="shared" si="496"/>
        <v>0</v>
      </c>
      <c r="AI3507" s="20">
        <v>1</v>
      </c>
      <c r="AQ3507" s="1">
        <f t="shared" si="498"/>
        <v>1</v>
      </c>
      <c r="AR3507" s="1">
        <f t="shared" si="497"/>
        <v>1</v>
      </c>
    </row>
    <row r="3508" spans="1:44" ht="28.2" thickTop="1" thickBot="1">
      <c r="A3508" s="104" t="s">
        <v>1094</v>
      </c>
      <c r="B3508" s="104" t="s">
        <v>1094</v>
      </c>
      <c r="C3508" s="187" t="s">
        <v>36</v>
      </c>
      <c r="D3508" s="188"/>
      <c r="E3508" s="891" t="s">
        <v>10</v>
      </c>
      <c r="F3508" s="424">
        <v>15000</v>
      </c>
      <c r="G3508" s="425">
        <v>21000</v>
      </c>
      <c r="H3508" s="426"/>
      <c r="I3508" s="350">
        <f>G3508</f>
        <v>21000</v>
      </c>
      <c r="J3508" s="427"/>
      <c r="K3508" s="427"/>
      <c r="L3508" s="427"/>
      <c r="M3508" s="428"/>
      <c r="N3508" s="428"/>
      <c r="O3508" s="429"/>
      <c r="P3508" s="445"/>
      <c r="Q3508" s="433">
        <v>18000</v>
      </c>
      <c r="R3508" s="434">
        <v>3000</v>
      </c>
      <c r="S3508" s="350"/>
      <c r="T3508" s="431"/>
      <c r="U3508" s="350"/>
      <c r="V3508" s="431"/>
      <c r="W3508" s="350"/>
      <c r="X3508" s="23">
        <f t="shared" si="499"/>
        <v>0</v>
      </c>
      <c r="Y3508" s="23">
        <f t="shared" si="500"/>
        <v>0</v>
      </c>
      <c r="AH3508" s="20">
        <f t="shared" si="496"/>
        <v>0</v>
      </c>
      <c r="AI3508" s="20">
        <v>1</v>
      </c>
      <c r="AQ3508" s="1">
        <f t="shared" si="498"/>
        <v>1</v>
      </c>
      <c r="AR3508" s="1">
        <f t="shared" si="497"/>
        <v>1</v>
      </c>
    </row>
    <row r="3509" spans="1:44" ht="28.2" thickTop="1" thickBot="1">
      <c r="A3509" s="104" t="s">
        <v>1094</v>
      </c>
      <c r="B3509" s="104" t="s">
        <v>1094</v>
      </c>
      <c r="C3509" s="187" t="s">
        <v>1099</v>
      </c>
      <c r="D3509" s="188"/>
      <c r="E3509" s="891" t="s">
        <v>964</v>
      </c>
      <c r="F3509" s="424">
        <v>85000</v>
      </c>
      <c r="G3509" s="425">
        <v>90000</v>
      </c>
      <c r="H3509" s="426"/>
      <c r="I3509" s="350">
        <f>G3509</f>
        <v>90000</v>
      </c>
      <c r="J3509" s="427"/>
      <c r="K3509" s="427"/>
      <c r="L3509" s="427"/>
      <c r="M3509" s="428"/>
      <c r="N3509" s="428"/>
      <c r="O3509" s="429"/>
      <c r="P3509" s="445"/>
      <c r="Q3509" s="433">
        <v>81000</v>
      </c>
      <c r="R3509" s="434">
        <v>9000</v>
      </c>
      <c r="S3509" s="350"/>
      <c r="T3509" s="431"/>
      <c r="U3509" s="350"/>
      <c r="V3509" s="431"/>
      <c r="W3509" s="350"/>
      <c r="X3509" s="23">
        <f t="shared" si="499"/>
        <v>0</v>
      </c>
      <c r="Y3509" s="23">
        <f t="shared" si="500"/>
        <v>0</v>
      </c>
      <c r="AH3509" s="20">
        <f t="shared" si="496"/>
        <v>0</v>
      </c>
      <c r="AI3509" s="20">
        <v>1</v>
      </c>
      <c r="AQ3509" s="1">
        <f t="shared" si="498"/>
        <v>1</v>
      </c>
      <c r="AR3509" s="1">
        <f t="shared" si="497"/>
        <v>1</v>
      </c>
    </row>
    <row r="3510" spans="1:44" ht="28.2" thickTop="1" thickBot="1">
      <c r="A3510" s="104" t="s">
        <v>1094</v>
      </c>
      <c r="B3510" s="104" t="s">
        <v>1094</v>
      </c>
      <c r="C3510" s="187" t="s">
        <v>318</v>
      </c>
      <c r="D3510" s="188"/>
      <c r="E3510" s="891" t="s">
        <v>53</v>
      </c>
      <c r="F3510" s="424">
        <v>32000</v>
      </c>
      <c r="G3510" s="425">
        <f t="shared" si="501"/>
        <v>32000</v>
      </c>
      <c r="H3510" s="426"/>
      <c r="I3510" s="350">
        <f>G3510</f>
        <v>32000</v>
      </c>
      <c r="J3510" s="427"/>
      <c r="K3510" s="427"/>
      <c r="L3510" s="427"/>
      <c r="M3510" s="428"/>
      <c r="N3510" s="428"/>
      <c r="O3510" s="429"/>
      <c r="P3510" s="445"/>
      <c r="Q3510" s="433">
        <v>21000</v>
      </c>
      <c r="R3510" s="434">
        <v>11000</v>
      </c>
      <c r="S3510" s="350"/>
      <c r="T3510" s="431"/>
      <c r="U3510" s="350"/>
      <c r="V3510" s="431"/>
      <c r="W3510" s="350"/>
      <c r="X3510" s="23">
        <f t="shared" si="499"/>
        <v>0</v>
      </c>
      <c r="Y3510" s="23">
        <f t="shared" si="500"/>
        <v>0</v>
      </c>
      <c r="AH3510" s="20">
        <f t="shared" si="496"/>
        <v>0</v>
      </c>
      <c r="AI3510" s="20">
        <v>1</v>
      </c>
      <c r="AQ3510" s="1">
        <f t="shared" si="498"/>
        <v>1</v>
      </c>
      <c r="AR3510" s="1">
        <f t="shared" si="497"/>
        <v>1</v>
      </c>
    </row>
    <row r="3511" spans="1:44" ht="28.2" thickTop="1" thickBot="1">
      <c r="A3511" s="104" t="s">
        <v>1094</v>
      </c>
      <c r="B3511" s="104" t="s">
        <v>1094</v>
      </c>
      <c r="C3511" s="187" t="s">
        <v>1100</v>
      </c>
      <c r="D3511" s="188"/>
      <c r="E3511" s="891" t="s">
        <v>1576</v>
      </c>
      <c r="F3511" s="424">
        <v>59000</v>
      </c>
      <c r="G3511" s="425">
        <f t="shared" si="501"/>
        <v>59000</v>
      </c>
      <c r="H3511" s="426"/>
      <c r="I3511" s="350">
        <v>6000</v>
      </c>
      <c r="J3511" s="427"/>
      <c r="K3511" s="427"/>
      <c r="L3511" s="427"/>
      <c r="M3511" s="428"/>
      <c r="N3511" s="428">
        <v>53000</v>
      </c>
      <c r="O3511" s="429" t="s">
        <v>250</v>
      </c>
      <c r="P3511" s="445"/>
      <c r="Q3511" s="433">
        <v>43000</v>
      </c>
      <c r="R3511" s="434">
        <v>16000</v>
      </c>
      <c r="S3511" s="350"/>
      <c r="T3511" s="431"/>
      <c r="U3511" s="350"/>
      <c r="V3511" s="431"/>
      <c r="W3511" s="350"/>
      <c r="X3511" s="23">
        <f t="shared" si="499"/>
        <v>0</v>
      </c>
      <c r="Y3511" s="23">
        <f t="shared" si="500"/>
        <v>0</v>
      </c>
      <c r="AH3511" s="20">
        <f t="shared" si="496"/>
        <v>0</v>
      </c>
      <c r="AJ3511" s="20">
        <v>1</v>
      </c>
      <c r="AQ3511" s="1">
        <f t="shared" si="498"/>
        <v>1</v>
      </c>
      <c r="AR3511" s="1">
        <f t="shared" si="497"/>
        <v>1</v>
      </c>
    </row>
    <row r="3512" spans="1:44" ht="28.2" thickTop="1" thickBot="1">
      <c r="A3512" s="104" t="s">
        <v>1094</v>
      </c>
      <c r="B3512" s="104" t="s">
        <v>1094</v>
      </c>
      <c r="C3512" s="187" t="s">
        <v>1101</v>
      </c>
      <c r="D3512" s="188"/>
      <c r="E3512" s="891" t="s">
        <v>145</v>
      </c>
      <c r="F3512" s="424">
        <v>290000</v>
      </c>
      <c r="G3512" s="425">
        <v>490000</v>
      </c>
      <c r="H3512" s="426"/>
      <c r="I3512" s="350">
        <v>244000</v>
      </c>
      <c r="J3512" s="427"/>
      <c r="K3512" s="427"/>
      <c r="L3512" s="427">
        <v>246000</v>
      </c>
      <c r="M3512" s="428"/>
      <c r="N3512" s="428"/>
      <c r="O3512" s="429"/>
      <c r="P3512" s="445"/>
      <c r="Q3512" s="433">
        <v>441000</v>
      </c>
      <c r="R3512" s="434">
        <v>49000</v>
      </c>
      <c r="S3512" s="350"/>
      <c r="T3512" s="431"/>
      <c r="U3512" s="350"/>
      <c r="V3512" s="431"/>
      <c r="W3512" s="350"/>
      <c r="X3512" s="23">
        <f t="shared" si="499"/>
        <v>0</v>
      </c>
      <c r="Y3512" s="23">
        <f t="shared" si="500"/>
        <v>0</v>
      </c>
      <c r="AH3512" s="20">
        <f t="shared" si="496"/>
        <v>0</v>
      </c>
      <c r="AI3512" s="20">
        <v>1</v>
      </c>
      <c r="AQ3512" s="1">
        <f t="shared" si="498"/>
        <v>1</v>
      </c>
      <c r="AR3512" s="1">
        <f t="shared" si="497"/>
        <v>1</v>
      </c>
    </row>
    <row r="3513" spans="1:44" ht="28.2" thickTop="1" thickBot="1">
      <c r="A3513" s="104" t="s">
        <v>1094</v>
      </c>
      <c r="B3513" s="104" t="s">
        <v>1094</v>
      </c>
      <c r="C3513" s="187" t="s">
        <v>1102</v>
      </c>
      <c r="D3513" s="188"/>
      <c r="E3513" s="891" t="s">
        <v>1485</v>
      </c>
      <c r="F3513" s="424">
        <v>910000</v>
      </c>
      <c r="G3513" s="425">
        <v>906000</v>
      </c>
      <c r="H3513" s="426"/>
      <c r="I3513" s="350">
        <v>306000</v>
      </c>
      <c r="J3513" s="427">
        <v>600000</v>
      </c>
      <c r="K3513" s="427"/>
      <c r="L3513" s="427"/>
      <c r="M3513" s="428"/>
      <c r="N3513" s="428"/>
      <c r="O3513" s="429"/>
      <c r="P3513" s="445"/>
      <c r="Q3513" s="433">
        <v>456000</v>
      </c>
      <c r="R3513" s="434">
        <v>359000</v>
      </c>
      <c r="S3513" s="350">
        <v>91000</v>
      </c>
      <c r="T3513" s="431"/>
      <c r="U3513" s="350"/>
      <c r="V3513" s="431"/>
      <c r="W3513" s="350"/>
      <c r="X3513" s="23">
        <f t="shared" si="499"/>
        <v>0</v>
      </c>
      <c r="Y3513" s="23">
        <f t="shared" si="500"/>
        <v>0</v>
      </c>
      <c r="AH3513" s="20">
        <f t="shared" si="496"/>
        <v>0</v>
      </c>
      <c r="AI3513" s="20">
        <v>1</v>
      </c>
      <c r="AQ3513" s="1">
        <f t="shared" si="498"/>
        <v>1</v>
      </c>
      <c r="AR3513" s="1">
        <f t="shared" si="497"/>
        <v>1</v>
      </c>
    </row>
    <row r="3514" spans="1:44" ht="28.2" thickTop="1" thickBot="1">
      <c r="A3514" s="104" t="s">
        <v>1094</v>
      </c>
      <c r="B3514" s="104" t="s">
        <v>1094</v>
      </c>
      <c r="C3514" s="187" t="s">
        <v>1103</v>
      </c>
      <c r="D3514" s="188"/>
      <c r="E3514" s="926" t="s">
        <v>1573</v>
      </c>
      <c r="F3514" s="424">
        <v>350000</v>
      </c>
      <c r="G3514" s="425">
        <f t="shared" si="501"/>
        <v>350000</v>
      </c>
      <c r="H3514" s="426"/>
      <c r="I3514" s="350">
        <v>350000</v>
      </c>
      <c r="J3514" s="427"/>
      <c r="K3514" s="427"/>
      <c r="L3514" s="427"/>
      <c r="M3514" s="428"/>
      <c r="N3514" s="428"/>
      <c r="O3514" s="429"/>
      <c r="P3514" s="445"/>
      <c r="Q3514" s="433"/>
      <c r="R3514" s="434">
        <v>200000</v>
      </c>
      <c r="S3514" s="350">
        <v>150000</v>
      </c>
      <c r="T3514" s="431"/>
      <c r="U3514" s="350"/>
      <c r="V3514" s="431"/>
      <c r="W3514" s="350"/>
      <c r="X3514" s="23">
        <f t="shared" si="499"/>
        <v>0</v>
      </c>
      <c r="Y3514" s="23">
        <f t="shared" si="500"/>
        <v>0</v>
      </c>
      <c r="AH3514" s="20">
        <f t="shared" si="496"/>
        <v>0</v>
      </c>
      <c r="AI3514" s="20">
        <v>1</v>
      </c>
      <c r="AQ3514" s="1">
        <f t="shared" si="498"/>
        <v>1</v>
      </c>
      <c r="AR3514" s="1">
        <f t="shared" si="497"/>
        <v>1</v>
      </c>
    </row>
    <row r="3515" spans="1:44" ht="28.2" thickTop="1" thickBot="1">
      <c r="A3515" s="104" t="s">
        <v>1094</v>
      </c>
      <c r="B3515" s="104" t="s">
        <v>1094</v>
      </c>
      <c r="C3515" s="187" t="s">
        <v>1104</v>
      </c>
      <c r="D3515" s="188"/>
      <c r="E3515" s="891" t="s">
        <v>1485</v>
      </c>
      <c r="F3515" s="424">
        <v>300000</v>
      </c>
      <c r="G3515" s="425">
        <v>277000</v>
      </c>
      <c r="H3515" s="426"/>
      <c r="I3515" s="350">
        <v>277000</v>
      </c>
      <c r="J3515" s="427"/>
      <c r="K3515" s="427"/>
      <c r="L3515" s="427"/>
      <c r="M3515" s="428"/>
      <c r="N3515" s="428"/>
      <c r="O3515" s="429"/>
      <c r="P3515" s="445"/>
      <c r="Q3515" s="433">
        <v>245000</v>
      </c>
      <c r="R3515" s="434">
        <v>32000</v>
      </c>
      <c r="S3515" s="350"/>
      <c r="T3515" s="431"/>
      <c r="U3515" s="350"/>
      <c r="V3515" s="431"/>
      <c r="W3515" s="350"/>
      <c r="X3515" s="23">
        <f t="shared" si="499"/>
        <v>0</v>
      </c>
      <c r="Y3515" s="23">
        <f t="shared" si="500"/>
        <v>0</v>
      </c>
      <c r="AH3515" s="20">
        <f t="shared" si="496"/>
        <v>0</v>
      </c>
      <c r="AI3515" s="20">
        <v>1</v>
      </c>
      <c r="AQ3515" s="1">
        <f t="shared" si="498"/>
        <v>1</v>
      </c>
      <c r="AR3515" s="1">
        <f t="shared" si="497"/>
        <v>1</v>
      </c>
    </row>
    <row r="3516" spans="1:44" ht="28.2" thickTop="1" thickBot="1">
      <c r="A3516" s="104" t="s">
        <v>1094</v>
      </c>
      <c r="B3516" s="104" t="s">
        <v>1094</v>
      </c>
      <c r="C3516" s="187" t="s">
        <v>1105</v>
      </c>
      <c r="D3516" s="188"/>
      <c r="E3516" s="891" t="s">
        <v>1485</v>
      </c>
      <c r="F3516" s="424">
        <v>400000</v>
      </c>
      <c r="G3516" s="425">
        <v>615000</v>
      </c>
      <c r="H3516" s="426"/>
      <c r="I3516" s="350">
        <v>615000</v>
      </c>
      <c r="J3516" s="427"/>
      <c r="K3516" s="427"/>
      <c r="L3516" s="427"/>
      <c r="M3516" s="428"/>
      <c r="N3516" s="428"/>
      <c r="O3516" s="429"/>
      <c r="P3516" s="445"/>
      <c r="Q3516" s="433">
        <v>61000</v>
      </c>
      <c r="R3516" s="434">
        <v>493000</v>
      </c>
      <c r="S3516" s="350">
        <v>61000</v>
      </c>
      <c r="T3516" s="431"/>
      <c r="U3516" s="350"/>
      <c r="V3516" s="431"/>
      <c r="W3516" s="350"/>
      <c r="X3516" s="23">
        <f t="shared" si="499"/>
        <v>0</v>
      </c>
      <c r="Y3516" s="23">
        <f t="shared" si="500"/>
        <v>0</v>
      </c>
      <c r="AH3516" s="20">
        <f t="shared" si="496"/>
        <v>0</v>
      </c>
      <c r="AI3516" s="20">
        <v>1</v>
      </c>
      <c r="AQ3516" s="1">
        <f t="shared" si="498"/>
        <v>1</v>
      </c>
      <c r="AR3516" s="1">
        <f t="shared" si="497"/>
        <v>1</v>
      </c>
    </row>
    <row r="3517" spans="1:44" ht="28.2" thickTop="1" thickBot="1">
      <c r="A3517" s="104" t="s">
        <v>1094</v>
      </c>
      <c r="B3517" s="104" t="s">
        <v>1094</v>
      </c>
      <c r="C3517" s="187" t="s">
        <v>288</v>
      </c>
      <c r="D3517" s="188"/>
      <c r="E3517" s="926" t="s">
        <v>1573</v>
      </c>
      <c r="F3517" s="424">
        <v>80000</v>
      </c>
      <c r="G3517" s="425">
        <f t="shared" si="501"/>
        <v>80000</v>
      </c>
      <c r="H3517" s="426"/>
      <c r="I3517" s="350">
        <v>80000</v>
      </c>
      <c r="J3517" s="427"/>
      <c r="K3517" s="427"/>
      <c r="L3517" s="427"/>
      <c r="M3517" s="428"/>
      <c r="N3517" s="428"/>
      <c r="O3517" s="429"/>
      <c r="P3517" s="445"/>
      <c r="Q3517" s="433">
        <v>40000</v>
      </c>
      <c r="R3517" s="434">
        <v>40000</v>
      </c>
      <c r="S3517" s="350"/>
      <c r="T3517" s="431"/>
      <c r="U3517" s="350"/>
      <c r="V3517" s="431"/>
      <c r="W3517" s="350"/>
      <c r="X3517" s="23">
        <f t="shared" si="499"/>
        <v>0</v>
      </c>
      <c r="Y3517" s="23">
        <f t="shared" si="500"/>
        <v>0</v>
      </c>
      <c r="AH3517" s="20">
        <f t="shared" si="496"/>
        <v>0</v>
      </c>
      <c r="AI3517" s="20">
        <v>1</v>
      </c>
      <c r="AQ3517" s="1">
        <f t="shared" si="498"/>
        <v>1</v>
      </c>
      <c r="AR3517" s="1">
        <f t="shared" si="497"/>
        <v>1</v>
      </c>
    </row>
    <row r="3518" spans="1:44" ht="28.2" thickTop="1" thickBot="1">
      <c r="A3518" s="104" t="s">
        <v>1094</v>
      </c>
      <c r="B3518" s="104" t="s">
        <v>1094</v>
      </c>
      <c r="C3518" s="187" t="s">
        <v>581</v>
      </c>
      <c r="D3518" s="188"/>
      <c r="E3518" s="891" t="s">
        <v>1485</v>
      </c>
      <c r="F3518" s="424">
        <v>150000</v>
      </c>
      <c r="G3518" s="425">
        <v>157000</v>
      </c>
      <c r="H3518" s="426"/>
      <c r="I3518" s="350">
        <v>157000</v>
      </c>
      <c r="J3518" s="427"/>
      <c r="K3518" s="427"/>
      <c r="L3518" s="427"/>
      <c r="M3518" s="428"/>
      <c r="N3518" s="428"/>
      <c r="O3518" s="429"/>
      <c r="P3518" s="445"/>
      <c r="Q3518" s="433"/>
      <c r="R3518" s="434">
        <v>157000</v>
      </c>
      <c r="S3518" s="350"/>
      <c r="T3518" s="431"/>
      <c r="U3518" s="350"/>
      <c r="V3518" s="431"/>
      <c r="W3518" s="350"/>
      <c r="X3518" s="23">
        <f t="shared" si="499"/>
        <v>0</v>
      </c>
      <c r="Y3518" s="23">
        <f t="shared" si="500"/>
        <v>0</v>
      </c>
      <c r="AH3518" s="20">
        <f t="shared" si="496"/>
        <v>0</v>
      </c>
      <c r="AI3518" s="20">
        <v>1</v>
      </c>
      <c r="AQ3518" s="1">
        <f t="shared" si="498"/>
        <v>1</v>
      </c>
      <c r="AR3518" s="1">
        <f t="shared" si="497"/>
        <v>1</v>
      </c>
    </row>
    <row r="3519" spans="1:44" ht="28.2" thickTop="1" thickBot="1">
      <c r="A3519" s="104" t="s">
        <v>1094</v>
      </c>
      <c r="B3519" s="104" t="s">
        <v>1094</v>
      </c>
      <c r="C3519" s="187" t="s">
        <v>36</v>
      </c>
      <c r="D3519" s="188"/>
      <c r="E3519" s="891" t="s">
        <v>1576</v>
      </c>
      <c r="F3519" s="424">
        <v>90000</v>
      </c>
      <c r="G3519" s="425">
        <v>91000</v>
      </c>
      <c r="H3519" s="426"/>
      <c r="I3519" s="350">
        <v>91000</v>
      </c>
      <c r="J3519" s="427"/>
      <c r="K3519" s="427"/>
      <c r="L3519" s="427"/>
      <c r="M3519" s="428"/>
      <c r="N3519" s="428"/>
      <c r="O3519" s="429"/>
      <c r="P3519" s="445"/>
      <c r="Q3519" s="433">
        <v>42000</v>
      </c>
      <c r="R3519" s="434">
        <v>49000</v>
      </c>
      <c r="S3519" s="350"/>
      <c r="T3519" s="431"/>
      <c r="U3519" s="350"/>
      <c r="V3519" s="431"/>
      <c r="W3519" s="350"/>
      <c r="X3519" s="23">
        <f t="shared" si="499"/>
        <v>0</v>
      </c>
      <c r="Y3519" s="23">
        <f t="shared" si="500"/>
        <v>0</v>
      </c>
      <c r="AH3519" s="20">
        <f t="shared" si="496"/>
        <v>0</v>
      </c>
      <c r="AI3519" s="20">
        <v>1</v>
      </c>
      <c r="AQ3519" s="1">
        <f t="shared" si="498"/>
        <v>1</v>
      </c>
      <c r="AR3519" s="1">
        <f t="shared" si="497"/>
        <v>1</v>
      </c>
    </row>
    <row r="3520" spans="1:44" ht="28.2" thickTop="1" thickBot="1">
      <c r="A3520" s="104" t="s">
        <v>1094</v>
      </c>
      <c r="B3520" s="104" t="s">
        <v>1094</v>
      </c>
      <c r="C3520" s="187" t="s">
        <v>1106</v>
      </c>
      <c r="D3520" s="188"/>
      <c r="E3520" s="891" t="s">
        <v>145</v>
      </c>
      <c r="F3520" s="424">
        <v>58000</v>
      </c>
      <c r="G3520" s="425">
        <f t="shared" si="501"/>
        <v>58000</v>
      </c>
      <c r="H3520" s="426"/>
      <c r="I3520" s="350">
        <v>58000</v>
      </c>
      <c r="J3520" s="427"/>
      <c r="K3520" s="427"/>
      <c r="L3520" s="427"/>
      <c r="M3520" s="428"/>
      <c r="N3520" s="428"/>
      <c r="O3520" s="429"/>
      <c r="P3520" s="445"/>
      <c r="Q3520" s="433">
        <v>51000</v>
      </c>
      <c r="R3520" s="434">
        <v>7000</v>
      </c>
      <c r="S3520" s="350"/>
      <c r="T3520" s="431"/>
      <c r="U3520" s="350"/>
      <c r="V3520" s="431"/>
      <c r="W3520" s="350"/>
      <c r="X3520" s="23">
        <f t="shared" si="499"/>
        <v>0</v>
      </c>
      <c r="Y3520" s="23">
        <f t="shared" si="500"/>
        <v>0</v>
      </c>
      <c r="AH3520" s="20">
        <f t="shared" si="496"/>
        <v>0</v>
      </c>
      <c r="AI3520" s="20">
        <v>1</v>
      </c>
      <c r="AQ3520" s="1">
        <f t="shared" si="498"/>
        <v>1</v>
      </c>
      <c r="AR3520" s="1">
        <f t="shared" si="497"/>
        <v>1</v>
      </c>
    </row>
    <row r="3521" spans="1:44" ht="28.2" thickTop="1" thickBot="1">
      <c r="A3521" s="104" t="s">
        <v>1094</v>
      </c>
      <c r="B3521" s="104" t="s">
        <v>1094</v>
      </c>
      <c r="C3521" s="187" t="s">
        <v>1107</v>
      </c>
      <c r="D3521" s="188"/>
      <c r="E3521" s="926" t="s">
        <v>1573</v>
      </c>
      <c r="F3521" s="424">
        <v>11000</v>
      </c>
      <c r="G3521" s="425">
        <f t="shared" si="501"/>
        <v>11000</v>
      </c>
      <c r="H3521" s="426"/>
      <c r="I3521" s="350">
        <v>11000</v>
      </c>
      <c r="J3521" s="427"/>
      <c r="K3521" s="427"/>
      <c r="L3521" s="427"/>
      <c r="M3521" s="428"/>
      <c r="N3521" s="428"/>
      <c r="O3521" s="429"/>
      <c r="P3521" s="445"/>
      <c r="Q3521" s="433"/>
      <c r="R3521" s="434">
        <v>11000</v>
      </c>
      <c r="S3521" s="350"/>
      <c r="T3521" s="431"/>
      <c r="U3521" s="350"/>
      <c r="V3521" s="431"/>
      <c r="W3521" s="350"/>
      <c r="X3521" s="23">
        <f t="shared" si="499"/>
        <v>0</v>
      </c>
      <c r="Y3521" s="23">
        <f t="shared" si="500"/>
        <v>0</v>
      </c>
      <c r="AH3521" s="20">
        <f t="shared" si="496"/>
        <v>0</v>
      </c>
      <c r="AI3521" s="20">
        <v>1</v>
      </c>
      <c r="AQ3521" s="1">
        <f t="shared" si="498"/>
        <v>1</v>
      </c>
      <c r="AR3521" s="1">
        <f t="shared" si="497"/>
        <v>1</v>
      </c>
    </row>
    <row r="3522" spans="1:44" ht="28.2" thickTop="1" thickBot="1">
      <c r="A3522" s="104" t="s">
        <v>1094</v>
      </c>
      <c r="B3522" s="104" t="s">
        <v>1094</v>
      </c>
      <c r="C3522" s="187" t="s">
        <v>1108</v>
      </c>
      <c r="D3522" s="188"/>
      <c r="E3522" s="926" t="s">
        <v>1485</v>
      </c>
      <c r="F3522" s="424">
        <v>465000</v>
      </c>
      <c r="G3522" s="425">
        <f t="shared" si="501"/>
        <v>465000</v>
      </c>
      <c r="H3522" s="426"/>
      <c r="I3522" s="350">
        <v>219000</v>
      </c>
      <c r="J3522" s="427"/>
      <c r="K3522" s="427"/>
      <c r="L3522" s="427">
        <v>246000</v>
      </c>
      <c r="M3522" s="428"/>
      <c r="N3522" s="428"/>
      <c r="O3522" s="429"/>
      <c r="P3522" s="445"/>
      <c r="Q3522" s="433"/>
      <c r="R3522" s="434">
        <v>418000</v>
      </c>
      <c r="S3522" s="350">
        <v>47000</v>
      </c>
      <c r="T3522" s="431"/>
      <c r="U3522" s="350"/>
      <c r="V3522" s="431"/>
      <c r="W3522" s="350"/>
      <c r="X3522" s="23">
        <f t="shared" si="499"/>
        <v>0</v>
      </c>
      <c r="Y3522" s="23">
        <f t="shared" si="500"/>
        <v>0</v>
      </c>
      <c r="AH3522" s="20">
        <f t="shared" si="496"/>
        <v>0</v>
      </c>
      <c r="AI3522" s="20">
        <v>1</v>
      </c>
      <c r="AQ3522" s="1">
        <f t="shared" si="498"/>
        <v>1</v>
      </c>
      <c r="AR3522" s="1">
        <f t="shared" si="497"/>
        <v>1</v>
      </c>
    </row>
    <row r="3523" spans="1:44" ht="28.2" thickTop="1" thickBot="1">
      <c r="A3523" s="104" t="s">
        <v>1094</v>
      </c>
      <c r="B3523" s="104" t="s">
        <v>1094</v>
      </c>
      <c r="C3523" s="187" t="s">
        <v>1109</v>
      </c>
      <c r="D3523" s="188"/>
      <c r="E3523" s="926" t="s">
        <v>1485</v>
      </c>
      <c r="F3523" s="424">
        <v>1555000</v>
      </c>
      <c r="G3523" s="425">
        <f t="shared" si="501"/>
        <v>1555000</v>
      </c>
      <c r="H3523" s="426"/>
      <c r="I3523" s="350">
        <v>409000</v>
      </c>
      <c r="J3523" s="427">
        <v>900000</v>
      </c>
      <c r="K3523" s="427"/>
      <c r="L3523" s="427">
        <v>246000</v>
      </c>
      <c r="M3523" s="428"/>
      <c r="N3523" s="428"/>
      <c r="O3523" s="429"/>
      <c r="P3523" s="445"/>
      <c r="Q3523" s="433"/>
      <c r="R3523" s="434">
        <v>600000</v>
      </c>
      <c r="S3523" s="350">
        <v>955000</v>
      </c>
      <c r="T3523" s="431"/>
      <c r="U3523" s="350"/>
      <c r="V3523" s="431"/>
      <c r="W3523" s="350"/>
      <c r="X3523" s="23">
        <f t="shared" si="499"/>
        <v>0</v>
      </c>
      <c r="Y3523" s="23">
        <f t="shared" si="500"/>
        <v>0</v>
      </c>
      <c r="AH3523" s="20">
        <f t="shared" si="496"/>
        <v>0</v>
      </c>
      <c r="AI3523" s="20">
        <v>1</v>
      </c>
      <c r="AQ3523" s="1">
        <f t="shared" si="498"/>
        <v>1</v>
      </c>
      <c r="AR3523" s="1">
        <f t="shared" si="497"/>
        <v>1</v>
      </c>
    </row>
    <row r="3524" spans="1:44" ht="28.2" thickTop="1" thickBot="1">
      <c r="A3524" s="104" t="s">
        <v>1094</v>
      </c>
      <c r="B3524" s="104" t="s">
        <v>1094</v>
      </c>
      <c r="C3524" s="187" t="s">
        <v>1110</v>
      </c>
      <c r="D3524" s="188"/>
      <c r="E3524" s="891" t="s">
        <v>1485</v>
      </c>
      <c r="F3524" s="424">
        <v>100000</v>
      </c>
      <c r="G3524" s="425">
        <v>102000</v>
      </c>
      <c r="H3524" s="426"/>
      <c r="I3524" s="350">
        <f t="shared" ref="I3524:I3529" si="502">G3524</f>
        <v>102000</v>
      </c>
      <c r="J3524" s="427"/>
      <c r="K3524" s="427"/>
      <c r="L3524" s="427"/>
      <c r="M3524" s="428"/>
      <c r="N3524" s="428"/>
      <c r="O3524" s="429"/>
      <c r="P3524" s="445"/>
      <c r="Q3524" s="433"/>
      <c r="R3524" s="434">
        <v>102000</v>
      </c>
      <c r="S3524" s="350"/>
      <c r="T3524" s="431"/>
      <c r="U3524" s="350"/>
      <c r="V3524" s="431"/>
      <c r="W3524" s="350"/>
      <c r="X3524" s="23">
        <f t="shared" si="499"/>
        <v>0</v>
      </c>
      <c r="Y3524" s="23">
        <f t="shared" si="500"/>
        <v>0</v>
      </c>
      <c r="AH3524" s="20">
        <f t="shared" si="496"/>
        <v>0</v>
      </c>
      <c r="AI3524" s="20">
        <v>1</v>
      </c>
      <c r="AQ3524" s="1">
        <f t="shared" si="498"/>
        <v>1</v>
      </c>
      <c r="AR3524" s="1">
        <f t="shared" si="497"/>
        <v>1</v>
      </c>
    </row>
    <row r="3525" spans="1:44" ht="28.2" thickTop="1" thickBot="1">
      <c r="A3525" s="104" t="s">
        <v>1094</v>
      </c>
      <c r="B3525" s="104" t="s">
        <v>1094</v>
      </c>
      <c r="C3525" s="187" t="s">
        <v>1111</v>
      </c>
      <c r="D3525" s="188"/>
      <c r="E3525" s="926" t="s">
        <v>1485</v>
      </c>
      <c r="F3525" s="424">
        <v>100000</v>
      </c>
      <c r="G3525" s="425">
        <f t="shared" si="501"/>
        <v>100000</v>
      </c>
      <c r="H3525" s="426"/>
      <c r="I3525" s="350">
        <f t="shared" si="502"/>
        <v>100000</v>
      </c>
      <c r="J3525" s="427"/>
      <c r="K3525" s="427"/>
      <c r="L3525" s="427"/>
      <c r="M3525" s="428"/>
      <c r="N3525" s="428"/>
      <c r="O3525" s="429"/>
      <c r="P3525" s="445"/>
      <c r="Q3525" s="433"/>
      <c r="R3525" s="434">
        <v>100000</v>
      </c>
      <c r="S3525" s="350"/>
      <c r="T3525" s="431"/>
      <c r="U3525" s="350"/>
      <c r="V3525" s="431"/>
      <c r="W3525" s="350"/>
      <c r="X3525" s="23">
        <f t="shared" si="499"/>
        <v>0</v>
      </c>
      <c r="Y3525" s="23">
        <f t="shared" si="500"/>
        <v>0</v>
      </c>
      <c r="AH3525" s="20">
        <f t="shared" si="496"/>
        <v>0</v>
      </c>
      <c r="AI3525" s="20">
        <v>1</v>
      </c>
      <c r="AQ3525" s="1">
        <f t="shared" si="498"/>
        <v>1</v>
      </c>
      <c r="AR3525" s="1">
        <f t="shared" si="497"/>
        <v>1</v>
      </c>
    </row>
    <row r="3526" spans="1:44" ht="28.2" thickTop="1" thickBot="1">
      <c r="A3526" s="104" t="s">
        <v>1094</v>
      </c>
      <c r="B3526" s="104" t="s">
        <v>1094</v>
      </c>
      <c r="C3526" s="187" t="s">
        <v>233</v>
      </c>
      <c r="D3526" s="188"/>
      <c r="E3526" s="926" t="s">
        <v>1485</v>
      </c>
      <c r="F3526" s="424">
        <v>300000</v>
      </c>
      <c r="G3526" s="425">
        <f t="shared" si="501"/>
        <v>300000</v>
      </c>
      <c r="H3526" s="426"/>
      <c r="I3526" s="350">
        <f t="shared" si="502"/>
        <v>300000</v>
      </c>
      <c r="J3526" s="427"/>
      <c r="K3526" s="427"/>
      <c r="L3526" s="427"/>
      <c r="M3526" s="428"/>
      <c r="N3526" s="428"/>
      <c r="O3526" s="429"/>
      <c r="P3526" s="445"/>
      <c r="Q3526" s="433"/>
      <c r="R3526" s="434">
        <v>200000</v>
      </c>
      <c r="S3526" s="350">
        <v>100000</v>
      </c>
      <c r="T3526" s="431"/>
      <c r="U3526" s="350"/>
      <c r="V3526" s="431"/>
      <c r="W3526" s="350"/>
      <c r="X3526" s="23">
        <f t="shared" si="499"/>
        <v>0</v>
      </c>
      <c r="Y3526" s="23">
        <f t="shared" si="500"/>
        <v>0</v>
      </c>
      <c r="AH3526" s="20">
        <f t="shared" si="496"/>
        <v>0</v>
      </c>
      <c r="AI3526" s="20">
        <v>1</v>
      </c>
      <c r="AQ3526" s="1">
        <f t="shared" si="498"/>
        <v>1</v>
      </c>
      <c r="AR3526" s="1">
        <f t="shared" si="497"/>
        <v>1</v>
      </c>
    </row>
    <row r="3527" spans="1:44" ht="28.2" thickTop="1" thickBot="1">
      <c r="A3527" s="104" t="s">
        <v>1094</v>
      </c>
      <c r="B3527" s="104" t="s">
        <v>1094</v>
      </c>
      <c r="C3527" s="187" t="s">
        <v>1112</v>
      </c>
      <c r="D3527" s="188"/>
      <c r="E3527" s="926" t="s">
        <v>1485</v>
      </c>
      <c r="F3527" s="424">
        <v>400000</v>
      </c>
      <c r="G3527" s="425">
        <f t="shared" si="501"/>
        <v>400000</v>
      </c>
      <c r="H3527" s="426"/>
      <c r="I3527" s="350">
        <f t="shared" si="502"/>
        <v>400000</v>
      </c>
      <c r="J3527" s="427"/>
      <c r="K3527" s="427"/>
      <c r="L3527" s="427"/>
      <c r="M3527" s="428"/>
      <c r="N3527" s="428"/>
      <c r="O3527" s="429"/>
      <c r="P3527" s="445"/>
      <c r="Q3527" s="433"/>
      <c r="R3527" s="434">
        <v>360000</v>
      </c>
      <c r="S3527" s="350">
        <v>40000</v>
      </c>
      <c r="T3527" s="431"/>
      <c r="U3527" s="350"/>
      <c r="V3527" s="431"/>
      <c r="W3527" s="350"/>
      <c r="X3527" s="23">
        <f t="shared" si="499"/>
        <v>0</v>
      </c>
      <c r="Y3527" s="23">
        <f t="shared" si="500"/>
        <v>0</v>
      </c>
      <c r="AH3527" s="20">
        <f t="shared" si="496"/>
        <v>0</v>
      </c>
      <c r="AI3527" s="20">
        <v>1</v>
      </c>
      <c r="AQ3527" s="1">
        <f t="shared" si="498"/>
        <v>1</v>
      </c>
      <c r="AR3527" s="1">
        <f t="shared" si="497"/>
        <v>1</v>
      </c>
    </row>
    <row r="3528" spans="1:44" ht="28.2" thickTop="1" thickBot="1">
      <c r="A3528" s="104" t="s">
        <v>1094</v>
      </c>
      <c r="B3528" s="104" t="s">
        <v>1094</v>
      </c>
      <c r="C3528" s="187" t="s">
        <v>141</v>
      </c>
      <c r="D3528" s="188"/>
      <c r="E3528" s="926" t="s">
        <v>1485</v>
      </c>
      <c r="F3528" s="424">
        <v>180000</v>
      </c>
      <c r="G3528" s="425">
        <f t="shared" si="501"/>
        <v>180000</v>
      </c>
      <c r="H3528" s="426"/>
      <c r="I3528" s="350">
        <f t="shared" si="502"/>
        <v>180000</v>
      </c>
      <c r="J3528" s="427"/>
      <c r="K3528" s="427"/>
      <c r="L3528" s="427"/>
      <c r="M3528" s="428"/>
      <c r="N3528" s="428"/>
      <c r="O3528" s="429"/>
      <c r="P3528" s="445"/>
      <c r="Q3528" s="433"/>
      <c r="R3528" s="434">
        <v>180000</v>
      </c>
      <c r="S3528" s="350"/>
      <c r="T3528" s="431"/>
      <c r="U3528" s="350"/>
      <c r="V3528" s="431"/>
      <c r="W3528" s="350"/>
      <c r="X3528" s="23">
        <f t="shared" si="499"/>
        <v>0</v>
      </c>
      <c r="Y3528" s="23">
        <f t="shared" si="500"/>
        <v>0</v>
      </c>
      <c r="AH3528" s="20">
        <f t="shared" si="496"/>
        <v>0</v>
      </c>
      <c r="AI3528" s="20">
        <v>1</v>
      </c>
      <c r="AQ3528" s="1">
        <f t="shared" si="498"/>
        <v>1</v>
      </c>
      <c r="AR3528" s="1">
        <f t="shared" si="497"/>
        <v>1</v>
      </c>
    </row>
    <row r="3529" spans="1:44" ht="28.2" thickTop="1" thickBot="1">
      <c r="A3529" s="104" t="s">
        <v>1094</v>
      </c>
      <c r="B3529" s="104" t="s">
        <v>1094</v>
      </c>
      <c r="C3529" s="187" t="s">
        <v>581</v>
      </c>
      <c r="D3529" s="188"/>
      <c r="E3529" s="926" t="s">
        <v>1485</v>
      </c>
      <c r="F3529" s="424">
        <v>20000</v>
      </c>
      <c r="G3529" s="425">
        <f t="shared" si="501"/>
        <v>20000</v>
      </c>
      <c r="H3529" s="426"/>
      <c r="I3529" s="350">
        <f t="shared" si="502"/>
        <v>20000</v>
      </c>
      <c r="J3529" s="427"/>
      <c r="K3529" s="427"/>
      <c r="L3529" s="427"/>
      <c r="M3529" s="428"/>
      <c r="N3529" s="428"/>
      <c r="O3529" s="429"/>
      <c r="P3529" s="445"/>
      <c r="Q3529" s="433"/>
      <c r="R3529" s="434">
        <v>20000</v>
      </c>
      <c r="S3529" s="350"/>
      <c r="T3529" s="431"/>
      <c r="U3529" s="350"/>
      <c r="V3529" s="431"/>
      <c r="W3529" s="350"/>
      <c r="X3529" s="23">
        <f t="shared" si="499"/>
        <v>0</v>
      </c>
      <c r="Y3529" s="23">
        <f t="shared" si="500"/>
        <v>0</v>
      </c>
      <c r="AH3529" s="20">
        <f t="shared" si="496"/>
        <v>0</v>
      </c>
      <c r="AI3529" s="20">
        <v>1</v>
      </c>
      <c r="AQ3529" s="1">
        <f t="shared" si="498"/>
        <v>1</v>
      </c>
      <c r="AR3529" s="1">
        <f t="shared" si="497"/>
        <v>1</v>
      </c>
    </row>
    <row r="3530" spans="1:44" ht="28.2" thickTop="1" thickBot="1">
      <c r="A3530" s="104" t="s">
        <v>1094</v>
      </c>
      <c r="B3530" s="104" t="s">
        <v>1113</v>
      </c>
      <c r="C3530" s="187" t="s">
        <v>360</v>
      </c>
      <c r="D3530" s="188"/>
      <c r="E3530" s="225" t="s">
        <v>179</v>
      </c>
      <c r="F3530" s="424">
        <v>50000</v>
      </c>
      <c r="G3530" s="425">
        <f>F3530</f>
        <v>50000</v>
      </c>
      <c r="H3530" s="426"/>
      <c r="I3530" s="350">
        <v>50000</v>
      </c>
      <c r="J3530" s="427"/>
      <c r="K3530" s="427"/>
      <c r="L3530" s="427"/>
      <c r="M3530" s="428"/>
      <c r="N3530" s="428"/>
      <c r="O3530" s="429"/>
      <c r="P3530" s="445"/>
      <c r="Q3530" s="433"/>
      <c r="R3530" s="434">
        <v>50000</v>
      </c>
      <c r="S3530" s="350"/>
      <c r="T3530" s="431"/>
      <c r="U3530" s="350"/>
      <c r="V3530" s="431"/>
      <c r="W3530" s="350"/>
      <c r="X3530" s="23">
        <f t="shared" si="499"/>
        <v>0</v>
      </c>
      <c r="Y3530" s="23">
        <f t="shared" si="500"/>
        <v>0</v>
      </c>
      <c r="Z3530" s="20">
        <v>1</v>
      </c>
      <c r="AH3530" s="20">
        <f t="shared" ref="AH3530:AH3593" si="503">SUM(Z3530:AG3530)</f>
        <v>1</v>
      </c>
      <c r="AQ3530" s="1">
        <f t="shared" si="498"/>
        <v>0</v>
      </c>
      <c r="AR3530" s="1">
        <f t="shared" ref="AR3530:AR3593" si="504">AQ3530+AH3530</f>
        <v>1</v>
      </c>
    </row>
    <row r="3531" spans="1:44" ht="28.2" thickTop="1" thickBot="1">
      <c r="A3531" s="104" t="s">
        <v>1094</v>
      </c>
      <c r="B3531" s="104" t="s">
        <v>1113</v>
      </c>
      <c r="C3531" s="187" t="s">
        <v>229</v>
      </c>
      <c r="D3531" s="188"/>
      <c r="E3531" s="225" t="s">
        <v>179</v>
      </c>
      <c r="F3531" s="424">
        <v>50000</v>
      </c>
      <c r="G3531" s="425">
        <f t="shared" ref="G3531:G3551" si="505">F3531</f>
        <v>50000</v>
      </c>
      <c r="H3531" s="426"/>
      <c r="I3531" s="350">
        <v>10000</v>
      </c>
      <c r="J3531" s="427"/>
      <c r="K3531" s="427">
        <v>40000</v>
      </c>
      <c r="L3531" s="427"/>
      <c r="M3531" s="428"/>
      <c r="N3531" s="428"/>
      <c r="O3531" s="429"/>
      <c r="P3531" s="445"/>
      <c r="Q3531" s="433"/>
      <c r="R3531" s="434">
        <v>50000</v>
      </c>
      <c r="S3531" s="350"/>
      <c r="T3531" s="431"/>
      <c r="U3531" s="350"/>
      <c r="V3531" s="431"/>
      <c r="W3531" s="350"/>
      <c r="X3531" s="23">
        <f t="shared" si="499"/>
        <v>0</v>
      </c>
      <c r="Y3531" s="23">
        <f t="shared" si="500"/>
        <v>0</v>
      </c>
      <c r="Z3531" s="20">
        <v>1</v>
      </c>
      <c r="AH3531" s="20">
        <f t="shared" si="503"/>
        <v>1</v>
      </c>
      <c r="AQ3531" s="1">
        <f t="shared" si="498"/>
        <v>0</v>
      </c>
      <c r="AR3531" s="1">
        <f t="shared" si="504"/>
        <v>1</v>
      </c>
    </row>
    <row r="3532" spans="1:44" ht="28.2" thickTop="1" thickBot="1">
      <c r="A3532" s="104" t="s">
        <v>1094</v>
      </c>
      <c r="B3532" s="104" t="s">
        <v>1113</v>
      </c>
      <c r="C3532" s="187" t="s">
        <v>1114</v>
      </c>
      <c r="D3532" s="188"/>
      <c r="E3532" s="225" t="s">
        <v>179</v>
      </c>
      <c r="F3532" s="424">
        <v>200000</v>
      </c>
      <c r="G3532" s="425">
        <f t="shared" si="505"/>
        <v>200000</v>
      </c>
      <c r="H3532" s="426"/>
      <c r="I3532" s="350"/>
      <c r="J3532" s="427">
        <v>150000</v>
      </c>
      <c r="K3532" s="427"/>
      <c r="L3532" s="427">
        <v>50000</v>
      </c>
      <c r="M3532" s="428"/>
      <c r="N3532" s="428"/>
      <c r="O3532" s="429"/>
      <c r="P3532" s="445"/>
      <c r="Q3532" s="433"/>
      <c r="R3532" s="434">
        <v>200000</v>
      </c>
      <c r="S3532" s="350"/>
      <c r="T3532" s="431"/>
      <c r="U3532" s="350"/>
      <c r="V3532" s="431"/>
      <c r="W3532" s="350"/>
      <c r="X3532" s="23">
        <f t="shared" si="499"/>
        <v>0</v>
      </c>
      <c r="Y3532" s="23">
        <f t="shared" si="500"/>
        <v>0</v>
      </c>
      <c r="Z3532" s="20">
        <v>1</v>
      </c>
      <c r="AH3532" s="20">
        <f t="shared" si="503"/>
        <v>1</v>
      </c>
      <c r="AQ3532" s="1">
        <f t="shared" si="498"/>
        <v>0</v>
      </c>
      <c r="AR3532" s="1">
        <f t="shared" si="504"/>
        <v>1</v>
      </c>
    </row>
    <row r="3533" spans="1:44" ht="28.2" thickTop="1" thickBot="1">
      <c r="A3533" s="104" t="s">
        <v>1094</v>
      </c>
      <c r="B3533" s="104" t="s">
        <v>1113</v>
      </c>
      <c r="C3533" s="187" t="s">
        <v>1115</v>
      </c>
      <c r="D3533" s="188"/>
      <c r="E3533" s="225" t="s">
        <v>179</v>
      </c>
      <c r="F3533" s="424">
        <v>70000</v>
      </c>
      <c r="G3533" s="425">
        <f t="shared" si="505"/>
        <v>70000</v>
      </c>
      <c r="H3533" s="426"/>
      <c r="I3533" s="350"/>
      <c r="J3533" s="427"/>
      <c r="K3533" s="427"/>
      <c r="L3533" s="427">
        <v>70000</v>
      </c>
      <c r="M3533" s="428"/>
      <c r="N3533" s="428"/>
      <c r="O3533" s="429"/>
      <c r="P3533" s="445"/>
      <c r="Q3533" s="433"/>
      <c r="R3533" s="434">
        <v>70000</v>
      </c>
      <c r="S3533" s="350"/>
      <c r="T3533" s="431"/>
      <c r="U3533" s="350"/>
      <c r="V3533" s="431"/>
      <c r="W3533" s="350"/>
      <c r="X3533" s="23">
        <f t="shared" si="499"/>
        <v>0</v>
      </c>
      <c r="Y3533" s="23">
        <f t="shared" si="500"/>
        <v>0</v>
      </c>
      <c r="Z3533" s="20">
        <v>1</v>
      </c>
      <c r="AH3533" s="20">
        <f t="shared" si="503"/>
        <v>1</v>
      </c>
      <c r="AQ3533" s="1">
        <f t="shared" ref="AQ3533:AQ3596" si="506">SUM(AI3533:AP3533)</f>
        <v>0</v>
      </c>
      <c r="AR3533" s="1">
        <f t="shared" si="504"/>
        <v>1</v>
      </c>
    </row>
    <row r="3534" spans="1:44" ht="28.2" thickTop="1" thickBot="1">
      <c r="A3534" s="104" t="s">
        <v>1094</v>
      </c>
      <c r="B3534" s="104" t="s">
        <v>1113</v>
      </c>
      <c r="C3534" s="187" t="s">
        <v>38</v>
      </c>
      <c r="D3534" s="188"/>
      <c r="E3534" s="225" t="s">
        <v>179</v>
      </c>
      <c r="F3534" s="424">
        <v>40000</v>
      </c>
      <c r="G3534" s="425">
        <f t="shared" si="505"/>
        <v>40000</v>
      </c>
      <c r="H3534" s="426"/>
      <c r="I3534" s="350">
        <v>18000</v>
      </c>
      <c r="J3534" s="427"/>
      <c r="K3534" s="427"/>
      <c r="L3534" s="427">
        <v>22000</v>
      </c>
      <c r="M3534" s="428"/>
      <c r="N3534" s="428"/>
      <c r="O3534" s="429"/>
      <c r="P3534" s="445"/>
      <c r="Q3534" s="433"/>
      <c r="R3534" s="434">
        <v>40000</v>
      </c>
      <c r="S3534" s="350"/>
      <c r="T3534" s="431"/>
      <c r="U3534" s="350"/>
      <c r="V3534" s="431"/>
      <c r="W3534" s="350"/>
      <c r="X3534" s="23">
        <f t="shared" si="499"/>
        <v>0</v>
      </c>
      <c r="Y3534" s="23">
        <f t="shared" si="500"/>
        <v>0</v>
      </c>
      <c r="Z3534" s="20">
        <v>1</v>
      </c>
      <c r="AH3534" s="20">
        <f t="shared" si="503"/>
        <v>1</v>
      </c>
      <c r="AQ3534" s="1">
        <f t="shared" si="506"/>
        <v>0</v>
      </c>
      <c r="AR3534" s="1">
        <f t="shared" si="504"/>
        <v>1</v>
      </c>
    </row>
    <row r="3535" spans="1:44" ht="28.2" thickTop="1" thickBot="1">
      <c r="A3535" s="104" t="s">
        <v>1094</v>
      </c>
      <c r="B3535" s="104" t="s">
        <v>1113</v>
      </c>
      <c r="C3535" s="187" t="s">
        <v>336</v>
      </c>
      <c r="D3535" s="188"/>
      <c r="E3535" s="225" t="s">
        <v>179</v>
      </c>
      <c r="F3535" s="424">
        <v>200000</v>
      </c>
      <c r="G3535" s="425">
        <f t="shared" si="505"/>
        <v>200000</v>
      </c>
      <c r="H3535" s="426"/>
      <c r="I3535" s="350">
        <v>50000</v>
      </c>
      <c r="J3535" s="427"/>
      <c r="K3535" s="427">
        <v>40000</v>
      </c>
      <c r="L3535" s="427">
        <v>110000</v>
      </c>
      <c r="M3535" s="428"/>
      <c r="N3535" s="428"/>
      <c r="O3535" s="429"/>
      <c r="P3535" s="445"/>
      <c r="Q3535" s="433"/>
      <c r="R3535" s="434">
        <v>200000</v>
      </c>
      <c r="S3535" s="350"/>
      <c r="T3535" s="431"/>
      <c r="U3535" s="350"/>
      <c r="V3535" s="431"/>
      <c r="W3535" s="350"/>
      <c r="X3535" s="23">
        <f t="shared" si="499"/>
        <v>0</v>
      </c>
      <c r="Y3535" s="23">
        <f t="shared" si="500"/>
        <v>0</v>
      </c>
      <c r="Z3535" s="20">
        <v>1</v>
      </c>
      <c r="AH3535" s="20">
        <f t="shared" si="503"/>
        <v>1</v>
      </c>
      <c r="AQ3535" s="1">
        <f t="shared" si="506"/>
        <v>0</v>
      </c>
      <c r="AR3535" s="1">
        <f t="shared" si="504"/>
        <v>1</v>
      </c>
    </row>
    <row r="3536" spans="1:44" ht="28.2" thickTop="1" thickBot="1">
      <c r="A3536" s="104" t="s">
        <v>1094</v>
      </c>
      <c r="B3536" s="104" t="s">
        <v>1113</v>
      </c>
      <c r="C3536" s="432" t="s">
        <v>222</v>
      </c>
      <c r="D3536" s="188"/>
      <c r="E3536" s="225" t="s">
        <v>179</v>
      </c>
      <c r="F3536" s="424">
        <v>300000</v>
      </c>
      <c r="G3536" s="425">
        <f t="shared" si="505"/>
        <v>300000</v>
      </c>
      <c r="H3536" s="426"/>
      <c r="I3536" s="350"/>
      <c r="J3536" s="427">
        <v>300000</v>
      </c>
      <c r="K3536" s="427"/>
      <c r="L3536" s="427"/>
      <c r="M3536" s="428"/>
      <c r="N3536" s="428"/>
      <c r="O3536" s="429"/>
      <c r="P3536" s="445"/>
      <c r="Q3536" s="433"/>
      <c r="R3536" s="434">
        <v>300000</v>
      </c>
      <c r="S3536" s="350"/>
      <c r="T3536" s="431"/>
      <c r="U3536" s="350"/>
      <c r="V3536" s="431"/>
      <c r="W3536" s="350"/>
      <c r="X3536" s="23">
        <f t="shared" si="499"/>
        <v>0</v>
      </c>
      <c r="Y3536" s="23">
        <f t="shared" si="500"/>
        <v>0</v>
      </c>
      <c r="Z3536" s="20">
        <v>1</v>
      </c>
      <c r="AH3536" s="20">
        <f t="shared" si="503"/>
        <v>1</v>
      </c>
      <c r="AQ3536" s="1">
        <f t="shared" si="506"/>
        <v>0</v>
      </c>
      <c r="AR3536" s="1">
        <f t="shared" si="504"/>
        <v>1</v>
      </c>
    </row>
    <row r="3537" spans="1:44" ht="28.2" thickTop="1" thickBot="1">
      <c r="A3537" s="104" t="s">
        <v>1094</v>
      </c>
      <c r="B3537" s="104" t="s">
        <v>1113</v>
      </c>
      <c r="C3537" s="187" t="s">
        <v>1116</v>
      </c>
      <c r="D3537" s="188"/>
      <c r="E3537" s="225" t="s">
        <v>179</v>
      </c>
      <c r="F3537" s="424">
        <v>250000</v>
      </c>
      <c r="G3537" s="425">
        <f t="shared" si="505"/>
        <v>250000</v>
      </c>
      <c r="H3537" s="426"/>
      <c r="I3537" s="350">
        <v>250000</v>
      </c>
      <c r="J3537" s="427"/>
      <c r="K3537" s="427"/>
      <c r="L3537" s="427"/>
      <c r="M3537" s="428"/>
      <c r="N3537" s="428"/>
      <c r="O3537" s="429"/>
      <c r="P3537" s="445"/>
      <c r="Q3537" s="433"/>
      <c r="R3537" s="434"/>
      <c r="S3537" s="350">
        <v>250000</v>
      </c>
      <c r="T3537" s="431"/>
      <c r="U3537" s="350"/>
      <c r="V3537" s="431"/>
      <c r="W3537" s="350"/>
      <c r="X3537" s="23">
        <f t="shared" si="499"/>
        <v>0</v>
      </c>
      <c r="Y3537" s="23">
        <f t="shared" si="500"/>
        <v>0</v>
      </c>
      <c r="AC3537" s="20">
        <v>1</v>
      </c>
      <c r="AH3537" s="20">
        <f t="shared" si="503"/>
        <v>1</v>
      </c>
      <c r="AQ3537" s="1">
        <f t="shared" si="506"/>
        <v>0</v>
      </c>
      <c r="AR3537" s="1">
        <f t="shared" si="504"/>
        <v>1</v>
      </c>
    </row>
    <row r="3538" spans="1:44" ht="28.2" thickTop="1" thickBot="1">
      <c r="A3538" s="104" t="s">
        <v>1094</v>
      </c>
      <c r="B3538" s="104" t="s">
        <v>1113</v>
      </c>
      <c r="C3538" s="187" t="s">
        <v>54</v>
      </c>
      <c r="D3538" s="188"/>
      <c r="E3538" s="225" t="s">
        <v>145</v>
      </c>
      <c r="F3538" s="424">
        <v>510000</v>
      </c>
      <c r="G3538" s="425">
        <f t="shared" si="505"/>
        <v>510000</v>
      </c>
      <c r="H3538" s="426"/>
      <c r="I3538" s="350"/>
      <c r="J3538" s="427">
        <v>350000</v>
      </c>
      <c r="K3538" s="427"/>
      <c r="L3538" s="427">
        <v>160000</v>
      </c>
      <c r="M3538" s="428"/>
      <c r="N3538" s="428"/>
      <c r="O3538" s="429"/>
      <c r="P3538" s="445"/>
      <c r="Q3538" s="433"/>
      <c r="R3538" s="434">
        <v>510000</v>
      </c>
      <c r="S3538" s="350"/>
      <c r="T3538" s="431"/>
      <c r="U3538" s="350"/>
      <c r="V3538" s="431"/>
      <c r="W3538" s="350"/>
      <c r="X3538" s="23">
        <f t="shared" si="499"/>
        <v>0</v>
      </c>
      <c r="Y3538" s="23">
        <f t="shared" si="500"/>
        <v>0</v>
      </c>
      <c r="AH3538" s="20">
        <f t="shared" si="503"/>
        <v>0</v>
      </c>
      <c r="AI3538" s="20">
        <v>1</v>
      </c>
      <c r="AQ3538" s="1">
        <f t="shared" si="506"/>
        <v>1</v>
      </c>
      <c r="AR3538" s="1">
        <f t="shared" si="504"/>
        <v>1</v>
      </c>
    </row>
    <row r="3539" spans="1:44" ht="28.2" thickTop="1" thickBot="1">
      <c r="A3539" s="104" t="s">
        <v>1094</v>
      </c>
      <c r="B3539" s="104" t="s">
        <v>1117</v>
      </c>
      <c r="C3539" s="187" t="s">
        <v>41</v>
      </c>
      <c r="D3539" s="188"/>
      <c r="E3539" s="225" t="s">
        <v>179</v>
      </c>
      <c r="F3539" s="424">
        <v>1350000</v>
      </c>
      <c r="G3539" s="425">
        <f t="shared" si="505"/>
        <v>1350000</v>
      </c>
      <c r="H3539" s="426"/>
      <c r="I3539" s="350">
        <v>639000</v>
      </c>
      <c r="J3539" s="427">
        <v>400000</v>
      </c>
      <c r="K3539" s="427"/>
      <c r="L3539" s="427">
        <v>311000</v>
      </c>
      <c r="M3539" s="428"/>
      <c r="N3539" s="428"/>
      <c r="O3539" s="429"/>
      <c r="P3539" s="445"/>
      <c r="Q3539" s="433"/>
      <c r="R3539" s="434"/>
      <c r="S3539" s="350">
        <v>1350000</v>
      </c>
      <c r="T3539" s="431"/>
      <c r="U3539" s="350"/>
      <c r="V3539" s="431"/>
      <c r="W3539" s="350"/>
      <c r="X3539" s="23">
        <f t="shared" si="499"/>
        <v>0</v>
      </c>
      <c r="Y3539" s="23">
        <f t="shared" si="500"/>
        <v>0</v>
      </c>
      <c r="Z3539" s="20">
        <v>1</v>
      </c>
      <c r="AH3539" s="20">
        <f t="shared" si="503"/>
        <v>1</v>
      </c>
      <c r="AQ3539" s="1">
        <f t="shared" si="506"/>
        <v>0</v>
      </c>
      <c r="AR3539" s="1">
        <f t="shared" si="504"/>
        <v>1</v>
      </c>
    </row>
    <row r="3540" spans="1:44" ht="28.2" thickTop="1" thickBot="1">
      <c r="A3540" s="104" t="s">
        <v>1094</v>
      </c>
      <c r="B3540" s="104" t="s">
        <v>1117</v>
      </c>
      <c r="C3540" s="187" t="s">
        <v>1118</v>
      </c>
      <c r="D3540" s="188"/>
      <c r="E3540" s="225" t="s">
        <v>179</v>
      </c>
      <c r="F3540" s="424">
        <v>380000</v>
      </c>
      <c r="G3540" s="425">
        <f t="shared" si="505"/>
        <v>380000</v>
      </c>
      <c r="H3540" s="426"/>
      <c r="I3540" s="350">
        <f>G3540</f>
        <v>380000</v>
      </c>
      <c r="J3540" s="427"/>
      <c r="K3540" s="427"/>
      <c r="L3540" s="427"/>
      <c r="M3540" s="428"/>
      <c r="N3540" s="428"/>
      <c r="O3540" s="429"/>
      <c r="P3540" s="445"/>
      <c r="Q3540" s="433"/>
      <c r="R3540" s="434"/>
      <c r="S3540" s="350">
        <v>380000</v>
      </c>
      <c r="T3540" s="431"/>
      <c r="U3540" s="350"/>
      <c r="V3540" s="431"/>
      <c r="W3540" s="350"/>
      <c r="X3540" s="23">
        <f t="shared" ref="X3540:X3603" si="507">G3540-I3540-J3540-K3540-L3540-M3540-N3540</f>
        <v>0</v>
      </c>
      <c r="Y3540" s="23">
        <f t="shared" ref="Y3540:Y3603" si="508">G3540-Q3540-R3540-S3540</f>
        <v>0</v>
      </c>
      <c r="Z3540" s="20">
        <v>1</v>
      </c>
      <c r="AH3540" s="20">
        <f t="shared" si="503"/>
        <v>1</v>
      </c>
      <c r="AQ3540" s="1">
        <f t="shared" si="506"/>
        <v>0</v>
      </c>
      <c r="AR3540" s="1">
        <f t="shared" si="504"/>
        <v>1</v>
      </c>
    </row>
    <row r="3541" spans="1:44" ht="28.2" thickTop="1" thickBot="1">
      <c r="A3541" s="104" t="s">
        <v>1094</v>
      </c>
      <c r="B3541" s="104" t="s">
        <v>1117</v>
      </c>
      <c r="C3541" s="432" t="s">
        <v>222</v>
      </c>
      <c r="D3541" s="188"/>
      <c r="E3541" s="225" t="s">
        <v>179</v>
      </c>
      <c r="F3541" s="424">
        <v>633000</v>
      </c>
      <c r="G3541" s="425">
        <f t="shared" si="505"/>
        <v>633000</v>
      </c>
      <c r="H3541" s="426"/>
      <c r="I3541" s="350"/>
      <c r="J3541" s="427">
        <v>633000</v>
      </c>
      <c r="K3541" s="427"/>
      <c r="L3541" s="427"/>
      <c r="M3541" s="428"/>
      <c r="N3541" s="428"/>
      <c r="O3541" s="429"/>
      <c r="P3541" s="445"/>
      <c r="Q3541" s="433"/>
      <c r="R3541" s="434">
        <v>633000</v>
      </c>
      <c r="S3541" s="350"/>
      <c r="T3541" s="431"/>
      <c r="U3541" s="350"/>
      <c r="V3541" s="431"/>
      <c r="W3541" s="350"/>
      <c r="X3541" s="23">
        <f t="shared" si="507"/>
        <v>0</v>
      </c>
      <c r="Y3541" s="23">
        <f t="shared" si="508"/>
        <v>0</v>
      </c>
      <c r="Z3541" s="20">
        <v>1</v>
      </c>
      <c r="AH3541" s="20">
        <f t="shared" si="503"/>
        <v>1</v>
      </c>
      <c r="AQ3541" s="1">
        <f t="shared" si="506"/>
        <v>0</v>
      </c>
      <c r="AR3541" s="1">
        <f t="shared" si="504"/>
        <v>1</v>
      </c>
    </row>
    <row r="3542" spans="1:44" ht="28.2" thickTop="1" thickBot="1">
      <c r="A3542" s="104" t="s">
        <v>1094</v>
      </c>
      <c r="B3542" s="104" t="s">
        <v>1117</v>
      </c>
      <c r="C3542" s="187" t="s">
        <v>1119</v>
      </c>
      <c r="D3542" s="188"/>
      <c r="E3542" s="225" t="s">
        <v>179</v>
      </c>
      <c r="F3542" s="424">
        <v>90000</v>
      </c>
      <c r="G3542" s="425">
        <f t="shared" si="505"/>
        <v>90000</v>
      </c>
      <c r="H3542" s="426"/>
      <c r="I3542" s="350">
        <f>G3542</f>
        <v>90000</v>
      </c>
      <c r="J3542" s="427"/>
      <c r="K3542" s="427"/>
      <c r="L3542" s="427"/>
      <c r="M3542" s="428"/>
      <c r="N3542" s="428"/>
      <c r="O3542" s="429"/>
      <c r="P3542" s="445"/>
      <c r="Q3542" s="433"/>
      <c r="R3542" s="434">
        <v>50000</v>
      </c>
      <c r="S3542" s="350">
        <v>40000</v>
      </c>
      <c r="T3542" s="431"/>
      <c r="U3542" s="350"/>
      <c r="V3542" s="431"/>
      <c r="W3542" s="350"/>
      <c r="X3542" s="23">
        <f t="shared" si="507"/>
        <v>0</v>
      </c>
      <c r="Y3542" s="23">
        <f t="shared" si="508"/>
        <v>0</v>
      </c>
      <c r="Z3542" s="20">
        <v>1</v>
      </c>
      <c r="AH3542" s="20">
        <f t="shared" si="503"/>
        <v>1</v>
      </c>
      <c r="AQ3542" s="1">
        <f t="shared" si="506"/>
        <v>0</v>
      </c>
      <c r="AR3542" s="1">
        <f t="shared" si="504"/>
        <v>1</v>
      </c>
    </row>
    <row r="3543" spans="1:44" ht="28.2" thickTop="1" thickBot="1">
      <c r="A3543" s="104" t="s">
        <v>1094</v>
      </c>
      <c r="B3543" s="104" t="s">
        <v>1117</v>
      </c>
      <c r="C3543" s="187" t="s">
        <v>1120</v>
      </c>
      <c r="D3543" s="188"/>
      <c r="E3543" s="225" t="s">
        <v>179</v>
      </c>
      <c r="F3543" s="424">
        <v>20000</v>
      </c>
      <c r="G3543" s="425">
        <f t="shared" si="505"/>
        <v>20000</v>
      </c>
      <c r="H3543" s="426"/>
      <c r="I3543" s="350">
        <f t="shared" ref="I3543:I3555" si="509">G3543</f>
        <v>20000</v>
      </c>
      <c r="J3543" s="427"/>
      <c r="K3543" s="427"/>
      <c r="L3543" s="427"/>
      <c r="M3543" s="428"/>
      <c r="N3543" s="428"/>
      <c r="O3543" s="429"/>
      <c r="P3543" s="445"/>
      <c r="Q3543" s="433"/>
      <c r="R3543" s="434">
        <v>20000</v>
      </c>
      <c r="S3543" s="350"/>
      <c r="T3543" s="431"/>
      <c r="U3543" s="350"/>
      <c r="V3543" s="431"/>
      <c r="W3543" s="350"/>
      <c r="X3543" s="23">
        <f t="shared" si="507"/>
        <v>0</v>
      </c>
      <c r="Y3543" s="23">
        <f t="shared" si="508"/>
        <v>0</v>
      </c>
      <c r="Z3543" s="20">
        <v>1</v>
      </c>
      <c r="AH3543" s="20">
        <f t="shared" si="503"/>
        <v>1</v>
      </c>
      <c r="AQ3543" s="1">
        <f t="shared" si="506"/>
        <v>0</v>
      </c>
      <c r="AR3543" s="1">
        <f t="shared" si="504"/>
        <v>1</v>
      </c>
    </row>
    <row r="3544" spans="1:44" ht="28.2" thickTop="1" thickBot="1">
      <c r="A3544" s="104" t="s">
        <v>1094</v>
      </c>
      <c r="B3544" s="104" t="s">
        <v>1117</v>
      </c>
      <c r="C3544" s="187" t="s">
        <v>1121</v>
      </c>
      <c r="D3544" s="188"/>
      <c r="E3544" s="225" t="s">
        <v>179</v>
      </c>
      <c r="F3544" s="424">
        <v>30000</v>
      </c>
      <c r="G3544" s="425">
        <f t="shared" si="505"/>
        <v>30000</v>
      </c>
      <c r="H3544" s="426"/>
      <c r="I3544" s="350">
        <f t="shared" si="509"/>
        <v>30000</v>
      </c>
      <c r="J3544" s="427"/>
      <c r="K3544" s="427"/>
      <c r="L3544" s="427"/>
      <c r="M3544" s="428"/>
      <c r="N3544" s="428"/>
      <c r="O3544" s="429"/>
      <c r="P3544" s="445"/>
      <c r="Q3544" s="433"/>
      <c r="R3544" s="434">
        <v>30000</v>
      </c>
      <c r="S3544" s="350"/>
      <c r="T3544" s="431"/>
      <c r="U3544" s="350"/>
      <c r="V3544" s="431"/>
      <c r="W3544" s="350"/>
      <c r="X3544" s="23">
        <f t="shared" si="507"/>
        <v>0</v>
      </c>
      <c r="Y3544" s="23">
        <f t="shared" si="508"/>
        <v>0</v>
      </c>
      <c r="Z3544" s="20">
        <v>1</v>
      </c>
      <c r="AH3544" s="20">
        <f t="shared" si="503"/>
        <v>1</v>
      </c>
      <c r="AQ3544" s="1">
        <f t="shared" si="506"/>
        <v>0</v>
      </c>
      <c r="AR3544" s="1">
        <f t="shared" si="504"/>
        <v>1</v>
      </c>
    </row>
    <row r="3545" spans="1:44" ht="28.2" thickTop="1" thickBot="1">
      <c r="A3545" s="104" t="s">
        <v>1094</v>
      </c>
      <c r="B3545" s="104" t="s">
        <v>1117</v>
      </c>
      <c r="C3545" s="187" t="s">
        <v>1122</v>
      </c>
      <c r="D3545" s="188"/>
      <c r="E3545" s="225" t="s">
        <v>179</v>
      </c>
      <c r="F3545" s="424">
        <v>30000</v>
      </c>
      <c r="G3545" s="425">
        <f t="shared" si="505"/>
        <v>30000</v>
      </c>
      <c r="H3545" s="426"/>
      <c r="I3545" s="350">
        <f t="shared" si="509"/>
        <v>30000</v>
      </c>
      <c r="J3545" s="427"/>
      <c r="K3545" s="427"/>
      <c r="L3545" s="427"/>
      <c r="M3545" s="428"/>
      <c r="N3545" s="428"/>
      <c r="O3545" s="429"/>
      <c r="P3545" s="445"/>
      <c r="Q3545" s="433"/>
      <c r="R3545" s="434">
        <v>30000</v>
      </c>
      <c r="S3545" s="350"/>
      <c r="T3545" s="431"/>
      <c r="U3545" s="350"/>
      <c r="V3545" s="431"/>
      <c r="W3545" s="350"/>
      <c r="X3545" s="23">
        <f t="shared" si="507"/>
        <v>0</v>
      </c>
      <c r="Y3545" s="23">
        <f t="shared" si="508"/>
        <v>0</v>
      </c>
      <c r="Z3545" s="20">
        <v>1</v>
      </c>
      <c r="AH3545" s="20">
        <f t="shared" si="503"/>
        <v>1</v>
      </c>
      <c r="AQ3545" s="1">
        <f t="shared" si="506"/>
        <v>0</v>
      </c>
      <c r="AR3545" s="1">
        <f t="shared" si="504"/>
        <v>1</v>
      </c>
    </row>
    <row r="3546" spans="1:44" ht="28.2" thickTop="1" thickBot="1">
      <c r="A3546" s="104" t="s">
        <v>1094</v>
      </c>
      <c r="B3546" s="104" t="s">
        <v>1117</v>
      </c>
      <c r="C3546" s="187" t="s">
        <v>451</v>
      </c>
      <c r="D3546" s="188"/>
      <c r="E3546" s="225" t="s">
        <v>179</v>
      </c>
      <c r="F3546" s="424">
        <v>40000</v>
      </c>
      <c r="G3546" s="425">
        <f t="shared" si="505"/>
        <v>40000</v>
      </c>
      <c r="H3546" s="426"/>
      <c r="I3546" s="350">
        <f t="shared" si="509"/>
        <v>40000</v>
      </c>
      <c r="J3546" s="427"/>
      <c r="K3546" s="427"/>
      <c r="L3546" s="427"/>
      <c r="M3546" s="428"/>
      <c r="N3546" s="428"/>
      <c r="O3546" s="429"/>
      <c r="P3546" s="445"/>
      <c r="Q3546" s="433"/>
      <c r="R3546" s="434">
        <v>40000</v>
      </c>
      <c r="S3546" s="350"/>
      <c r="T3546" s="431"/>
      <c r="U3546" s="350"/>
      <c r="V3546" s="431"/>
      <c r="W3546" s="350"/>
      <c r="X3546" s="23">
        <f t="shared" si="507"/>
        <v>0</v>
      </c>
      <c r="Y3546" s="23">
        <f t="shared" si="508"/>
        <v>0</v>
      </c>
      <c r="Z3546" s="20">
        <v>1</v>
      </c>
      <c r="AH3546" s="20">
        <f t="shared" si="503"/>
        <v>1</v>
      </c>
      <c r="AQ3546" s="1">
        <f t="shared" si="506"/>
        <v>0</v>
      </c>
      <c r="AR3546" s="1">
        <f t="shared" si="504"/>
        <v>1</v>
      </c>
    </row>
    <row r="3547" spans="1:44" ht="28.2" thickTop="1" thickBot="1">
      <c r="A3547" s="104" t="s">
        <v>1094</v>
      </c>
      <c r="B3547" s="104" t="s">
        <v>1117</v>
      </c>
      <c r="C3547" s="187" t="s">
        <v>665</v>
      </c>
      <c r="D3547" s="188"/>
      <c r="E3547" s="225" t="s">
        <v>179</v>
      </c>
      <c r="F3547" s="424">
        <v>100000</v>
      </c>
      <c r="G3547" s="425">
        <f t="shared" si="505"/>
        <v>100000</v>
      </c>
      <c r="H3547" s="426"/>
      <c r="I3547" s="350">
        <f t="shared" si="509"/>
        <v>100000</v>
      </c>
      <c r="J3547" s="427"/>
      <c r="K3547" s="427"/>
      <c r="L3547" s="427"/>
      <c r="M3547" s="428"/>
      <c r="N3547" s="428"/>
      <c r="O3547" s="429"/>
      <c r="P3547" s="445"/>
      <c r="Q3547" s="433"/>
      <c r="R3547" s="434">
        <v>100000</v>
      </c>
      <c r="S3547" s="350"/>
      <c r="T3547" s="431"/>
      <c r="U3547" s="350"/>
      <c r="V3547" s="431"/>
      <c r="W3547" s="350"/>
      <c r="X3547" s="23">
        <f t="shared" si="507"/>
        <v>0</v>
      </c>
      <c r="Y3547" s="23">
        <f t="shared" si="508"/>
        <v>0</v>
      </c>
      <c r="Z3547" s="20">
        <v>1</v>
      </c>
      <c r="AH3547" s="20">
        <f t="shared" si="503"/>
        <v>1</v>
      </c>
      <c r="AQ3547" s="1">
        <f t="shared" si="506"/>
        <v>0</v>
      </c>
      <c r="AR3547" s="1">
        <f t="shared" si="504"/>
        <v>1</v>
      </c>
    </row>
    <row r="3548" spans="1:44" ht="28.2" thickTop="1" thickBot="1">
      <c r="A3548" s="104" t="s">
        <v>1094</v>
      </c>
      <c r="B3548" s="104" t="s">
        <v>1117</v>
      </c>
      <c r="C3548" s="187" t="s">
        <v>229</v>
      </c>
      <c r="D3548" s="188"/>
      <c r="E3548" s="225" t="s">
        <v>179</v>
      </c>
      <c r="F3548" s="424">
        <v>220000</v>
      </c>
      <c r="G3548" s="425">
        <f t="shared" si="505"/>
        <v>220000</v>
      </c>
      <c r="H3548" s="426"/>
      <c r="I3548" s="350">
        <f t="shared" si="509"/>
        <v>220000</v>
      </c>
      <c r="J3548" s="427"/>
      <c r="K3548" s="427"/>
      <c r="L3548" s="427"/>
      <c r="M3548" s="428"/>
      <c r="N3548" s="428"/>
      <c r="O3548" s="429"/>
      <c r="P3548" s="445"/>
      <c r="Q3548" s="433"/>
      <c r="R3548" s="434">
        <v>198000</v>
      </c>
      <c r="S3548" s="350">
        <v>22000</v>
      </c>
      <c r="T3548" s="431"/>
      <c r="U3548" s="350"/>
      <c r="V3548" s="431"/>
      <c r="W3548" s="350"/>
      <c r="X3548" s="23">
        <f t="shared" si="507"/>
        <v>0</v>
      </c>
      <c r="Y3548" s="23">
        <f t="shared" si="508"/>
        <v>0</v>
      </c>
      <c r="Z3548" s="20">
        <v>1</v>
      </c>
      <c r="AH3548" s="20">
        <f t="shared" si="503"/>
        <v>1</v>
      </c>
      <c r="AQ3548" s="1">
        <f t="shared" si="506"/>
        <v>0</v>
      </c>
      <c r="AR3548" s="1">
        <f t="shared" si="504"/>
        <v>1</v>
      </c>
    </row>
    <row r="3549" spans="1:44" ht="28.2" thickTop="1" thickBot="1">
      <c r="A3549" s="104" t="s">
        <v>1094</v>
      </c>
      <c r="B3549" s="104" t="s">
        <v>1117</v>
      </c>
      <c r="C3549" s="187" t="s">
        <v>1123</v>
      </c>
      <c r="D3549" s="188"/>
      <c r="E3549" s="225" t="s">
        <v>179</v>
      </c>
      <c r="F3549" s="424">
        <v>100000</v>
      </c>
      <c r="G3549" s="425">
        <f t="shared" si="505"/>
        <v>100000</v>
      </c>
      <c r="H3549" s="426"/>
      <c r="I3549" s="350">
        <f t="shared" si="509"/>
        <v>100000</v>
      </c>
      <c r="J3549" s="427"/>
      <c r="K3549" s="427"/>
      <c r="L3549" s="427"/>
      <c r="M3549" s="428"/>
      <c r="N3549" s="428"/>
      <c r="O3549" s="429"/>
      <c r="P3549" s="445"/>
      <c r="Q3549" s="433"/>
      <c r="R3549" s="434">
        <v>100000</v>
      </c>
      <c r="S3549" s="350"/>
      <c r="T3549" s="431"/>
      <c r="U3549" s="350"/>
      <c r="V3549" s="431"/>
      <c r="W3549" s="350"/>
      <c r="X3549" s="23">
        <f t="shared" si="507"/>
        <v>0</v>
      </c>
      <c r="Y3549" s="23">
        <f t="shared" si="508"/>
        <v>0</v>
      </c>
      <c r="Z3549" s="20">
        <v>1</v>
      </c>
      <c r="AH3549" s="20">
        <f t="shared" si="503"/>
        <v>1</v>
      </c>
      <c r="AQ3549" s="1">
        <f t="shared" si="506"/>
        <v>0</v>
      </c>
      <c r="AR3549" s="1">
        <f t="shared" si="504"/>
        <v>1</v>
      </c>
    </row>
    <row r="3550" spans="1:44" ht="28.2" thickTop="1" thickBot="1">
      <c r="A3550" s="104" t="s">
        <v>1094</v>
      </c>
      <c r="B3550" s="104" t="s">
        <v>1117</v>
      </c>
      <c r="C3550" s="187" t="s">
        <v>1124</v>
      </c>
      <c r="D3550" s="188"/>
      <c r="E3550" s="225" t="s">
        <v>179</v>
      </c>
      <c r="F3550" s="424">
        <v>10000</v>
      </c>
      <c r="G3550" s="425">
        <f t="shared" si="505"/>
        <v>10000</v>
      </c>
      <c r="H3550" s="426"/>
      <c r="I3550" s="350">
        <f t="shared" si="509"/>
        <v>10000</v>
      </c>
      <c r="J3550" s="427"/>
      <c r="K3550" s="427"/>
      <c r="L3550" s="427"/>
      <c r="M3550" s="428"/>
      <c r="N3550" s="428"/>
      <c r="O3550" s="429"/>
      <c r="P3550" s="445"/>
      <c r="Q3550" s="433"/>
      <c r="R3550" s="434">
        <v>10000</v>
      </c>
      <c r="S3550" s="350"/>
      <c r="T3550" s="431"/>
      <c r="U3550" s="350"/>
      <c r="V3550" s="431"/>
      <c r="W3550" s="350"/>
      <c r="X3550" s="23">
        <f t="shared" si="507"/>
        <v>0</v>
      </c>
      <c r="Y3550" s="23">
        <f t="shared" si="508"/>
        <v>0</v>
      </c>
      <c r="Z3550" s="20">
        <v>1</v>
      </c>
      <c r="AH3550" s="20">
        <f t="shared" si="503"/>
        <v>1</v>
      </c>
      <c r="AQ3550" s="1">
        <f t="shared" si="506"/>
        <v>0</v>
      </c>
      <c r="AR3550" s="1">
        <f t="shared" si="504"/>
        <v>1</v>
      </c>
    </row>
    <row r="3551" spans="1:44" ht="28.2" thickTop="1" thickBot="1">
      <c r="A3551" s="104" t="s">
        <v>1094</v>
      </c>
      <c r="B3551" s="104" t="s">
        <v>1117</v>
      </c>
      <c r="C3551" s="187" t="s">
        <v>1125</v>
      </c>
      <c r="D3551" s="188"/>
      <c r="E3551" s="225" t="s">
        <v>179</v>
      </c>
      <c r="F3551" s="424">
        <v>38000</v>
      </c>
      <c r="G3551" s="425">
        <f t="shared" si="505"/>
        <v>38000</v>
      </c>
      <c r="H3551" s="426"/>
      <c r="I3551" s="350">
        <f t="shared" si="509"/>
        <v>38000</v>
      </c>
      <c r="J3551" s="427"/>
      <c r="K3551" s="427"/>
      <c r="L3551" s="427"/>
      <c r="M3551" s="428"/>
      <c r="N3551" s="428"/>
      <c r="O3551" s="429"/>
      <c r="P3551" s="445"/>
      <c r="Q3551" s="433"/>
      <c r="R3551" s="434">
        <v>38000</v>
      </c>
      <c r="S3551" s="350"/>
      <c r="T3551" s="431"/>
      <c r="U3551" s="350"/>
      <c r="V3551" s="431"/>
      <c r="W3551" s="350"/>
      <c r="X3551" s="23">
        <f t="shared" si="507"/>
        <v>0</v>
      </c>
      <c r="Y3551" s="23">
        <f t="shared" si="508"/>
        <v>0</v>
      </c>
      <c r="AC3551" s="20">
        <v>1</v>
      </c>
      <c r="AH3551" s="20">
        <f t="shared" si="503"/>
        <v>1</v>
      </c>
      <c r="AQ3551" s="1">
        <f t="shared" si="506"/>
        <v>0</v>
      </c>
      <c r="AR3551" s="1">
        <f t="shared" si="504"/>
        <v>1</v>
      </c>
    </row>
    <row r="3552" spans="1:44" ht="28.2" thickTop="1" thickBot="1">
      <c r="A3552" s="104" t="s">
        <v>1094</v>
      </c>
      <c r="B3552" s="104" t="s">
        <v>1117</v>
      </c>
      <c r="C3552" s="187" t="s">
        <v>41</v>
      </c>
      <c r="D3552" s="188"/>
      <c r="E3552" s="225" t="s">
        <v>53</v>
      </c>
      <c r="F3552" s="424">
        <v>1022000</v>
      </c>
      <c r="G3552" s="425">
        <v>1018000</v>
      </c>
      <c r="H3552" s="426"/>
      <c r="I3552" s="350">
        <v>560000</v>
      </c>
      <c r="J3552" s="427">
        <v>360000</v>
      </c>
      <c r="K3552" s="427"/>
      <c r="L3552" s="427">
        <v>98000</v>
      </c>
      <c r="M3552" s="428"/>
      <c r="N3552" s="428"/>
      <c r="O3552" s="429"/>
      <c r="P3552" s="445"/>
      <c r="Q3552" s="433">
        <v>916000</v>
      </c>
      <c r="R3552" s="434"/>
      <c r="S3552" s="350">
        <v>102000</v>
      </c>
      <c r="T3552" s="431"/>
      <c r="U3552" s="350"/>
      <c r="V3552" s="431"/>
      <c r="W3552" s="350"/>
      <c r="X3552" s="23">
        <f t="shared" si="507"/>
        <v>0</v>
      </c>
      <c r="Y3552" s="23">
        <f t="shared" si="508"/>
        <v>0</v>
      </c>
      <c r="AH3552" s="20">
        <f t="shared" si="503"/>
        <v>0</v>
      </c>
      <c r="AI3552" s="20">
        <v>1</v>
      </c>
      <c r="AQ3552" s="1">
        <f t="shared" si="506"/>
        <v>1</v>
      </c>
      <c r="AR3552" s="1">
        <f t="shared" si="504"/>
        <v>1</v>
      </c>
    </row>
    <row r="3553" spans="1:44" ht="28.2" thickTop="1" thickBot="1">
      <c r="A3553" s="104" t="s">
        <v>1094</v>
      </c>
      <c r="B3553" s="104" t="s">
        <v>1117</v>
      </c>
      <c r="C3553" s="187" t="s">
        <v>48</v>
      </c>
      <c r="D3553" s="188"/>
      <c r="E3553" s="225" t="s">
        <v>53</v>
      </c>
      <c r="F3553" s="424">
        <v>172000</v>
      </c>
      <c r="G3553" s="425">
        <v>190000</v>
      </c>
      <c r="H3553" s="426"/>
      <c r="I3553" s="350">
        <f t="shared" si="509"/>
        <v>190000</v>
      </c>
      <c r="J3553" s="427"/>
      <c r="K3553" s="427"/>
      <c r="L3553" s="427"/>
      <c r="M3553" s="428"/>
      <c r="N3553" s="428"/>
      <c r="O3553" s="429"/>
      <c r="P3553" s="445"/>
      <c r="Q3553" s="433"/>
      <c r="R3553" s="434">
        <v>171000</v>
      </c>
      <c r="S3553" s="350">
        <v>19000</v>
      </c>
      <c r="T3553" s="431"/>
      <c r="U3553" s="350"/>
      <c r="V3553" s="431"/>
      <c r="W3553" s="350"/>
      <c r="X3553" s="23">
        <f t="shared" si="507"/>
        <v>0</v>
      </c>
      <c r="Y3553" s="23">
        <f t="shared" si="508"/>
        <v>0</v>
      </c>
      <c r="AH3553" s="20">
        <f t="shared" si="503"/>
        <v>0</v>
      </c>
      <c r="AI3553" s="20">
        <v>1</v>
      </c>
      <c r="AQ3553" s="1">
        <f t="shared" si="506"/>
        <v>1</v>
      </c>
      <c r="AR3553" s="1">
        <f t="shared" si="504"/>
        <v>1</v>
      </c>
    </row>
    <row r="3554" spans="1:44" ht="28.2" thickTop="1" thickBot="1">
      <c r="A3554" s="104" t="s">
        <v>1094</v>
      </c>
      <c r="B3554" s="104" t="s">
        <v>1117</v>
      </c>
      <c r="C3554" s="187" t="s">
        <v>1126</v>
      </c>
      <c r="D3554" s="188"/>
      <c r="E3554" s="225" t="s">
        <v>53</v>
      </c>
      <c r="F3554" s="424">
        <v>500000</v>
      </c>
      <c r="G3554" s="425">
        <v>592000</v>
      </c>
      <c r="H3554" s="426"/>
      <c r="I3554" s="350">
        <v>494000</v>
      </c>
      <c r="J3554" s="427"/>
      <c r="K3554" s="427"/>
      <c r="L3554" s="427">
        <v>98000</v>
      </c>
      <c r="M3554" s="428"/>
      <c r="N3554" s="428"/>
      <c r="O3554" s="429"/>
      <c r="P3554" s="445"/>
      <c r="Q3554" s="433">
        <v>294000</v>
      </c>
      <c r="R3554" s="434">
        <v>230000</v>
      </c>
      <c r="S3554" s="350">
        <v>68000</v>
      </c>
      <c r="T3554" s="431"/>
      <c r="U3554" s="350"/>
      <c r="V3554" s="431"/>
      <c r="W3554" s="350"/>
      <c r="X3554" s="23">
        <f t="shared" si="507"/>
        <v>0</v>
      </c>
      <c r="Y3554" s="23">
        <f t="shared" si="508"/>
        <v>0</v>
      </c>
      <c r="AH3554" s="20">
        <f t="shared" si="503"/>
        <v>0</v>
      </c>
      <c r="AI3554" s="20">
        <v>1</v>
      </c>
      <c r="AQ3554" s="1">
        <f t="shared" si="506"/>
        <v>1</v>
      </c>
      <c r="AR3554" s="1">
        <f t="shared" si="504"/>
        <v>1</v>
      </c>
    </row>
    <row r="3555" spans="1:44" ht="28.2" thickTop="1" thickBot="1">
      <c r="A3555" s="104" t="s">
        <v>1094</v>
      </c>
      <c r="B3555" s="104" t="s">
        <v>1117</v>
      </c>
      <c r="C3555" s="187" t="s">
        <v>233</v>
      </c>
      <c r="D3555" s="188"/>
      <c r="E3555" s="225" t="s">
        <v>53</v>
      </c>
      <c r="F3555" s="424">
        <v>800000</v>
      </c>
      <c r="G3555" s="425">
        <v>692000</v>
      </c>
      <c r="H3555" s="426"/>
      <c r="I3555" s="350">
        <f t="shared" si="509"/>
        <v>692000</v>
      </c>
      <c r="J3555" s="427"/>
      <c r="K3555" s="427"/>
      <c r="L3555" s="427"/>
      <c r="M3555" s="428"/>
      <c r="N3555" s="428"/>
      <c r="O3555" s="429"/>
      <c r="P3555" s="445"/>
      <c r="Q3555" s="433">
        <v>357000</v>
      </c>
      <c r="R3555" s="434">
        <v>265000</v>
      </c>
      <c r="S3555" s="350">
        <v>70000</v>
      </c>
      <c r="T3555" s="431"/>
      <c r="U3555" s="350"/>
      <c r="V3555" s="431"/>
      <c r="W3555" s="350"/>
      <c r="X3555" s="23">
        <f t="shared" si="507"/>
        <v>0</v>
      </c>
      <c r="Y3555" s="23">
        <f t="shared" si="508"/>
        <v>0</v>
      </c>
      <c r="AH3555" s="20">
        <f t="shared" si="503"/>
        <v>0</v>
      </c>
      <c r="AI3555" s="20">
        <v>1</v>
      </c>
      <c r="AQ3555" s="1">
        <f t="shared" si="506"/>
        <v>1</v>
      </c>
      <c r="AR3555" s="1">
        <f t="shared" si="504"/>
        <v>1</v>
      </c>
    </row>
    <row r="3556" spans="1:44" ht="28.2" thickTop="1" thickBot="1">
      <c r="A3556" s="104" t="s">
        <v>1094</v>
      </c>
      <c r="B3556" s="104" t="s">
        <v>1117</v>
      </c>
      <c r="C3556" s="187" t="s">
        <v>1127</v>
      </c>
      <c r="D3556" s="188"/>
      <c r="E3556" s="225" t="s">
        <v>53</v>
      </c>
      <c r="F3556" s="424">
        <v>170000</v>
      </c>
      <c r="G3556" s="425">
        <v>198000</v>
      </c>
      <c r="H3556" s="426"/>
      <c r="I3556" s="350">
        <f>G3556</f>
        <v>198000</v>
      </c>
      <c r="J3556" s="427"/>
      <c r="K3556" s="427"/>
      <c r="L3556" s="427"/>
      <c r="M3556" s="428"/>
      <c r="N3556" s="428"/>
      <c r="O3556" s="429"/>
      <c r="P3556" s="445"/>
      <c r="Q3556" s="433">
        <v>98000</v>
      </c>
      <c r="R3556" s="434">
        <v>50000</v>
      </c>
      <c r="S3556" s="350">
        <v>50000</v>
      </c>
      <c r="T3556" s="431"/>
      <c r="U3556" s="350"/>
      <c r="V3556" s="431"/>
      <c r="W3556" s="350"/>
      <c r="X3556" s="23">
        <f t="shared" si="507"/>
        <v>0</v>
      </c>
      <c r="Y3556" s="23">
        <f t="shared" si="508"/>
        <v>0</v>
      </c>
      <c r="AH3556" s="20">
        <f t="shared" si="503"/>
        <v>0</v>
      </c>
      <c r="AI3556" s="20">
        <v>1</v>
      </c>
      <c r="AQ3556" s="1">
        <f t="shared" si="506"/>
        <v>1</v>
      </c>
      <c r="AR3556" s="1">
        <f t="shared" si="504"/>
        <v>1</v>
      </c>
    </row>
    <row r="3557" spans="1:44" ht="28.2" thickTop="1" thickBot="1">
      <c r="A3557" s="104" t="s">
        <v>1094</v>
      </c>
      <c r="B3557" s="104" t="s">
        <v>1117</v>
      </c>
      <c r="C3557" s="187" t="s">
        <v>1128</v>
      </c>
      <c r="D3557" s="188"/>
      <c r="E3557" s="225" t="s">
        <v>53</v>
      </c>
      <c r="F3557" s="424">
        <v>50000</v>
      </c>
      <c r="G3557" s="425">
        <v>80000</v>
      </c>
      <c r="H3557" s="426"/>
      <c r="I3557" s="350">
        <f>G3557</f>
        <v>80000</v>
      </c>
      <c r="J3557" s="427"/>
      <c r="K3557" s="427"/>
      <c r="L3557" s="427"/>
      <c r="M3557" s="428"/>
      <c r="N3557" s="428"/>
      <c r="O3557" s="429"/>
      <c r="P3557" s="445"/>
      <c r="Q3557" s="433"/>
      <c r="R3557" s="434"/>
      <c r="S3557" s="350">
        <v>80000</v>
      </c>
      <c r="T3557" s="431"/>
      <c r="U3557" s="350"/>
      <c r="V3557" s="431"/>
      <c r="W3557" s="350"/>
      <c r="X3557" s="23">
        <f t="shared" si="507"/>
        <v>0</v>
      </c>
      <c r="Y3557" s="23">
        <f t="shared" si="508"/>
        <v>0</v>
      </c>
      <c r="AH3557" s="20">
        <f t="shared" si="503"/>
        <v>0</v>
      </c>
      <c r="AI3557" s="20">
        <v>1</v>
      </c>
      <c r="AQ3557" s="1">
        <f t="shared" si="506"/>
        <v>1</v>
      </c>
      <c r="AR3557" s="1">
        <f t="shared" si="504"/>
        <v>1</v>
      </c>
    </row>
    <row r="3558" spans="1:44" ht="28.2" thickTop="1" thickBot="1">
      <c r="A3558" s="104" t="s">
        <v>1094</v>
      </c>
      <c r="B3558" s="104" t="s">
        <v>1117</v>
      </c>
      <c r="C3558" s="187" t="s">
        <v>1129</v>
      </c>
      <c r="D3558" s="188"/>
      <c r="E3558" s="225" t="s">
        <v>53</v>
      </c>
      <c r="F3558" s="424">
        <v>700000</v>
      </c>
      <c r="G3558" s="425">
        <v>730000</v>
      </c>
      <c r="H3558" s="426"/>
      <c r="I3558" s="350">
        <v>480000</v>
      </c>
      <c r="J3558" s="427"/>
      <c r="K3558" s="427"/>
      <c r="L3558" s="427"/>
      <c r="M3558" s="428"/>
      <c r="N3558" s="428">
        <v>250000</v>
      </c>
      <c r="O3558" s="429"/>
      <c r="P3558" s="445"/>
      <c r="Q3558" s="433">
        <v>657000</v>
      </c>
      <c r="R3558" s="434">
        <v>73000</v>
      </c>
      <c r="S3558" s="350"/>
      <c r="T3558" s="431"/>
      <c r="U3558" s="350"/>
      <c r="V3558" s="431"/>
      <c r="W3558" s="350"/>
      <c r="X3558" s="23">
        <f t="shared" si="507"/>
        <v>0</v>
      </c>
      <c r="Y3558" s="23">
        <f t="shared" si="508"/>
        <v>0</v>
      </c>
      <c r="AH3558" s="20">
        <f t="shared" si="503"/>
        <v>0</v>
      </c>
      <c r="AL3558" s="20">
        <v>1</v>
      </c>
      <c r="AQ3558" s="1">
        <f t="shared" si="506"/>
        <v>1</v>
      </c>
      <c r="AR3558" s="1">
        <f t="shared" si="504"/>
        <v>1</v>
      </c>
    </row>
    <row r="3559" spans="1:44" ht="28.2" thickTop="1" thickBot="1">
      <c r="A3559" s="104" t="s">
        <v>1094</v>
      </c>
      <c r="B3559" s="104" t="s">
        <v>1117</v>
      </c>
      <c r="C3559" s="187" t="s">
        <v>1130</v>
      </c>
      <c r="D3559" s="188"/>
      <c r="E3559" s="225" t="s">
        <v>53</v>
      </c>
      <c r="F3559" s="424">
        <v>700000</v>
      </c>
      <c r="G3559" s="425">
        <v>660000</v>
      </c>
      <c r="H3559" s="426"/>
      <c r="I3559" s="350">
        <v>360000</v>
      </c>
      <c r="J3559" s="427">
        <v>300000</v>
      </c>
      <c r="K3559" s="427"/>
      <c r="L3559" s="427"/>
      <c r="M3559" s="428"/>
      <c r="N3559" s="428"/>
      <c r="O3559" s="429"/>
      <c r="P3559" s="445"/>
      <c r="Q3559" s="433">
        <v>538000</v>
      </c>
      <c r="R3559" s="434">
        <v>63000</v>
      </c>
      <c r="S3559" s="350">
        <v>59000</v>
      </c>
      <c r="T3559" s="431"/>
      <c r="U3559" s="350"/>
      <c r="V3559" s="431"/>
      <c r="W3559" s="350"/>
      <c r="X3559" s="23">
        <f t="shared" si="507"/>
        <v>0</v>
      </c>
      <c r="Y3559" s="23">
        <f t="shared" si="508"/>
        <v>0</v>
      </c>
      <c r="AH3559" s="20">
        <f t="shared" si="503"/>
        <v>0</v>
      </c>
      <c r="AI3559" s="20">
        <v>1</v>
      </c>
      <c r="AQ3559" s="1">
        <f t="shared" si="506"/>
        <v>1</v>
      </c>
      <c r="AR3559" s="1">
        <f t="shared" si="504"/>
        <v>1</v>
      </c>
    </row>
    <row r="3560" spans="1:44" ht="28.2" thickTop="1" thickBot="1">
      <c r="A3560" s="104" t="s">
        <v>1094</v>
      </c>
      <c r="B3560" s="104" t="s">
        <v>1117</v>
      </c>
      <c r="C3560" s="187" t="s">
        <v>288</v>
      </c>
      <c r="D3560" s="188"/>
      <c r="E3560" s="225" t="s">
        <v>145</v>
      </c>
      <c r="F3560" s="424">
        <v>350000</v>
      </c>
      <c r="G3560" s="425">
        <v>297000</v>
      </c>
      <c r="H3560" s="426"/>
      <c r="I3560" s="350">
        <v>297000</v>
      </c>
      <c r="J3560" s="427"/>
      <c r="K3560" s="427"/>
      <c r="L3560" s="427"/>
      <c r="M3560" s="428"/>
      <c r="N3560" s="428"/>
      <c r="O3560" s="429"/>
      <c r="P3560" s="445"/>
      <c r="Q3560" s="433">
        <v>267000</v>
      </c>
      <c r="R3560" s="434">
        <v>30000</v>
      </c>
      <c r="S3560" s="350"/>
      <c r="T3560" s="431"/>
      <c r="U3560" s="350"/>
      <c r="V3560" s="431"/>
      <c r="W3560" s="350"/>
      <c r="X3560" s="23">
        <f t="shared" si="507"/>
        <v>0</v>
      </c>
      <c r="Y3560" s="23">
        <f t="shared" si="508"/>
        <v>0</v>
      </c>
      <c r="AH3560" s="20">
        <f t="shared" si="503"/>
        <v>0</v>
      </c>
      <c r="AI3560" s="20">
        <v>1</v>
      </c>
      <c r="AQ3560" s="1">
        <f t="shared" si="506"/>
        <v>1</v>
      </c>
      <c r="AR3560" s="1">
        <f t="shared" si="504"/>
        <v>1</v>
      </c>
    </row>
    <row r="3561" spans="1:44" ht="28.2" thickTop="1" thickBot="1">
      <c r="A3561" s="104" t="s">
        <v>1094</v>
      </c>
      <c r="B3561" s="104" t="s">
        <v>1117</v>
      </c>
      <c r="C3561" s="187" t="s">
        <v>41</v>
      </c>
      <c r="D3561" s="188"/>
      <c r="E3561" s="225" t="s">
        <v>145</v>
      </c>
      <c r="F3561" s="424">
        <v>304000</v>
      </c>
      <c r="G3561" s="425">
        <v>533000</v>
      </c>
      <c r="H3561" s="426"/>
      <c r="I3561" s="350">
        <v>133000</v>
      </c>
      <c r="J3561" s="427">
        <v>400000</v>
      </c>
      <c r="K3561" s="427"/>
      <c r="L3561" s="427"/>
      <c r="M3561" s="428"/>
      <c r="N3561" s="428"/>
      <c r="O3561" s="429"/>
      <c r="P3561" s="445"/>
      <c r="Q3561" s="433"/>
      <c r="R3561" s="434">
        <v>479000</v>
      </c>
      <c r="S3561" s="350">
        <v>54000</v>
      </c>
      <c r="T3561" s="431"/>
      <c r="U3561" s="350"/>
      <c r="V3561" s="431"/>
      <c r="W3561" s="350"/>
      <c r="X3561" s="23">
        <f t="shared" si="507"/>
        <v>0</v>
      </c>
      <c r="Y3561" s="23">
        <f t="shared" si="508"/>
        <v>0</v>
      </c>
      <c r="AH3561" s="20">
        <f t="shared" si="503"/>
        <v>0</v>
      </c>
      <c r="AI3561" s="20">
        <v>1</v>
      </c>
      <c r="AQ3561" s="1">
        <f t="shared" si="506"/>
        <v>1</v>
      </c>
      <c r="AR3561" s="1">
        <f t="shared" si="504"/>
        <v>1</v>
      </c>
    </row>
    <row r="3562" spans="1:44" ht="28.2" thickTop="1" thickBot="1">
      <c r="A3562" s="104" t="s">
        <v>1094</v>
      </c>
      <c r="B3562" s="104" t="s">
        <v>1117</v>
      </c>
      <c r="C3562" s="187" t="s">
        <v>1131</v>
      </c>
      <c r="D3562" s="188"/>
      <c r="E3562" s="225" t="s">
        <v>145</v>
      </c>
      <c r="F3562" s="424">
        <v>700000</v>
      </c>
      <c r="G3562" s="425">
        <v>700000</v>
      </c>
      <c r="H3562" s="426"/>
      <c r="I3562" s="350">
        <v>700000</v>
      </c>
      <c r="J3562" s="427"/>
      <c r="K3562" s="427"/>
      <c r="L3562" s="427"/>
      <c r="M3562" s="428"/>
      <c r="N3562" s="428"/>
      <c r="O3562" s="429"/>
      <c r="P3562" s="445"/>
      <c r="Q3562" s="433"/>
      <c r="R3562" s="434">
        <v>350000</v>
      </c>
      <c r="S3562" s="350">
        <v>350000</v>
      </c>
      <c r="T3562" s="431"/>
      <c r="U3562" s="350"/>
      <c r="V3562" s="431"/>
      <c r="W3562" s="350"/>
      <c r="X3562" s="23">
        <f t="shared" si="507"/>
        <v>0</v>
      </c>
      <c r="Y3562" s="23">
        <f t="shared" si="508"/>
        <v>0</v>
      </c>
      <c r="AH3562" s="20">
        <f t="shared" si="503"/>
        <v>0</v>
      </c>
      <c r="AI3562" s="20">
        <v>1</v>
      </c>
      <c r="AQ3562" s="1">
        <f t="shared" si="506"/>
        <v>1</v>
      </c>
      <c r="AR3562" s="1">
        <f t="shared" si="504"/>
        <v>1</v>
      </c>
    </row>
    <row r="3563" spans="1:44" ht="28.2" thickTop="1" thickBot="1">
      <c r="A3563" s="104" t="s">
        <v>1094</v>
      </c>
      <c r="B3563" s="104" t="s">
        <v>1117</v>
      </c>
      <c r="C3563" s="187" t="s">
        <v>229</v>
      </c>
      <c r="D3563" s="188"/>
      <c r="E3563" s="225" t="s">
        <v>145</v>
      </c>
      <c r="F3563" s="424">
        <v>196000</v>
      </c>
      <c r="G3563" s="425">
        <v>119000</v>
      </c>
      <c r="H3563" s="426"/>
      <c r="I3563" s="350"/>
      <c r="J3563" s="427"/>
      <c r="K3563" s="427"/>
      <c r="L3563" s="427">
        <v>119000</v>
      </c>
      <c r="M3563" s="428"/>
      <c r="N3563" s="428"/>
      <c r="O3563" s="429"/>
      <c r="P3563" s="445"/>
      <c r="Q3563" s="433">
        <v>50000</v>
      </c>
      <c r="R3563" s="434">
        <v>69000</v>
      </c>
      <c r="S3563" s="350"/>
      <c r="T3563" s="431"/>
      <c r="U3563" s="350"/>
      <c r="V3563" s="431"/>
      <c r="W3563" s="350"/>
      <c r="X3563" s="23">
        <f t="shared" si="507"/>
        <v>0</v>
      </c>
      <c r="Y3563" s="23">
        <f t="shared" si="508"/>
        <v>0</v>
      </c>
      <c r="AH3563" s="20">
        <f t="shared" si="503"/>
        <v>0</v>
      </c>
      <c r="AI3563" s="20">
        <v>1</v>
      </c>
      <c r="AQ3563" s="1">
        <f t="shared" si="506"/>
        <v>1</v>
      </c>
      <c r="AR3563" s="1">
        <f t="shared" si="504"/>
        <v>1</v>
      </c>
    </row>
    <row r="3564" spans="1:44" ht="28.2" thickTop="1" thickBot="1">
      <c r="A3564" s="104" t="s">
        <v>1094</v>
      </c>
      <c r="B3564" s="104" t="s">
        <v>1117</v>
      </c>
      <c r="C3564" s="187" t="s">
        <v>1132</v>
      </c>
      <c r="D3564" s="188"/>
      <c r="E3564" s="225" t="s">
        <v>53</v>
      </c>
      <c r="F3564" s="424">
        <v>700000</v>
      </c>
      <c r="G3564" s="425">
        <v>713000</v>
      </c>
      <c r="H3564" s="426"/>
      <c r="I3564" s="350"/>
      <c r="J3564" s="427"/>
      <c r="K3564" s="427"/>
      <c r="L3564" s="427"/>
      <c r="M3564" s="428">
        <v>713000</v>
      </c>
      <c r="N3564" s="428"/>
      <c r="O3564" s="429"/>
      <c r="P3564" s="445"/>
      <c r="Q3564" s="433">
        <v>641000</v>
      </c>
      <c r="R3564" s="434">
        <v>72000</v>
      </c>
      <c r="S3564" s="350"/>
      <c r="T3564" s="431"/>
      <c r="U3564" s="350"/>
      <c r="V3564" s="431"/>
      <c r="W3564" s="350"/>
      <c r="X3564" s="23">
        <f t="shared" si="507"/>
        <v>0</v>
      </c>
      <c r="Y3564" s="23">
        <f t="shared" si="508"/>
        <v>0</v>
      </c>
      <c r="AH3564" s="20">
        <f t="shared" si="503"/>
        <v>0</v>
      </c>
      <c r="AO3564" s="20">
        <v>1</v>
      </c>
      <c r="AQ3564" s="1">
        <f t="shared" si="506"/>
        <v>1</v>
      </c>
      <c r="AR3564" s="1">
        <f t="shared" si="504"/>
        <v>1</v>
      </c>
    </row>
    <row r="3565" spans="1:44" ht="28.2" thickTop="1" thickBot="1">
      <c r="A3565" s="104" t="s">
        <v>1094</v>
      </c>
      <c r="B3565" s="104" t="s">
        <v>1117</v>
      </c>
      <c r="C3565" s="187" t="s">
        <v>1133</v>
      </c>
      <c r="D3565" s="188"/>
      <c r="E3565" s="225" t="s">
        <v>53</v>
      </c>
      <c r="F3565" s="424">
        <v>1760000</v>
      </c>
      <c r="G3565" s="425">
        <v>2021000</v>
      </c>
      <c r="H3565" s="426"/>
      <c r="I3565" s="350">
        <v>1061000</v>
      </c>
      <c r="J3565" s="427"/>
      <c r="K3565" s="427"/>
      <c r="L3565" s="427"/>
      <c r="M3565" s="428"/>
      <c r="N3565" s="428">
        <v>960000</v>
      </c>
      <c r="O3565" s="429"/>
      <c r="P3565" s="445"/>
      <c r="Q3565" s="433">
        <v>85000</v>
      </c>
      <c r="R3565" s="434">
        <v>915000</v>
      </c>
      <c r="S3565" s="350">
        <v>1021000</v>
      </c>
      <c r="T3565" s="431"/>
      <c r="U3565" s="350"/>
      <c r="V3565" s="431"/>
      <c r="W3565" s="350"/>
      <c r="X3565" s="23">
        <f t="shared" si="507"/>
        <v>0</v>
      </c>
      <c r="Y3565" s="23">
        <f t="shared" si="508"/>
        <v>0</v>
      </c>
      <c r="AH3565" s="20">
        <f t="shared" si="503"/>
        <v>0</v>
      </c>
      <c r="AL3565" s="20">
        <v>1</v>
      </c>
      <c r="AQ3565" s="1">
        <f t="shared" si="506"/>
        <v>1</v>
      </c>
      <c r="AR3565" s="1">
        <f t="shared" si="504"/>
        <v>1</v>
      </c>
    </row>
    <row r="3566" spans="1:44" ht="28.2" thickTop="1" thickBot="1">
      <c r="A3566" s="104" t="s">
        <v>1094</v>
      </c>
      <c r="B3566" s="104" t="s">
        <v>1134</v>
      </c>
      <c r="C3566" s="187" t="s">
        <v>36</v>
      </c>
      <c r="D3566" s="188"/>
      <c r="E3566" s="225" t="s">
        <v>179</v>
      </c>
      <c r="F3566" s="424">
        <v>100000</v>
      </c>
      <c r="G3566" s="425">
        <f>F3566</f>
        <v>100000</v>
      </c>
      <c r="H3566" s="426"/>
      <c r="I3566" s="350"/>
      <c r="J3566" s="427"/>
      <c r="K3566" s="427"/>
      <c r="L3566" s="427">
        <v>100000</v>
      </c>
      <c r="M3566" s="428"/>
      <c r="N3566" s="428"/>
      <c r="O3566" s="429"/>
      <c r="P3566" s="445"/>
      <c r="Q3566" s="433"/>
      <c r="R3566" s="434">
        <v>20000</v>
      </c>
      <c r="S3566" s="350">
        <v>80000</v>
      </c>
      <c r="T3566" s="431"/>
      <c r="U3566" s="350"/>
      <c r="V3566" s="431"/>
      <c r="W3566" s="350"/>
      <c r="X3566" s="23">
        <f t="shared" si="507"/>
        <v>0</v>
      </c>
      <c r="Y3566" s="23">
        <f t="shared" si="508"/>
        <v>0</v>
      </c>
      <c r="Z3566" s="20">
        <v>1</v>
      </c>
      <c r="AH3566" s="20">
        <f t="shared" si="503"/>
        <v>1</v>
      </c>
      <c r="AQ3566" s="1">
        <f t="shared" si="506"/>
        <v>0</v>
      </c>
      <c r="AR3566" s="1">
        <f t="shared" si="504"/>
        <v>1</v>
      </c>
    </row>
    <row r="3567" spans="1:44" ht="28.2" thickTop="1" thickBot="1">
      <c r="A3567" s="104" t="s">
        <v>1094</v>
      </c>
      <c r="B3567" s="104" t="s">
        <v>1134</v>
      </c>
      <c r="C3567" s="187" t="s">
        <v>1135</v>
      </c>
      <c r="D3567" s="188"/>
      <c r="E3567" s="225" t="s">
        <v>179</v>
      </c>
      <c r="F3567" s="424">
        <v>70000</v>
      </c>
      <c r="G3567" s="425">
        <f t="shared" ref="G3567:G3591" si="510">F3567</f>
        <v>70000</v>
      </c>
      <c r="H3567" s="426"/>
      <c r="I3567" s="350"/>
      <c r="J3567" s="427"/>
      <c r="K3567" s="427"/>
      <c r="L3567" s="427">
        <v>70000</v>
      </c>
      <c r="M3567" s="428"/>
      <c r="N3567" s="428"/>
      <c r="O3567" s="429"/>
      <c r="P3567" s="445"/>
      <c r="Q3567" s="433"/>
      <c r="R3567" s="434">
        <v>50000</v>
      </c>
      <c r="S3567" s="350">
        <v>20000</v>
      </c>
      <c r="T3567" s="431"/>
      <c r="U3567" s="350"/>
      <c r="V3567" s="431"/>
      <c r="W3567" s="350"/>
      <c r="X3567" s="23">
        <f t="shared" si="507"/>
        <v>0</v>
      </c>
      <c r="Y3567" s="23">
        <f t="shared" si="508"/>
        <v>0</v>
      </c>
      <c r="Z3567" s="20">
        <v>1</v>
      </c>
      <c r="AH3567" s="20">
        <f t="shared" si="503"/>
        <v>1</v>
      </c>
      <c r="AQ3567" s="1">
        <f t="shared" si="506"/>
        <v>0</v>
      </c>
      <c r="AR3567" s="1">
        <f t="shared" si="504"/>
        <v>1</v>
      </c>
    </row>
    <row r="3568" spans="1:44" ht="28.2" thickTop="1" thickBot="1">
      <c r="A3568" s="104" t="s">
        <v>1094</v>
      </c>
      <c r="B3568" s="104" t="s">
        <v>1134</v>
      </c>
      <c r="C3568" s="432" t="s">
        <v>222</v>
      </c>
      <c r="D3568" s="188"/>
      <c r="E3568" s="225" t="s">
        <v>179</v>
      </c>
      <c r="F3568" s="424">
        <v>760000</v>
      </c>
      <c r="G3568" s="425">
        <f t="shared" si="510"/>
        <v>760000</v>
      </c>
      <c r="H3568" s="426"/>
      <c r="I3568" s="350"/>
      <c r="J3568" s="57">
        <v>750000</v>
      </c>
      <c r="K3568" s="57"/>
      <c r="L3568" s="57">
        <v>10000</v>
      </c>
      <c r="M3568" s="428"/>
      <c r="N3568" s="428"/>
      <c r="O3568" s="429"/>
      <c r="P3568" s="445"/>
      <c r="Q3568" s="433"/>
      <c r="R3568" s="434">
        <v>760000</v>
      </c>
      <c r="S3568" s="350"/>
      <c r="T3568" s="431"/>
      <c r="U3568" s="350"/>
      <c r="V3568" s="431"/>
      <c r="W3568" s="350"/>
      <c r="X3568" s="23">
        <f t="shared" si="507"/>
        <v>0</v>
      </c>
      <c r="Y3568" s="23">
        <f t="shared" si="508"/>
        <v>0</v>
      </c>
      <c r="Z3568" s="20">
        <v>1</v>
      </c>
      <c r="AH3568" s="20">
        <f t="shared" si="503"/>
        <v>1</v>
      </c>
      <c r="AQ3568" s="1">
        <f t="shared" si="506"/>
        <v>0</v>
      </c>
      <c r="AR3568" s="1">
        <f t="shared" si="504"/>
        <v>1</v>
      </c>
    </row>
    <row r="3569" spans="1:44" ht="28.2" thickTop="1" thickBot="1">
      <c r="A3569" s="104" t="s">
        <v>1094</v>
      </c>
      <c r="B3569" s="104" t="s">
        <v>1134</v>
      </c>
      <c r="C3569" s="187" t="s">
        <v>45</v>
      </c>
      <c r="D3569" s="188"/>
      <c r="E3569" s="225" t="s">
        <v>179</v>
      </c>
      <c r="F3569" s="424">
        <v>50000</v>
      </c>
      <c r="G3569" s="425">
        <f t="shared" si="510"/>
        <v>50000</v>
      </c>
      <c r="H3569" s="426"/>
      <c r="I3569" s="350"/>
      <c r="J3569" s="427"/>
      <c r="K3569" s="427"/>
      <c r="L3569" s="427">
        <v>50000</v>
      </c>
      <c r="M3569" s="428"/>
      <c r="N3569" s="428"/>
      <c r="O3569" s="429"/>
      <c r="P3569" s="445"/>
      <c r="Q3569" s="433"/>
      <c r="R3569" s="434">
        <v>25000</v>
      </c>
      <c r="S3569" s="350">
        <v>25000</v>
      </c>
      <c r="T3569" s="431"/>
      <c r="U3569" s="350"/>
      <c r="V3569" s="431"/>
      <c r="W3569" s="350"/>
      <c r="X3569" s="23">
        <f t="shared" si="507"/>
        <v>0</v>
      </c>
      <c r="Y3569" s="23">
        <f t="shared" si="508"/>
        <v>0</v>
      </c>
      <c r="Z3569" s="20">
        <v>1</v>
      </c>
      <c r="AH3569" s="20">
        <f t="shared" si="503"/>
        <v>1</v>
      </c>
      <c r="AQ3569" s="1">
        <f t="shared" si="506"/>
        <v>0</v>
      </c>
      <c r="AR3569" s="1">
        <f t="shared" si="504"/>
        <v>1</v>
      </c>
    </row>
    <row r="3570" spans="1:44" ht="28.2" thickTop="1" thickBot="1">
      <c r="A3570" s="104" t="s">
        <v>1094</v>
      </c>
      <c r="B3570" s="104" t="s">
        <v>1134</v>
      </c>
      <c r="C3570" s="187" t="s">
        <v>547</v>
      </c>
      <c r="D3570" s="188"/>
      <c r="E3570" s="225" t="s">
        <v>179</v>
      </c>
      <c r="F3570" s="424">
        <v>60000</v>
      </c>
      <c r="G3570" s="425">
        <f t="shared" si="510"/>
        <v>60000</v>
      </c>
      <c r="H3570" s="426"/>
      <c r="I3570" s="350"/>
      <c r="J3570" s="427"/>
      <c r="K3570" s="427"/>
      <c r="L3570" s="427">
        <v>60000</v>
      </c>
      <c r="M3570" s="428"/>
      <c r="N3570" s="428"/>
      <c r="O3570" s="429"/>
      <c r="P3570" s="445"/>
      <c r="Q3570" s="433"/>
      <c r="R3570" s="434">
        <v>30000</v>
      </c>
      <c r="S3570" s="350">
        <v>30000</v>
      </c>
      <c r="T3570" s="431"/>
      <c r="U3570" s="350"/>
      <c r="V3570" s="431"/>
      <c r="W3570" s="350"/>
      <c r="X3570" s="23">
        <f t="shared" si="507"/>
        <v>0</v>
      </c>
      <c r="Y3570" s="23">
        <f t="shared" si="508"/>
        <v>0</v>
      </c>
      <c r="Z3570" s="20">
        <v>1</v>
      </c>
      <c r="AH3570" s="20">
        <f t="shared" si="503"/>
        <v>1</v>
      </c>
      <c r="AQ3570" s="1">
        <f t="shared" si="506"/>
        <v>0</v>
      </c>
      <c r="AR3570" s="1">
        <f t="shared" si="504"/>
        <v>1</v>
      </c>
    </row>
    <row r="3571" spans="1:44" ht="28.2" thickTop="1" thickBot="1">
      <c r="A3571" s="104" t="s">
        <v>1094</v>
      </c>
      <c r="B3571" s="104" t="s">
        <v>1134</v>
      </c>
      <c r="C3571" s="187" t="s">
        <v>1136</v>
      </c>
      <c r="D3571" s="188"/>
      <c r="E3571" s="225" t="s">
        <v>179</v>
      </c>
      <c r="F3571" s="424">
        <v>390000</v>
      </c>
      <c r="G3571" s="425">
        <f t="shared" si="510"/>
        <v>390000</v>
      </c>
      <c r="H3571" s="426"/>
      <c r="I3571" s="350">
        <v>390000</v>
      </c>
      <c r="J3571" s="427"/>
      <c r="K3571" s="427"/>
      <c r="L3571" s="427"/>
      <c r="M3571" s="428"/>
      <c r="N3571" s="428"/>
      <c r="O3571" s="429"/>
      <c r="P3571" s="445"/>
      <c r="Q3571" s="433"/>
      <c r="R3571" s="434"/>
      <c r="S3571" s="350">
        <v>390000</v>
      </c>
      <c r="T3571" s="431"/>
      <c r="U3571" s="350"/>
      <c r="V3571" s="431"/>
      <c r="W3571" s="350"/>
      <c r="X3571" s="23">
        <f t="shared" si="507"/>
        <v>0</v>
      </c>
      <c r="Y3571" s="23">
        <f t="shared" si="508"/>
        <v>0</v>
      </c>
      <c r="Z3571" s="20">
        <v>1</v>
      </c>
      <c r="AH3571" s="20">
        <f t="shared" si="503"/>
        <v>1</v>
      </c>
      <c r="AQ3571" s="1">
        <f t="shared" si="506"/>
        <v>0</v>
      </c>
      <c r="AR3571" s="1">
        <f t="shared" si="504"/>
        <v>1</v>
      </c>
    </row>
    <row r="3572" spans="1:44" ht="28.2" thickTop="1" thickBot="1">
      <c r="A3572" s="104" t="s">
        <v>1094</v>
      </c>
      <c r="B3572" s="104" t="s">
        <v>1134</v>
      </c>
      <c r="C3572" s="187" t="s">
        <v>1137</v>
      </c>
      <c r="D3572" s="188"/>
      <c r="E3572" s="225" t="s">
        <v>179</v>
      </c>
      <c r="F3572" s="424">
        <v>50000</v>
      </c>
      <c r="G3572" s="425">
        <f t="shared" si="510"/>
        <v>50000</v>
      </c>
      <c r="H3572" s="426"/>
      <c r="I3572" s="350"/>
      <c r="J3572" s="427"/>
      <c r="K3572" s="427"/>
      <c r="L3572" s="427">
        <v>50000</v>
      </c>
      <c r="M3572" s="428"/>
      <c r="N3572" s="428"/>
      <c r="O3572" s="429"/>
      <c r="P3572" s="445"/>
      <c r="Q3572" s="433"/>
      <c r="R3572" s="434">
        <v>25000</v>
      </c>
      <c r="S3572" s="350">
        <v>25000</v>
      </c>
      <c r="T3572" s="431"/>
      <c r="U3572" s="350"/>
      <c r="V3572" s="431"/>
      <c r="W3572" s="350"/>
      <c r="X3572" s="23">
        <f t="shared" si="507"/>
        <v>0</v>
      </c>
      <c r="Y3572" s="23">
        <f t="shared" si="508"/>
        <v>0</v>
      </c>
      <c r="Z3572" s="20">
        <v>1</v>
      </c>
      <c r="AH3572" s="20">
        <f t="shared" si="503"/>
        <v>1</v>
      </c>
      <c r="AQ3572" s="1">
        <f t="shared" si="506"/>
        <v>0</v>
      </c>
      <c r="AR3572" s="1">
        <f t="shared" si="504"/>
        <v>1</v>
      </c>
    </row>
    <row r="3573" spans="1:44" ht="28.2" thickTop="1" thickBot="1">
      <c r="A3573" s="104" t="s">
        <v>1094</v>
      </c>
      <c r="B3573" s="104" t="s">
        <v>1134</v>
      </c>
      <c r="C3573" s="187" t="s">
        <v>383</v>
      </c>
      <c r="D3573" s="188"/>
      <c r="E3573" s="225" t="s">
        <v>179</v>
      </c>
      <c r="F3573" s="424">
        <v>120000</v>
      </c>
      <c r="G3573" s="425">
        <f t="shared" si="510"/>
        <v>120000</v>
      </c>
      <c r="H3573" s="426"/>
      <c r="I3573" s="350">
        <v>120000</v>
      </c>
      <c r="J3573" s="427"/>
      <c r="K3573" s="427"/>
      <c r="L3573" s="427"/>
      <c r="M3573" s="428"/>
      <c r="N3573" s="428"/>
      <c r="O3573" s="429"/>
      <c r="P3573" s="445"/>
      <c r="Q3573" s="433"/>
      <c r="R3573" s="434">
        <v>40000</v>
      </c>
      <c r="S3573" s="350">
        <v>80000</v>
      </c>
      <c r="T3573" s="431"/>
      <c r="U3573" s="350"/>
      <c r="V3573" s="431"/>
      <c r="W3573" s="350"/>
      <c r="X3573" s="23">
        <f t="shared" si="507"/>
        <v>0</v>
      </c>
      <c r="Y3573" s="23">
        <f t="shared" si="508"/>
        <v>0</v>
      </c>
      <c r="Z3573" s="20">
        <v>1</v>
      </c>
      <c r="AH3573" s="20">
        <f t="shared" si="503"/>
        <v>1</v>
      </c>
      <c r="AQ3573" s="1">
        <f t="shared" si="506"/>
        <v>0</v>
      </c>
      <c r="AR3573" s="1">
        <f t="shared" si="504"/>
        <v>1</v>
      </c>
    </row>
    <row r="3574" spans="1:44" ht="28.2" thickTop="1" thickBot="1">
      <c r="A3574" s="104" t="s">
        <v>1094</v>
      </c>
      <c r="B3574" s="104" t="s">
        <v>1134</v>
      </c>
      <c r="C3574" s="187" t="s">
        <v>172</v>
      </c>
      <c r="D3574" s="188"/>
      <c r="E3574" s="225" t="s">
        <v>179</v>
      </c>
      <c r="F3574" s="424">
        <v>190000</v>
      </c>
      <c r="G3574" s="425">
        <f t="shared" si="510"/>
        <v>190000</v>
      </c>
      <c r="H3574" s="426"/>
      <c r="I3574" s="350"/>
      <c r="J3574" s="427"/>
      <c r="K3574" s="427"/>
      <c r="L3574" s="427">
        <v>190000</v>
      </c>
      <c r="M3574" s="428"/>
      <c r="N3574" s="428"/>
      <c r="O3574" s="429"/>
      <c r="P3574" s="445"/>
      <c r="Q3574" s="433"/>
      <c r="R3574" s="434">
        <v>70000</v>
      </c>
      <c r="S3574" s="350">
        <v>120000</v>
      </c>
      <c r="T3574" s="431"/>
      <c r="U3574" s="350"/>
      <c r="V3574" s="431"/>
      <c r="W3574" s="350"/>
      <c r="X3574" s="23">
        <f t="shared" si="507"/>
        <v>0</v>
      </c>
      <c r="Y3574" s="23">
        <f t="shared" si="508"/>
        <v>0</v>
      </c>
      <c r="Z3574" s="20">
        <v>1</v>
      </c>
      <c r="AH3574" s="20">
        <f t="shared" si="503"/>
        <v>1</v>
      </c>
      <c r="AQ3574" s="1">
        <f t="shared" si="506"/>
        <v>0</v>
      </c>
      <c r="AR3574" s="1">
        <f t="shared" si="504"/>
        <v>1</v>
      </c>
    </row>
    <row r="3575" spans="1:44" ht="28.2" thickTop="1" thickBot="1">
      <c r="A3575" s="104" t="s">
        <v>1094</v>
      </c>
      <c r="B3575" s="104" t="s">
        <v>1134</v>
      </c>
      <c r="C3575" s="187" t="s">
        <v>1138</v>
      </c>
      <c r="D3575" s="188"/>
      <c r="E3575" s="225" t="s">
        <v>179</v>
      </c>
      <c r="F3575" s="424">
        <v>50000</v>
      </c>
      <c r="G3575" s="425">
        <f t="shared" si="510"/>
        <v>50000</v>
      </c>
      <c r="H3575" s="426"/>
      <c r="I3575" s="350">
        <v>50000</v>
      </c>
      <c r="J3575" s="427"/>
      <c r="K3575" s="427"/>
      <c r="L3575" s="427"/>
      <c r="M3575" s="428"/>
      <c r="N3575" s="428"/>
      <c r="O3575" s="429"/>
      <c r="P3575" s="445"/>
      <c r="Q3575" s="433"/>
      <c r="R3575" s="434">
        <v>25000</v>
      </c>
      <c r="S3575" s="350">
        <v>25000</v>
      </c>
      <c r="T3575" s="431"/>
      <c r="U3575" s="350"/>
      <c r="V3575" s="431"/>
      <c r="W3575" s="350"/>
      <c r="X3575" s="23">
        <f t="shared" si="507"/>
        <v>0</v>
      </c>
      <c r="Y3575" s="23">
        <f t="shared" si="508"/>
        <v>0</v>
      </c>
      <c r="Z3575" s="20">
        <v>1</v>
      </c>
      <c r="AH3575" s="20">
        <f t="shared" si="503"/>
        <v>1</v>
      </c>
      <c r="AQ3575" s="1">
        <f t="shared" si="506"/>
        <v>0</v>
      </c>
      <c r="AR3575" s="1">
        <f t="shared" si="504"/>
        <v>1</v>
      </c>
    </row>
    <row r="3576" spans="1:44" ht="28.2" thickTop="1" thickBot="1">
      <c r="A3576" s="104" t="s">
        <v>1094</v>
      </c>
      <c r="B3576" s="104" t="s">
        <v>1134</v>
      </c>
      <c r="C3576" s="187" t="s">
        <v>1139</v>
      </c>
      <c r="D3576" s="188"/>
      <c r="E3576" s="225" t="s">
        <v>179</v>
      </c>
      <c r="F3576" s="424">
        <v>50000</v>
      </c>
      <c r="G3576" s="425">
        <f t="shared" si="510"/>
        <v>50000</v>
      </c>
      <c r="H3576" s="426"/>
      <c r="I3576" s="350">
        <v>30000</v>
      </c>
      <c r="J3576" s="427"/>
      <c r="K3576" s="427"/>
      <c r="L3576" s="427">
        <v>20000</v>
      </c>
      <c r="M3576" s="428"/>
      <c r="N3576" s="428"/>
      <c r="O3576" s="429"/>
      <c r="P3576" s="445"/>
      <c r="Q3576" s="433"/>
      <c r="R3576" s="434">
        <v>20000</v>
      </c>
      <c r="S3576" s="350">
        <v>30000</v>
      </c>
      <c r="T3576" s="431"/>
      <c r="U3576" s="350"/>
      <c r="V3576" s="431"/>
      <c r="W3576" s="350"/>
      <c r="X3576" s="23">
        <f t="shared" si="507"/>
        <v>0</v>
      </c>
      <c r="Y3576" s="23">
        <f t="shared" si="508"/>
        <v>0</v>
      </c>
      <c r="Z3576" s="20">
        <v>1</v>
      </c>
      <c r="AH3576" s="20">
        <f t="shared" si="503"/>
        <v>1</v>
      </c>
      <c r="AQ3576" s="1">
        <f t="shared" si="506"/>
        <v>0</v>
      </c>
      <c r="AR3576" s="1">
        <f t="shared" si="504"/>
        <v>1</v>
      </c>
    </row>
    <row r="3577" spans="1:44" ht="28.2" thickTop="1" thickBot="1">
      <c r="A3577" s="104" t="s">
        <v>1094</v>
      </c>
      <c r="B3577" s="104" t="s">
        <v>1134</v>
      </c>
      <c r="C3577" s="187" t="s">
        <v>1140</v>
      </c>
      <c r="D3577" s="188"/>
      <c r="E3577" s="225" t="s">
        <v>179</v>
      </c>
      <c r="F3577" s="424">
        <v>10000</v>
      </c>
      <c r="G3577" s="425">
        <f t="shared" si="510"/>
        <v>10000</v>
      </c>
      <c r="H3577" s="426"/>
      <c r="I3577" s="350">
        <v>10000</v>
      </c>
      <c r="J3577" s="427"/>
      <c r="K3577" s="427"/>
      <c r="L3577" s="427"/>
      <c r="M3577" s="428"/>
      <c r="N3577" s="428"/>
      <c r="O3577" s="429"/>
      <c r="P3577" s="445"/>
      <c r="Q3577" s="433"/>
      <c r="R3577" s="434">
        <v>10000</v>
      </c>
      <c r="S3577" s="350"/>
      <c r="T3577" s="431"/>
      <c r="U3577" s="350"/>
      <c r="V3577" s="431"/>
      <c r="W3577" s="350"/>
      <c r="X3577" s="23">
        <f t="shared" si="507"/>
        <v>0</v>
      </c>
      <c r="Y3577" s="23">
        <f t="shared" si="508"/>
        <v>0</v>
      </c>
      <c r="Z3577" s="20">
        <v>1</v>
      </c>
      <c r="AH3577" s="20">
        <f t="shared" si="503"/>
        <v>1</v>
      </c>
      <c r="AQ3577" s="1">
        <f t="shared" si="506"/>
        <v>0</v>
      </c>
      <c r="AR3577" s="1">
        <f t="shared" si="504"/>
        <v>1</v>
      </c>
    </row>
    <row r="3578" spans="1:44" ht="28.2" thickTop="1" thickBot="1">
      <c r="A3578" s="104" t="s">
        <v>1094</v>
      </c>
      <c r="B3578" s="104" t="s">
        <v>1134</v>
      </c>
      <c r="C3578" s="187" t="s">
        <v>1141</v>
      </c>
      <c r="D3578" s="188"/>
      <c r="E3578" s="225" t="s">
        <v>179</v>
      </c>
      <c r="F3578" s="424">
        <v>68000</v>
      </c>
      <c r="G3578" s="425">
        <f t="shared" si="510"/>
        <v>68000</v>
      </c>
      <c r="H3578" s="426"/>
      <c r="I3578" s="350">
        <v>34000</v>
      </c>
      <c r="J3578" s="427"/>
      <c r="K3578" s="427"/>
      <c r="L3578" s="427">
        <v>34000</v>
      </c>
      <c r="M3578" s="428"/>
      <c r="N3578" s="428"/>
      <c r="O3578" s="429"/>
      <c r="P3578" s="445"/>
      <c r="Q3578" s="433"/>
      <c r="R3578" s="434">
        <v>20000</v>
      </c>
      <c r="S3578" s="350">
        <v>48000</v>
      </c>
      <c r="T3578" s="431"/>
      <c r="U3578" s="350"/>
      <c r="V3578" s="431"/>
      <c r="W3578" s="350"/>
      <c r="X3578" s="23">
        <f t="shared" si="507"/>
        <v>0</v>
      </c>
      <c r="Y3578" s="23">
        <f t="shared" si="508"/>
        <v>0</v>
      </c>
      <c r="Z3578" s="20">
        <v>1</v>
      </c>
      <c r="AH3578" s="20">
        <f t="shared" si="503"/>
        <v>1</v>
      </c>
      <c r="AQ3578" s="1">
        <f t="shared" si="506"/>
        <v>0</v>
      </c>
      <c r="AR3578" s="1">
        <f t="shared" si="504"/>
        <v>1</v>
      </c>
    </row>
    <row r="3579" spans="1:44" ht="28.2" thickTop="1" thickBot="1">
      <c r="A3579" s="104" t="s">
        <v>1094</v>
      </c>
      <c r="B3579" s="104" t="s">
        <v>1134</v>
      </c>
      <c r="C3579" s="187" t="s">
        <v>54</v>
      </c>
      <c r="D3579" s="188"/>
      <c r="E3579" s="225" t="s">
        <v>145</v>
      </c>
      <c r="F3579" s="424">
        <v>650000</v>
      </c>
      <c r="G3579" s="425">
        <f t="shared" si="510"/>
        <v>650000</v>
      </c>
      <c r="H3579" s="426"/>
      <c r="I3579" s="350">
        <v>45000</v>
      </c>
      <c r="J3579" s="427">
        <v>540000</v>
      </c>
      <c r="K3579" s="427"/>
      <c r="L3579" s="427">
        <v>65000</v>
      </c>
      <c r="M3579" s="428"/>
      <c r="N3579" s="428"/>
      <c r="O3579" s="429"/>
      <c r="P3579" s="445"/>
      <c r="Q3579" s="433"/>
      <c r="R3579" s="434">
        <v>100000</v>
      </c>
      <c r="S3579" s="350">
        <v>550000</v>
      </c>
      <c r="T3579" s="431"/>
      <c r="U3579" s="350"/>
      <c r="V3579" s="431"/>
      <c r="W3579" s="350"/>
      <c r="X3579" s="23">
        <f t="shared" si="507"/>
        <v>0</v>
      </c>
      <c r="Y3579" s="23">
        <f t="shared" si="508"/>
        <v>0</v>
      </c>
      <c r="AH3579" s="20">
        <f t="shared" si="503"/>
        <v>0</v>
      </c>
      <c r="AI3579" s="20">
        <v>1</v>
      </c>
      <c r="AQ3579" s="1">
        <f t="shared" si="506"/>
        <v>1</v>
      </c>
      <c r="AR3579" s="1">
        <f t="shared" si="504"/>
        <v>1</v>
      </c>
    </row>
    <row r="3580" spans="1:44" ht="28.2" thickTop="1" thickBot="1">
      <c r="A3580" s="104" t="s">
        <v>1094</v>
      </c>
      <c r="B3580" s="104" t="s">
        <v>1134</v>
      </c>
      <c r="C3580" s="187" t="s">
        <v>36</v>
      </c>
      <c r="D3580" s="188"/>
      <c r="E3580" s="225" t="s">
        <v>145</v>
      </c>
      <c r="F3580" s="424">
        <v>65000</v>
      </c>
      <c r="G3580" s="425">
        <v>56904</v>
      </c>
      <c r="H3580" s="426"/>
      <c r="I3580" s="350">
        <v>56904</v>
      </c>
      <c r="J3580" s="427"/>
      <c r="K3580" s="427"/>
      <c r="L3580" s="427"/>
      <c r="M3580" s="428"/>
      <c r="N3580" s="428"/>
      <c r="O3580" s="429"/>
      <c r="P3580" s="445"/>
      <c r="Q3580" s="433">
        <v>7910</v>
      </c>
      <c r="R3580" s="434">
        <v>10000</v>
      </c>
      <c r="S3580" s="350">
        <v>38994</v>
      </c>
      <c r="T3580" s="431"/>
      <c r="U3580" s="350"/>
      <c r="V3580" s="431"/>
      <c r="W3580" s="350"/>
      <c r="X3580" s="23">
        <f t="shared" si="507"/>
        <v>0</v>
      </c>
      <c r="Y3580" s="23">
        <f t="shared" si="508"/>
        <v>0</v>
      </c>
      <c r="AH3580" s="20">
        <f t="shared" si="503"/>
        <v>0</v>
      </c>
      <c r="AI3580" s="20">
        <v>1</v>
      </c>
      <c r="AQ3580" s="1">
        <f t="shared" si="506"/>
        <v>1</v>
      </c>
      <c r="AR3580" s="1">
        <f t="shared" si="504"/>
        <v>1</v>
      </c>
    </row>
    <row r="3581" spans="1:44" ht="28.2" thickTop="1" thickBot="1">
      <c r="A3581" s="104" t="s">
        <v>1094</v>
      </c>
      <c r="B3581" s="104" t="s">
        <v>1134</v>
      </c>
      <c r="C3581" s="187" t="s">
        <v>1142</v>
      </c>
      <c r="D3581" s="188"/>
      <c r="E3581" s="225" t="s">
        <v>145</v>
      </c>
      <c r="F3581" s="424">
        <v>100000</v>
      </c>
      <c r="G3581" s="425">
        <f t="shared" si="510"/>
        <v>100000</v>
      </c>
      <c r="H3581" s="426"/>
      <c r="I3581" s="350">
        <v>50000</v>
      </c>
      <c r="J3581" s="427"/>
      <c r="K3581" s="427"/>
      <c r="L3581" s="427">
        <v>50000</v>
      </c>
      <c r="M3581" s="428"/>
      <c r="N3581" s="428"/>
      <c r="O3581" s="429"/>
      <c r="P3581" s="445"/>
      <c r="Q3581" s="433"/>
      <c r="R3581" s="434">
        <v>25000</v>
      </c>
      <c r="S3581" s="350">
        <v>75000</v>
      </c>
      <c r="T3581" s="431"/>
      <c r="U3581" s="350"/>
      <c r="V3581" s="431"/>
      <c r="W3581" s="350"/>
      <c r="X3581" s="23">
        <f t="shared" si="507"/>
        <v>0</v>
      </c>
      <c r="Y3581" s="23">
        <f t="shared" si="508"/>
        <v>0</v>
      </c>
      <c r="AH3581" s="20">
        <f t="shared" si="503"/>
        <v>0</v>
      </c>
      <c r="AI3581" s="20">
        <v>1</v>
      </c>
      <c r="AQ3581" s="1">
        <f t="shared" si="506"/>
        <v>1</v>
      </c>
      <c r="AR3581" s="1">
        <f t="shared" si="504"/>
        <v>1</v>
      </c>
    </row>
    <row r="3582" spans="1:44" ht="28.2" thickTop="1" thickBot="1">
      <c r="A3582" s="104" t="s">
        <v>1094</v>
      </c>
      <c r="B3582" s="104" t="s">
        <v>1134</v>
      </c>
      <c r="C3582" s="187" t="s">
        <v>1143</v>
      </c>
      <c r="D3582" s="188"/>
      <c r="E3582" s="225" t="s">
        <v>145</v>
      </c>
      <c r="F3582" s="424">
        <v>100000</v>
      </c>
      <c r="G3582" s="425">
        <f t="shared" si="510"/>
        <v>100000</v>
      </c>
      <c r="H3582" s="426"/>
      <c r="I3582" s="350">
        <v>50000</v>
      </c>
      <c r="J3582" s="427"/>
      <c r="K3582" s="427"/>
      <c r="L3582" s="427">
        <v>50000</v>
      </c>
      <c r="M3582" s="428"/>
      <c r="N3582" s="428"/>
      <c r="O3582" s="429"/>
      <c r="P3582" s="445"/>
      <c r="Q3582" s="433"/>
      <c r="R3582" s="434">
        <v>25000</v>
      </c>
      <c r="S3582" s="350">
        <v>75000</v>
      </c>
      <c r="T3582" s="431"/>
      <c r="U3582" s="350"/>
      <c r="V3582" s="431"/>
      <c r="W3582" s="350"/>
      <c r="X3582" s="23">
        <f t="shared" si="507"/>
        <v>0</v>
      </c>
      <c r="Y3582" s="23">
        <f t="shared" si="508"/>
        <v>0</v>
      </c>
      <c r="AH3582" s="20">
        <f t="shared" si="503"/>
        <v>0</v>
      </c>
      <c r="AI3582" s="20">
        <v>1</v>
      </c>
      <c r="AQ3582" s="1">
        <f t="shared" si="506"/>
        <v>1</v>
      </c>
      <c r="AR3582" s="1">
        <f t="shared" si="504"/>
        <v>1</v>
      </c>
    </row>
    <row r="3583" spans="1:44" ht="28.2" thickTop="1" thickBot="1">
      <c r="A3583" s="104" t="s">
        <v>1094</v>
      </c>
      <c r="B3583" s="104" t="s">
        <v>1134</v>
      </c>
      <c r="C3583" s="187" t="s">
        <v>1144</v>
      </c>
      <c r="D3583" s="188"/>
      <c r="E3583" s="225" t="s">
        <v>145</v>
      </c>
      <c r="F3583" s="424">
        <v>40000</v>
      </c>
      <c r="G3583" s="425">
        <v>33558</v>
      </c>
      <c r="H3583" s="426"/>
      <c r="I3583" s="350"/>
      <c r="J3583" s="427"/>
      <c r="K3583" s="427"/>
      <c r="L3583" s="427">
        <v>33558</v>
      </c>
      <c r="M3583" s="428"/>
      <c r="N3583" s="428"/>
      <c r="O3583" s="429"/>
      <c r="P3583" s="445"/>
      <c r="Q3583" s="433"/>
      <c r="R3583" s="434">
        <v>33558</v>
      </c>
      <c r="S3583" s="350"/>
      <c r="T3583" s="431"/>
      <c r="U3583" s="350"/>
      <c r="V3583" s="431"/>
      <c r="W3583" s="350"/>
      <c r="X3583" s="23">
        <f t="shared" si="507"/>
        <v>0</v>
      </c>
      <c r="Y3583" s="23">
        <f t="shared" si="508"/>
        <v>0</v>
      </c>
      <c r="AH3583" s="20">
        <f t="shared" si="503"/>
        <v>0</v>
      </c>
      <c r="AI3583" s="20">
        <v>1</v>
      </c>
      <c r="AQ3583" s="1">
        <f t="shared" si="506"/>
        <v>1</v>
      </c>
      <c r="AR3583" s="1">
        <f t="shared" si="504"/>
        <v>1</v>
      </c>
    </row>
    <row r="3584" spans="1:44" ht="28.2" thickTop="1" thickBot="1">
      <c r="A3584" s="104" t="s">
        <v>1094</v>
      </c>
      <c r="B3584" s="104" t="s">
        <v>1134</v>
      </c>
      <c r="C3584" s="187" t="s">
        <v>308</v>
      </c>
      <c r="D3584" s="188"/>
      <c r="E3584" s="225" t="s">
        <v>145</v>
      </c>
      <c r="F3584" s="424">
        <v>150000</v>
      </c>
      <c r="G3584" s="425">
        <f t="shared" si="510"/>
        <v>150000</v>
      </c>
      <c r="H3584" s="426"/>
      <c r="I3584" s="350">
        <v>100000</v>
      </c>
      <c r="J3584" s="427"/>
      <c r="K3584" s="427"/>
      <c r="L3584" s="427">
        <v>50000</v>
      </c>
      <c r="M3584" s="428"/>
      <c r="N3584" s="428"/>
      <c r="O3584" s="429"/>
      <c r="P3584" s="445"/>
      <c r="Q3584" s="433"/>
      <c r="R3584" s="434">
        <v>20000</v>
      </c>
      <c r="S3584" s="350">
        <v>130000</v>
      </c>
      <c r="T3584" s="431"/>
      <c r="U3584" s="350"/>
      <c r="V3584" s="431"/>
      <c r="W3584" s="350"/>
      <c r="X3584" s="23">
        <f t="shared" si="507"/>
        <v>0</v>
      </c>
      <c r="Y3584" s="23">
        <f t="shared" si="508"/>
        <v>0</v>
      </c>
      <c r="AH3584" s="20">
        <f t="shared" si="503"/>
        <v>0</v>
      </c>
      <c r="AI3584" s="20">
        <v>1</v>
      </c>
      <c r="AQ3584" s="1">
        <f t="shared" si="506"/>
        <v>1</v>
      </c>
      <c r="AR3584" s="1">
        <f t="shared" si="504"/>
        <v>1</v>
      </c>
    </row>
    <row r="3585" spans="1:44" ht="28.2" thickTop="1" thickBot="1">
      <c r="A3585" s="104" t="s">
        <v>1094</v>
      </c>
      <c r="B3585" s="104" t="s">
        <v>1134</v>
      </c>
      <c r="C3585" s="187" t="s">
        <v>1136</v>
      </c>
      <c r="D3585" s="188"/>
      <c r="E3585" s="225" t="s">
        <v>145</v>
      </c>
      <c r="F3585" s="424">
        <v>410000</v>
      </c>
      <c r="G3585" s="425">
        <f t="shared" si="510"/>
        <v>410000</v>
      </c>
      <c r="H3585" s="426"/>
      <c r="I3585" s="350">
        <v>410000</v>
      </c>
      <c r="J3585" s="427"/>
      <c r="K3585" s="427"/>
      <c r="L3585" s="427"/>
      <c r="M3585" s="428"/>
      <c r="N3585" s="428"/>
      <c r="O3585" s="429"/>
      <c r="P3585" s="445"/>
      <c r="Q3585" s="433"/>
      <c r="R3585" s="434"/>
      <c r="S3585" s="350">
        <v>410000</v>
      </c>
      <c r="T3585" s="431"/>
      <c r="U3585" s="350"/>
      <c r="V3585" s="431"/>
      <c r="W3585" s="350"/>
      <c r="X3585" s="23">
        <f t="shared" si="507"/>
        <v>0</v>
      </c>
      <c r="Y3585" s="23">
        <f t="shared" si="508"/>
        <v>0</v>
      </c>
      <c r="AH3585" s="20">
        <f t="shared" si="503"/>
        <v>0</v>
      </c>
      <c r="AI3585" s="20">
        <v>1</v>
      </c>
      <c r="AQ3585" s="1">
        <f t="shared" si="506"/>
        <v>1</v>
      </c>
      <c r="AR3585" s="1">
        <f t="shared" si="504"/>
        <v>1</v>
      </c>
    </row>
    <row r="3586" spans="1:44" ht="28.2" thickTop="1" thickBot="1">
      <c r="A3586" s="104" t="s">
        <v>1094</v>
      </c>
      <c r="B3586" s="104" t="s">
        <v>1134</v>
      </c>
      <c r="C3586" s="187" t="s">
        <v>627</v>
      </c>
      <c r="D3586" s="188"/>
      <c r="E3586" s="225" t="s">
        <v>145</v>
      </c>
      <c r="F3586" s="424">
        <v>80000</v>
      </c>
      <c r="G3586" s="425">
        <f t="shared" si="510"/>
        <v>80000</v>
      </c>
      <c r="H3586" s="426"/>
      <c r="I3586" s="350">
        <v>40000</v>
      </c>
      <c r="J3586" s="427"/>
      <c r="K3586" s="427"/>
      <c r="L3586" s="427">
        <v>40000</v>
      </c>
      <c r="M3586" s="428"/>
      <c r="N3586" s="428"/>
      <c r="O3586" s="429"/>
      <c r="P3586" s="445"/>
      <c r="Q3586" s="433">
        <v>18060</v>
      </c>
      <c r="R3586" s="434">
        <v>41000</v>
      </c>
      <c r="S3586" s="350">
        <v>20940</v>
      </c>
      <c r="T3586" s="431"/>
      <c r="U3586" s="350"/>
      <c r="V3586" s="431"/>
      <c r="W3586" s="350"/>
      <c r="X3586" s="23">
        <f t="shared" si="507"/>
        <v>0</v>
      </c>
      <c r="Y3586" s="23">
        <f t="shared" si="508"/>
        <v>0</v>
      </c>
      <c r="AH3586" s="20">
        <f t="shared" si="503"/>
        <v>0</v>
      </c>
      <c r="AI3586" s="20">
        <v>1</v>
      </c>
      <c r="AQ3586" s="1">
        <f t="shared" si="506"/>
        <v>1</v>
      </c>
      <c r="AR3586" s="1">
        <f t="shared" si="504"/>
        <v>1</v>
      </c>
    </row>
    <row r="3587" spans="1:44" ht="28.2" thickTop="1" thickBot="1">
      <c r="A3587" s="104" t="s">
        <v>1094</v>
      </c>
      <c r="B3587" s="104" t="s">
        <v>1134</v>
      </c>
      <c r="C3587" s="187" t="s">
        <v>1137</v>
      </c>
      <c r="D3587" s="188"/>
      <c r="E3587" s="225" t="s">
        <v>145</v>
      </c>
      <c r="F3587" s="424">
        <v>50000</v>
      </c>
      <c r="G3587" s="425">
        <v>50000</v>
      </c>
      <c r="H3587" s="426"/>
      <c r="I3587" s="350">
        <v>25000</v>
      </c>
      <c r="J3587" s="427"/>
      <c r="K3587" s="427"/>
      <c r="L3587" s="427">
        <v>25000</v>
      </c>
      <c r="M3587" s="428"/>
      <c r="N3587" s="428"/>
      <c r="O3587" s="429"/>
      <c r="P3587" s="445"/>
      <c r="Q3587" s="433"/>
      <c r="R3587" s="434">
        <v>42673</v>
      </c>
      <c r="S3587" s="350">
        <v>7327</v>
      </c>
      <c r="T3587" s="431"/>
      <c r="U3587" s="350"/>
      <c r="V3587" s="431"/>
      <c r="W3587" s="350"/>
      <c r="X3587" s="23">
        <f t="shared" si="507"/>
        <v>0</v>
      </c>
      <c r="Y3587" s="23">
        <f t="shared" si="508"/>
        <v>0</v>
      </c>
      <c r="AH3587" s="20">
        <f t="shared" si="503"/>
        <v>0</v>
      </c>
      <c r="AI3587" s="20">
        <v>1</v>
      </c>
      <c r="AQ3587" s="1">
        <f t="shared" si="506"/>
        <v>1</v>
      </c>
      <c r="AR3587" s="1">
        <f t="shared" si="504"/>
        <v>1</v>
      </c>
    </row>
    <row r="3588" spans="1:44" ht="28.2" thickTop="1" thickBot="1">
      <c r="A3588" s="104" t="s">
        <v>1094</v>
      </c>
      <c r="B3588" s="104" t="s">
        <v>1134</v>
      </c>
      <c r="C3588" s="187" t="s">
        <v>1145</v>
      </c>
      <c r="D3588" s="188"/>
      <c r="E3588" s="225" t="s">
        <v>145</v>
      </c>
      <c r="F3588" s="424">
        <v>50000</v>
      </c>
      <c r="G3588" s="425">
        <f t="shared" si="510"/>
        <v>50000</v>
      </c>
      <c r="H3588" s="426"/>
      <c r="I3588" s="350">
        <v>25000</v>
      </c>
      <c r="J3588" s="427"/>
      <c r="K3588" s="427"/>
      <c r="L3588" s="427">
        <v>25000</v>
      </c>
      <c r="M3588" s="428"/>
      <c r="N3588" s="428"/>
      <c r="O3588" s="429"/>
      <c r="P3588" s="445"/>
      <c r="Q3588" s="433"/>
      <c r="R3588" s="434">
        <v>30000</v>
      </c>
      <c r="S3588" s="350">
        <v>20000</v>
      </c>
      <c r="T3588" s="431"/>
      <c r="U3588" s="350"/>
      <c r="V3588" s="431"/>
      <c r="W3588" s="350"/>
      <c r="X3588" s="23">
        <f t="shared" si="507"/>
        <v>0</v>
      </c>
      <c r="Y3588" s="23">
        <f t="shared" si="508"/>
        <v>0</v>
      </c>
      <c r="AH3588" s="20">
        <f t="shared" si="503"/>
        <v>0</v>
      </c>
      <c r="AI3588" s="20">
        <v>1</v>
      </c>
      <c r="AQ3588" s="1">
        <f t="shared" si="506"/>
        <v>1</v>
      </c>
      <c r="AR3588" s="1">
        <f t="shared" si="504"/>
        <v>1</v>
      </c>
    </row>
    <row r="3589" spans="1:44" ht="28.2" thickTop="1" thickBot="1">
      <c r="A3589" s="104" t="s">
        <v>1094</v>
      </c>
      <c r="B3589" s="104" t="s">
        <v>1134</v>
      </c>
      <c r="C3589" s="187" t="s">
        <v>1146</v>
      </c>
      <c r="D3589" s="188"/>
      <c r="E3589" s="225" t="s">
        <v>145</v>
      </c>
      <c r="F3589" s="424">
        <v>10000</v>
      </c>
      <c r="G3589" s="425">
        <v>9987</v>
      </c>
      <c r="H3589" s="426"/>
      <c r="I3589" s="350">
        <v>9987</v>
      </c>
      <c r="J3589" s="427"/>
      <c r="K3589" s="427"/>
      <c r="L3589" s="427"/>
      <c r="M3589" s="428"/>
      <c r="N3589" s="428"/>
      <c r="O3589" s="429"/>
      <c r="P3589" s="445"/>
      <c r="Q3589" s="433"/>
      <c r="R3589" s="434">
        <v>9987</v>
      </c>
      <c r="S3589" s="350"/>
      <c r="T3589" s="431"/>
      <c r="U3589" s="350"/>
      <c r="V3589" s="431"/>
      <c r="W3589" s="350"/>
      <c r="X3589" s="23">
        <f t="shared" si="507"/>
        <v>0</v>
      </c>
      <c r="Y3589" s="23">
        <f t="shared" si="508"/>
        <v>0</v>
      </c>
      <c r="AH3589" s="20">
        <f t="shared" si="503"/>
        <v>0</v>
      </c>
      <c r="AI3589" s="20">
        <v>1</v>
      </c>
      <c r="AQ3589" s="1">
        <f t="shared" si="506"/>
        <v>1</v>
      </c>
      <c r="AR3589" s="1">
        <f t="shared" si="504"/>
        <v>1</v>
      </c>
    </row>
    <row r="3590" spans="1:44" ht="28.2" thickTop="1" thickBot="1">
      <c r="A3590" s="104" t="s">
        <v>1094</v>
      </c>
      <c r="B3590" s="104" t="s">
        <v>1134</v>
      </c>
      <c r="C3590" s="187" t="s">
        <v>1147</v>
      </c>
      <c r="D3590" s="188"/>
      <c r="E3590" s="225" t="s">
        <v>53</v>
      </c>
      <c r="F3590" s="424">
        <v>200000</v>
      </c>
      <c r="G3590" s="425">
        <f t="shared" si="510"/>
        <v>200000</v>
      </c>
      <c r="H3590" s="426"/>
      <c r="I3590" s="350">
        <v>148000</v>
      </c>
      <c r="J3590" s="427">
        <v>24000</v>
      </c>
      <c r="K3590" s="427"/>
      <c r="L3590" s="427">
        <v>28000</v>
      </c>
      <c r="M3590" s="428"/>
      <c r="N3590" s="428"/>
      <c r="O3590" s="429"/>
      <c r="P3590" s="445"/>
      <c r="Q3590" s="433"/>
      <c r="R3590" s="434">
        <v>170000</v>
      </c>
      <c r="S3590" s="350">
        <v>30000</v>
      </c>
      <c r="T3590" s="431"/>
      <c r="U3590" s="350"/>
      <c r="V3590" s="431"/>
      <c r="W3590" s="350"/>
      <c r="X3590" s="23">
        <f t="shared" si="507"/>
        <v>0</v>
      </c>
      <c r="Y3590" s="23">
        <f t="shared" si="508"/>
        <v>0</v>
      </c>
      <c r="AH3590" s="20">
        <f t="shared" si="503"/>
        <v>0</v>
      </c>
      <c r="AI3590" s="20">
        <v>1</v>
      </c>
      <c r="AQ3590" s="1">
        <f t="shared" si="506"/>
        <v>1</v>
      </c>
      <c r="AR3590" s="1">
        <f t="shared" si="504"/>
        <v>1</v>
      </c>
    </row>
    <row r="3591" spans="1:44" ht="28.2" thickTop="1" thickBot="1">
      <c r="A3591" s="104" t="s">
        <v>1094</v>
      </c>
      <c r="B3591" s="104" t="s">
        <v>1134</v>
      </c>
      <c r="C3591" s="187" t="s">
        <v>665</v>
      </c>
      <c r="D3591" s="188"/>
      <c r="E3591" s="225" t="s">
        <v>53</v>
      </c>
      <c r="F3591" s="424">
        <v>45000</v>
      </c>
      <c r="G3591" s="425">
        <f t="shared" si="510"/>
        <v>45000</v>
      </c>
      <c r="H3591" s="426"/>
      <c r="I3591" s="350">
        <v>45000</v>
      </c>
      <c r="J3591" s="427"/>
      <c r="K3591" s="427"/>
      <c r="L3591" s="427"/>
      <c r="M3591" s="428"/>
      <c r="N3591" s="428"/>
      <c r="O3591" s="429"/>
      <c r="P3591" s="445"/>
      <c r="Q3591" s="433"/>
      <c r="R3591" s="434">
        <v>45000</v>
      </c>
      <c r="S3591" s="350"/>
      <c r="T3591" s="431"/>
      <c r="U3591" s="350"/>
      <c r="V3591" s="431"/>
      <c r="W3591" s="350"/>
      <c r="X3591" s="23">
        <f t="shared" si="507"/>
        <v>0</v>
      </c>
      <c r="Y3591" s="23">
        <f t="shared" si="508"/>
        <v>0</v>
      </c>
      <c r="AH3591" s="20">
        <f t="shared" si="503"/>
        <v>0</v>
      </c>
      <c r="AI3591" s="20">
        <v>1</v>
      </c>
      <c r="AQ3591" s="1">
        <f t="shared" si="506"/>
        <v>1</v>
      </c>
      <c r="AR3591" s="1">
        <f t="shared" si="504"/>
        <v>1</v>
      </c>
    </row>
    <row r="3592" spans="1:44" ht="28.2" thickTop="1" thickBot="1">
      <c r="A3592" s="104" t="s">
        <v>1094</v>
      </c>
      <c r="B3592" s="104" t="s">
        <v>1134</v>
      </c>
      <c r="C3592" s="187" t="s">
        <v>1148</v>
      </c>
      <c r="D3592" s="188"/>
      <c r="E3592" s="225" t="s">
        <v>53</v>
      </c>
      <c r="F3592" s="424">
        <v>571000</v>
      </c>
      <c r="G3592" s="425">
        <v>525222</v>
      </c>
      <c r="H3592" s="426"/>
      <c r="I3592" s="350">
        <v>325222</v>
      </c>
      <c r="J3592" s="427"/>
      <c r="K3592" s="427"/>
      <c r="L3592" s="427"/>
      <c r="M3592" s="428"/>
      <c r="N3592" s="428">
        <v>200000</v>
      </c>
      <c r="O3592" s="429" t="s">
        <v>876</v>
      </c>
      <c r="P3592" s="445"/>
      <c r="Q3592" s="433">
        <v>215680</v>
      </c>
      <c r="R3592" s="434">
        <v>309542</v>
      </c>
      <c r="S3592" s="350"/>
      <c r="T3592" s="431"/>
      <c r="U3592" s="350"/>
      <c r="V3592" s="431"/>
      <c r="W3592" s="350"/>
      <c r="X3592" s="23">
        <f t="shared" si="507"/>
        <v>0</v>
      </c>
      <c r="Y3592" s="23">
        <f t="shared" si="508"/>
        <v>0</v>
      </c>
      <c r="AH3592" s="20">
        <f t="shared" si="503"/>
        <v>0</v>
      </c>
      <c r="AL3592" s="20">
        <v>1</v>
      </c>
      <c r="AQ3592" s="1">
        <f t="shared" si="506"/>
        <v>1</v>
      </c>
      <c r="AR3592" s="1">
        <f t="shared" si="504"/>
        <v>1</v>
      </c>
    </row>
    <row r="3593" spans="1:44" ht="28.2" thickTop="1" thickBot="1">
      <c r="A3593" s="104" t="s">
        <v>1094</v>
      </c>
      <c r="B3593" s="104" t="s">
        <v>1134</v>
      </c>
      <c r="C3593" s="187" t="s">
        <v>2610</v>
      </c>
      <c r="D3593" s="188"/>
      <c r="E3593" s="225" t="s">
        <v>53</v>
      </c>
      <c r="F3593" s="424">
        <v>2500000</v>
      </c>
      <c r="G3593" s="425">
        <v>1911695</v>
      </c>
      <c r="H3593" s="426"/>
      <c r="I3593" s="350"/>
      <c r="J3593" s="427"/>
      <c r="K3593" s="427"/>
      <c r="L3593" s="428"/>
      <c r="M3593" s="428">
        <f>G3593</f>
        <v>1911695</v>
      </c>
      <c r="N3593" s="428"/>
      <c r="O3593" s="429"/>
      <c r="P3593" s="445"/>
      <c r="Q3593" s="433">
        <v>1111659</v>
      </c>
      <c r="R3593" s="434">
        <v>800036</v>
      </c>
      <c r="S3593" s="350"/>
      <c r="T3593" s="431"/>
      <c r="U3593" s="350"/>
      <c r="V3593" s="431"/>
      <c r="W3593" s="350"/>
      <c r="X3593" s="23">
        <f t="shared" si="507"/>
        <v>0</v>
      </c>
      <c r="Y3593" s="23">
        <f t="shared" si="508"/>
        <v>0</v>
      </c>
      <c r="AH3593" s="20">
        <f t="shared" si="503"/>
        <v>0</v>
      </c>
      <c r="AO3593" s="20">
        <v>1</v>
      </c>
      <c r="AQ3593" s="1">
        <f t="shared" si="506"/>
        <v>1</v>
      </c>
      <c r="AR3593" s="1">
        <f t="shared" si="504"/>
        <v>1</v>
      </c>
    </row>
    <row r="3594" spans="1:44" ht="28.2" thickTop="1" thickBot="1">
      <c r="A3594" s="104" t="s">
        <v>1094</v>
      </c>
      <c r="B3594" s="104" t="s">
        <v>1134</v>
      </c>
      <c r="C3594" s="187" t="s">
        <v>1149</v>
      </c>
      <c r="D3594" s="188"/>
      <c r="E3594" s="225" t="s">
        <v>145</v>
      </c>
      <c r="F3594" s="424">
        <v>588305</v>
      </c>
      <c r="G3594" s="425">
        <f>F3594</f>
        <v>588305</v>
      </c>
      <c r="H3594" s="426"/>
      <c r="I3594" s="350"/>
      <c r="J3594" s="427"/>
      <c r="K3594" s="427"/>
      <c r="L3594" s="428"/>
      <c r="M3594" s="428">
        <f>G3594</f>
        <v>588305</v>
      </c>
      <c r="N3594" s="428"/>
      <c r="O3594" s="429"/>
      <c r="P3594" s="445"/>
      <c r="Q3594" s="433"/>
      <c r="R3594" s="434">
        <v>80000</v>
      </c>
      <c r="S3594" s="350">
        <v>508305</v>
      </c>
      <c r="T3594" s="431"/>
      <c r="U3594" s="350"/>
      <c r="V3594" s="431"/>
      <c r="W3594" s="350"/>
      <c r="X3594" s="23">
        <f t="shared" si="507"/>
        <v>0</v>
      </c>
      <c r="Y3594" s="23">
        <f t="shared" si="508"/>
        <v>0</v>
      </c>
      <c r="AH3594" s="20">
        <f t="shared" ref="AH3594:AH3657" si="511">SUM(Z3594:AG3594)</f>
        <v>0</v>
      </c>
      <c r="AO3594" s="20">
        <v>1</v>
      </c>
      <c r="AQ3594" s="1">
        <f t="shared" si="506"/>
        <v>1</v>
      </c>
      <c r="AR3594" s="1">
        <f t="shared" ref="AR3594:AR3657" si="512">AQ3594+AH3594</f>
        <v>1</v>
      </c>
    </row>
    <row r="3595" spans="1:44" ht="28.2" thickTop="1" thickBot="1">
      <c r="A3595" s="104" t="s">
        <v>1094</v>
      </c>
      <c r="B3595" s="104" t="s">
        <v>1150</v>
      </c>
      <c r="C3595" s="187" t="s">
        <v>961</v>
      </c>
      <c r="D3595" s="188"/>
      <c r="E3595" s="225" t="s">
        <v>179</v>
      </c>
      <c r="F3595" s="424">
        <v>100000</v>
      </c>
      <c r="G3595" s="425">
        <f>F3595</f>
        <v>100000</v>
      </c>
      <c r="H3595" s="426"/>
      <c r="I3595" s="350">
        <f>G3595</f>
        <v>100000</v>
      </c>
      <c r="J3595" s="427"/>
      <c r="K3595" s="427"/>
      <c r="L3595" s="427"/>
      <c r="M3595" s="428"/>
      <c r="N3595" s="428"/>
      <c r="O3595" s="429"/>
      <c r="P3595" s="445"/>
      <c r="Q3595" s="433"/>
      <c r="R3595" s="434">
        <v>50000</v>
      </c>
      <c r="S3595" s="350">
        <v>50000</v>
      </c>
      <c r="T3595" s="431"/>
      <c r="U3595" s="350"/>
      <c r="V3595" s="431"/>
      <c r="W3595" s="350"/>
      <c r="X3595" s="23">
        <f t="shared" si="507"/>
        <v>0</v>
      </c>
      <c r="Y3595" s="23">
        <f t="shared" si="508"/>
        <v>0</v>
      </c>
      <c r="Z3595" s="20">
        <v>1</v>
      </c>
      <c r="AH3595" s="20">
        <f t="shared" si="511"/>
        <v>1</v>
      </c>
      <c r="AQ3595" s="1">
        <f t="shared" si="506"/>
        <v>0</v>
      </c>
      <c r="AR3595" s="1">
        <f t="shared" si="512"/>
        <v>1</v>
      </c>
    </row>
    <row r="3596" spans="1:44" ht="28.2" thickTop="1" thickBot="1">
      <c r="A3596" s="104" t="s">
        <v>1094</v>
      </c>
      <c r="B3596" s="104" t="s">
        <v>1150</v>
      </c>
      <c r="C3596" s="187" t="s">
        <v>619</v>
      </c>
      <c r="D3596" s="188"/>
      <c r="E3596" s="225" t="s">
        <v>179</v>
      </c>
      <c r="F3596" s="424">
        <v>200000</v>
      </c>
      <c r="G3596" s="425">
        <f t="shared" ref="G3596:G3612" si="513">F3596</f>
        <v>200000</v>
      </c>
      <c r="H3596" s="426"/>
      <c r="I3596" s="350">
        <f t="shared" ref="I3596:I3605" si="514">G3596</f>
        <v>200000</v>
      </c>
      <c r="J3596" s="427"/>
      <c r="K3596" s="427"/>
      <c r="L3596" s="427"/>
      <c r="M3596" s="428"/>
      <c r="N3596" s="428"/>
      <c r="O3596" s="429"/>
      <c r="P3596" s="445"/>
      <c r="Q3596" s="433"/>
      <c r="R3596" s="434">
        <v>100000</v>
      </c>
      <c r="S3596" s="350">
        <v>100000</v>
      </c>
      <c r="T3596" s="431"/>
      <c r="U3596" s="350"/>
      <c r="V3596" s="431"/>
      <c r="W3596" s="350"/>
      <c r="X3596" s="23">
        <f t="shared" si="507"/>
        <v>0</v>
      </c>
      <c r="Y3596" s="23">
        <f t="shared" si="508"/>
        <v>0</v>
      </c>
      <c r="Z3596" s="20">
        <v>1</v>
      </c>
      <c r="AH3596" s="20">
        <f t="shared" si="511"/>
        <v>1</v>
      </c>
      <c r="AQ3596" s="1">
        <f t="shared" si="506"/>
        <v>0</v>
      </c>
      <c r="AR3596" s="1">
        <f t="shared" si="512"/>
        <v>1</v>
      </c>
    </row>
    <row r="3597" spans="1:44" ht="28.2" thickTop="1" thickBot="1">
      <c r="A3597" s="104" t="s">
        <v>1094</v>
      </c>
      <c r="B3597" s="104" t="s">
        <v>1150</v>
      </c>
      <c r="C3597" s="187" t="s">
        <v>941</v>
      </c>
      <c r="D3597" s="188"/>
      <c r="E3597" s="225" t="s">
        <v>179</v>
      </c>
      <c r="F3597" s="424">
        <v>420000</v>
      </c>
      <c r="G3597" s="425">
        <f t="shared" si="513"/>
        <v>420000</v>
      </c>
      <c r="H3597" s="426"/>
      <c r="I3597" s="350">
        <f t="shared" si="514"/>
        <v>420000</v>
      </c>
      <c r="J3597" s="427"/>
      <c r="K3597" s="427"/>
      <c r="L3597" s="427"/>
      <c r="M3597" s="428"/>
      <c r="N3597" s="428"/>
      <c r="O3597" s="429"/>
      <c r="P3597" s="445"/>
      <c r="Q3597" s="433"/>
      <c r="R3597" s="434"/>
      <c r="S3597" s="350">
        <v>420000</v>
      </c>
      <c r="T3597" s="431"/>
      <c r="U3597" s="350"/>
      <c r="V3597" s="431"/>
      <c r="W3597" s="350"/>
      <c r="X3597" s="23">
        <f t="shared" si="507"/>
        <v>0</v>
      </c>
      <c r="Y3597" s="23">
        <f t="shared" si="508"/>
        <v>0</v>
      </c>
      <c r="Z3597" s="20">
        <v>1</v>
      </c>
      <c r="AH3597" s="20">
        <f t="shared" si="511"/>
        <v>1</v>
      </c>
      <c r="AQ3597" s="1">
        <f t="shared" ref="AQ3597:AQ3660" si="515">SUM(AI3597:AP3597)</f>
        <v>0</v>
      </c>
      <c r="AR3597" s="1">
        <f t="shared" si="512"/>
        <v>1</v>
      </c>
    </row>
    <row r="3598" spans="1:44" ht="28.2" thickTop="1" thickBot="1">
      <c r="A3598" s="104" t="s">
        <v>1094</v>
      </c>
      <c r="B3598" s="104" t="s">
        <v>1150</v>
      </c>
      <c r="C3598" s="187" t="s">
        <v>1151</v>
      </c>
      <c r="D3598" s="188"/>
      <c r="E3598" s="225" t="s">
        <v>179</v>
      </c>
      <c r="F3598" s="424">
        <v>45000</v>
      </c>
      <c r="G3598" s="425">
        <f t="shared" si="513"/>
        <v>45000</v>
      </c>
      <c r="H3598" s="426"/>
      <c r="I3598" s="350">
        <f t="shared" si="514"/>
        <v>45000</v>
      </c>
      <c r="J3598" s="427"/>
      <c r="K3598" s="427"/>
      <c r="L3598" s="427"/>
      <c r="M3598" s="428"/>
      <c r="N3598" s="428"/>
      <c r="O3598" s="429"/>
      <c r="P3598" s="445"/>
      <c r="Q3598" s="433"/>
      <c r="R3598" s="434">
        <v>45000</v>
      </c>
      <c r="S3598" s="350"/>
      <c r="T3598" s="431"/>
      <c r="U3598" s="350"/>
      <c r="V3598" s="431"/>
      <c r="W3598" s="350"/>
      <c r="X3598" s="23">
        <f t="shared" si="507"/>
        <v>0</v>
      </c>
      <c r="Y3598" s="23">
        <f t="shared" si="508"/>
        <v>0</v>
      </c>
      <c r="Z3598" s="20">
        <v>1</v>
      </c>
      <c r="AH3598" s="20">
        <f t="shared" si="511"/>
        <v>1</v>
      </c>
      <c r="AQ3598" s="1">
        <f t="shared" si="515"/>
        <v>0</v>
      </c>
      <c r="AR3598" s="1">
        <f t="shared" si="512"/>
        <v>1</v>
      </c>
    </row>
    <row r="3599" spans="1:44" ht="28.2" thickTop="1" thickBot="1">
      <c r="A3599" s="104" t="s">
        <v>1094</v>
      </c>
      <c r="B3599" s="104" t="s">
        <v>1150</v>
      </c>
      <c r="C3599" s="187" t="s">
        <v>336</v>
      </c>
      <c r="D3599" s="188"/>
      <c r="E3599" s="225" t="s">
        <v>179</v>
      </c>
      <c r="F3599" s="424">
        <v>190000</v>
      </c>
      <c r="G3599" s="425">
        <f t="shared" si="513"/>
        <v>190000</v>
      </c>
      <c r="H3599" s="426"/>
      <c r="I3599" s="350">
        <f t="shared" si="514"/>
        <v>190000</v>
      </c>
      <c r="J3599" s="427"/>
      <c r="K3599" s="427"/>
      <c r="L3599" s="427"/>
      <c r="M3599" s="428"/>
      <c r="N3599" s="428"/>
      <c r="O3599" s="429"/>
      <c r="P3599" s="445"/>
      <c r="Q3599" s="433"/>
      <c r="R3599" s="434">
        <v>190000</v>
      </c>
      <c r="S3599" s="350"/>
      <c r="T3599" s="431"/>
      <c r="U3599" s="350"/>
      <c r="V3599" s="431"/>
      <c r="W3599" s="350"/>
      <c r="X3599" s="23">
        <f t="shared" si="507"/>
        <v>0</v>
      </c>
      <c r="Y3599" s="23">
        <f t="shared" si="508"/>
        <v>0</v>
      </c>
      <c r="Z3599" s="20">
        <v>1</v>
      </c>
      <c r="AH3599" s="20">
        <f t="shared" si="511"/>
        <v>1</v>
      </c>
      <c r="AQ3599" s="1">
        <f t="shared" si="515"/>
        <v>0</v>
      </c>
      <c r="AR3599" s="1">
        <f t="shared" si="512"/>
        <v>1</v>
      </c>
    </row>
    <row r="3600" spans="1:44" ht="28.2" thickTop="1" thickBot="1">
      <c r="A3600" s="104" t="s">
        <v>1094</v>
      </c>
      <c r="B3600" s="104" t="s">
        <v>1150</v>
      </c>
      <c r="C3600" s="187" t="s">
        <v>54</v>
      </c>
      <c r="D3600" s="188"/>
      <c r="E3600" s="225" t="s">
        <v>179</v>
      </c>
      <c r="F3600" s="424">
        <v>750000</v>
      </c>
      <c r="G3600" s="425">
        <f t="shared" si="513"/>
        <v>750000</v>
      </c>
      <c r="H3600" s="426"/>
      <c r="I3600" s="350">
        <f t="shared" si="514"/>
        <v>750000</v>
      </c>
      <c r="J3600" s="427"/>
      <c r="K3600" s="427"/>
      <c r="L3600" s="427"/>
      <c r="M3600" s="428"/>
      <c r="N3600" s="428"/>
      <c r="O3600" s="429"/>
      <c r="P3600" s="445"/>
      <c r="Q3600" s="433"/>
      <c r="R3600" s="434"/>
      <c r="S3600" s="350">
        <v>750000</v>
      </c>
      <c r="T3600" s="431"/>
      <c r="U3600" s="350"/>
      <c r="V3600" s="431"/>
      <c r="W3600" s="350"/>
      <c r="X3600" s="23">
        <f t="shared" si="507"/>
        <v>0</v>
      </c>
      <c r="Y3600" s="23">
        <f t="shared" si="508"/>
        <v>0</v>
      </c>
      <c r="Z3600" s="20">
        <v>1</v>
      </c>
      <c r="AH3600" s="20">
        <f t="shared" si="511"/>
        <v>1</v>
      </c>
      <c r="AQ3600" s="1">
        <f t="shared" si="515"/>
        <v>0</v>
      </c>
      <c r="AR3600" s="1">
        <f t="shared" si="512"/>
        <v>1</v>
      </c>
    </row>
    <row r="3601" spans="1:44" ht="28.2" thickTop="1" thickBot="1">
      <c r="A3601" s="104" t="s">
        <v>1094</v>
      </c>
      <c r="B3601" s="104" t="s">
        <v>1150</v>
      </c>
      <c r="C3601" s="187" t="s">
        <v>1152</v>
      </c>
      <c r="D3601" s="188"/>
      <c r="E3601" s="225" t="s">
        <v>179</v>
      </c>
      <c r="F3601" s="424">
        <v>50000</v>
      </c>
      <c r="G3601" s="425">
        <f t="shared" si="513"/>
        <v>50000</v>
      </c>
      <c r="H3601" s="426"/>
      <c r="I3601" s="350">
        <f t="shared" si="514"/>
        <v>50000</v>
      </c>
      <c r="J3601" s="427"/>
      <c r="K3601" s="427"/>
      <c r="L3601" s="427"/>
      <c r="M3601" s="428"/>
      <c r="N3601" s="428"/>
      <c r="O3601" s="429"/>
      <c r="P3601" s="445"/>
      <c r="Q3601" s="433"/>
      <c r="R3601" s="434">
        <v>50000</v>
      </c>
      <c r="S3601" s="350"/>
      <c r="T3601" s="431"/>
      <c r="U3601" s="350"/>
      <c r="V3601" s="431"/>
      <c r="W3601" s="350"/>
      <c r="X3601" s="23">
        <f t="shared" si="507"/>
        <v>0</v>
      </c>
      <c r="Y3601" s="23">
        <f t="shared" si="508"/>
        <v>0</v>
      </c>
      <c r="Z3601" s="20">
        <v>1</v>
      </c>
      <c r="AH3601" s="20">
        <f t="shared" si="511"/>
        <v>1</v>
      </c>
      <c r="AQ3601" s="1">
        <f t="shared" si="515"/>
        <v>0</v>
      </c>
      <c r="AR3601" s="1">
        <f t="shared" si="512"/>
        <v>1</v>
      </c>
    </row>
    <row r="3602" spans="1:44" ht="28.2" thickTop="1" thickBot="1">
      <c r="A3602" s="104" t="s">
        <v>1094</v>
      </c>
      <c r="B3602" s="104" t="s">
        <v>1150</v>
      </c>
      <c r="C3602" s="187" t="s">
        <v>231</v>
      </c>
      <c r="D3602" s="188"/>
      <c r="E3602" s="225" t="s">
        <v>179</v>
      </c>
      <c r="F3602" s="424">
        <v>50000</v>
      </c>
      <c r="G3602" s="425">
        <f t="shared" si="513"/>
        <v>50000</v>
      </c>
      <c r="H3602" s="426"/>
      <c r="I3602" s="350">
        <f t="shared" si="514"/>
        <v>50000</v>
      </c>
      <c r="J3602" s="427"/>
      <c r="K3602" s="427"/>
      <c r="L3602" s="427"/>
      <c r="M3602" s="428"/>
      <c r="N3602" s="428"/>
      <c r="O3602" s="429"/>
      <c r="P3602" s="445"/>
      <c r="Q3602" s="433"/>
      <c r="R3602" s="434">
        <v>50000</v>
      </c>
      <c r="S3602" s="350"/>
      <c r="T3602" s="431"/>
      <c r="U3602" s="350"/>
      <c r="V3602" s="431"/>
      <c r="W3602" s="350"/>
      <c r="X3602" s="23">
        <f t="shared" si="507"/>
        <v>0</v>
      </c>
      <c r="Y3602" s="23">
        <f t="shared" si="508"/>
        <v>0</v>
      </c>
      <c r="Z3602" s="20">
        <v>1</v>
      </c>
      <c r="AH3602" s="20">
        <f t="shared" si="511"/>
        <v>1</v>
      </c>
      <c r="AQ3602" s="1">
        <f t="shared" si="515"/>
        <v>0</v>
      </c>
      <c r="AR3602" s="1">
        <f t="shared" si="512"/>
        <v>1</v>
      </c>
    </row>
    <row r="3603" spans="1:44" ht="28.2" thickTop="1" thickBot="1">
      <c r="A3603" s="104" t="s">
        <v>1094</v>
      </c>
      <c r="B3603" s="104" t="s">
        <v>1150</v>
      </c>
      <c r="C3603" s="187" t="s">
        <v>139</v>
      </c>
      <c r="D3603" s="188"/>
      <c r="E3603" s="225" t="s">
        <v>179</v>
      </c>
      <c r="F3603" s="424">
        <v>140000</v>
      </c>
      <c r="G3603" s="425">
        <f t="shared" si="513"/>
        <v>140000</v>
      </c>
      <c r="H3603" s="426"/>
      <c r="I3603" s="350">
        <f t="shared" si="514"/>
        <v>140000</v>
      </c>
      <c r="J3603" s="427"/>
      <c r="K3603" s="427"/>
      <c r="L3603" s="427"/>
      <c r="M3603" s="428"/>
      <c r="N3603" s="428"/>
      <c r="O3603" s="429"/>
      <c r="P3603" s="445"/>
      <c r="Q3603" s="433"/>
      <c r="R3603" s="434"/>
      <c r="S3603" s="350">
        <v>140000</v>
      </c>
      <c r="T3603" s="431"/>
      <c r="U3603" s="350"/>
      <c r="V3603" s="431"/>
      <c r="W3603" s="350"/>
      <c r="X3603" s="23">
        <f t="shared" si="507"/>
        <v>0</v>
      </c>
      <c r="Y3603" s="23">
        <f t="shared" si="508"/>
        <v>0</v>
      </c>
      <c r="Z3603" s="20">
        <v>1</v>
      </c>
      <c r="AH3603" s="20">
        <f t="shared" si="511"/>
        <v>1</v>
      </c>
      <c r="AQ3603" s="1">
        <f t="shared" si="515"/>
        <v>0</v>
      </c>
      <c r="AR3603" s="1">
        <f t="shared" si="512"/>
        <v>1</v>
      </c>
    </row>
    <row r="3604" spans="1:44" ht="28.2" thickTop="1" thickBot="1">
      <c r="A3604" s="104" t="s">
        <v>1094</v>
      </c>
      <c r="B3604" s="104" t="s">
        <v>1150</v>
      </c>
      <c r="C3604" s="187" t="s">
        <v>1153</v>
      </c>
      <c r="D3604" s="188"/>
      <c r="E3604" s="225" t="s">
        <v>179</v>
      </c>
      <c r="F3604" s="424">
        <v>2000000</v>
      </c>
      <c r="G3604" s="425">
        <f t="shared" si="513"/>
        <v>2000000</v>
      </c>
      <c r="H3604" s="426"/>
      <c r="I3604" s="350">
        <v>553000</v>
      </c>
      <c r="J3604" s="427">
        <v>1063000</v>
      </c>
      <c r="K3604" s="427">
        <v>50000</v>
      </c>
      <c r="L3604" s="427">
        <v>334000</v>
      </c>
      <c r="M3604" s="428"/>
      <c r="N3604" s="428"/>
      <c r="O3604" s="429"/>
      <c r="P3604" s="445"/>
      <c r="Q3604" s="433"/>
      <c r="R3604" s="434"/>
      <c r="S3604" s="350">
        <v>2000000</v>
      </c>
      <c r="T3604" s="431"/>
      <c r="U3604" s="350"/>
      <c r="V3604" s="431"/>
      <c r="W3604" s="350"/>
      <c r="X3604" s="23">
        <f t="shared" ref="X3604:X3667" si="516">G3604-I3604-J3604-K3604-L3604-M3604-N3604</f>
        <v>0</v>
      </c>
      <c r="Y3604" s="23">
        <f t="shared" ref="Y3604:Y3667" si="517">G3604-Q3604-R3604-S3604</f>
        <v>0</v>
      </c>
      <c r="Z3604" s="20">
        <v>1</v>
      </c>
      <c r="AH3604" s="20">
        <f t="shared" si="511"/>
        <v>1</v>
      </c>
      <c r="AQ3604" s="1">
        <f t="shared" si="515"/>
        <v>0</v>
      </c>
      <c r="AR3604" s="1">
        <f t="shared" si="512"/>
        <v>1</v>
      </c>
    </row>
    <row r="3605" spans="1:44" ht="28.2" thickTop="1" thickBot="1">
      <c r="A3605" s="104" t="s">
        <v>1094</v>
      </c>
      <c r="B3605" s="104" t="s">
        <v>1150</v>
      </c>
      <c r="C3605" s="187" t="s">
        <v>1110</v>
      </c>
      <c r="D3605" s="188"/>
      <c r="E3605" s="225" t="s">
        <v>179</v>
      </c>
      <c r="F3605" s="424">
        <v>915000</v>
      </c>
      <c r="G3605" s="425">
        <f t="shared" si="513"/>
        <v>915000</v>
      </c>
      <c r="H3605" s="426"/>
      <c r="I3605" s="350">
        <f t="shared" si="514"/>
        <v>915000</v>
      </c>
      <c r="J3605" s="427"/>
      <c r="K3605" s="427"/>
      <c r="L3605" s="427"/>
      <c r="M3605" s="428"/>
      <c r="N3605" s="428"/>
      <c r="O3605" s="429"/>
      <c r="P3605" s="445"/>
      <c r="Q3605" s="433"/>
      <c r="R3605" s="434">
        <v>200000</v>
      </c>
      <c r="S3605" s="350">
        <v>715000</v>
      </c>
      <c r="T3605" s="431"/>
      <c r="U3605" s="350"/>
      <c r="V3605" s="431"/>
      <c r="W3605" s="350"/>
      <c r="X3605" s="23">
        <f t="shared" si="516"/>
        <v>0</v>
      </c>
      <c r="Y3605" s="23">
        <f t="shared" si="517"/>
        <v>0</v>
      </c>
      <c r="Z3605" s="20">
        <v>1</v>
      </c>
      <c r="AH3605" s="20">
        <f t="shared" si="511"/>
        <v>1</v>
      </c>
      <c r="AQ3605" s="1">
        <f t="shared" si="515"/>
        <v>0</v>
      </c>
      <c r="AR3605" s="1">
        <f t="shared" si="512"/>
        <v>1</v>
      </c>
    </row>
    <row r="3606" spans="1:44" ht="28.2" thickTop="1" thickBot="1">
      <c r="A3606" s="104" t="s">
        <v>1094</v>
      </c>
      <c r="B3606" s="104" t="s">
        <v>1150</v>
      </c>
      <c r="C3606" s="432" t="s">
        <v>222</v>
      </c>
      <c r="D3606" s="188"/>
      <c r="E3606" s="225" t="s">
        <v>179</v>
      </c>
      <c r="F3606" s="424">
        <v>937000</v>
      </c>
      <c r="G3606" s="425">
        <f t="shared" si="513"/>
        <v>937000</v>
      </c>
      <c r="H3606" s="426"/>
      <c r="I3606" s="350"/>
      <c r="J3606" s="427">
        <v>937000</v>
      </c>
      <c r="K3606" s="427"/>
      <c r="L3606" s="427"/>
      <c r="M3606" s="428"/>
      <c r="N3606" s="428"/>
      <c r="O3606" s="429"/>
      <c r="P3606" s="445"/>
      <c r="Q3606" s="433"/>
      <c r="R3606" s="434">
        <v>937000</v>
      </c>
      <c r="S3606" s="350"/>
      <c r="T3606" s="431"/>
      <c r="U3606" s="350"/>
      <c r="V3606" s="431"/>
      <c r="W3606" s="350"/>
      <c r="X3606" s="23">
        <f t="shared" si="516"/>
        <v>0</v>
      </c>
      <c r="Y3606" s="23">
        <f t="shared" si="517"/>
        <v>0</v>
      </c>
      <c r="Z3606" s="20">
        <v>1</v>
      </c>
      <c r="AH3606" s="20">
        <f t="shared" si="511"/>
        <v>1</v>
      </c>
      <c r="AQ3606" s="1">
        <f t="shared" si="515"/>
        <v>0</v>
      </c>
      <c r="AR3606" s="1">
        <f t="shared" si="512"/>
        <v>1</v>
      </c>
    </row>
    <row r="3607" spans="1:44" ht="28.2" thickTop="1" thickBot="1">
      <c r="A3607" s="104" t="s">
        <v>1094</v>
      </c>
      <c r="B3607" s="104" t="s">
        <v>1150</v>
      </c>
      <c r="C3607" s="187" t="s">
        <v>1154</v>
      </c>
      <c r="D3607" s="188"/>
      <c r="E3607" s="225" t="s">
        <v>179</v>
      </c>
      <c r="F3607" s="424">
        <v>2600000</v>
      </c>
      <c r="G3607" s="425">
        <f t="shared" si="513"/>
        <v>2600000</v>
      </c>
      <c r="H3607" s="426"/>
      <c r="I3607" s="350">
        <f>G3607*0.1</f>
        <v>260000</v>
      </c>
      <c r="J3607" s="427"/>
      <c r="K3607" s="427"/>
      <c r="L3607" s="427"/>
      <c r="M3607" s="428">
        <v>2340000</v>
      </c>
      <c r="N3607" s="428"/>
      <c r="O3607" s="429"/>
      <c r="P3607" s="445"/>
      <c r="Q3607" s="433"/>
      <c r="R3607" s="434"/>
      <c r="S3607" s="350">
        <v>2600000</v>
      </c>
      <c r="T3607" s="431"/>
      <c r="U3607" s="350"/>
      <c r="V3607" s="431"/>
      <c r="W3607" s="350"/>
      <c r="X3607" s="23">
        <f t="shared" si="516"/>
        <v>0</v>
      </c>
      <c r="Y3607" s="23">
        <f t="shared" si="517"/>
        <v>0</v>
      </c>
      <c r="AF3607" s="20">
        <v>1</v>
      </c>
      <c r="AH3607" s="20">
        <f t="shared" si="511"/>
        <v>1</v>
      </c>
      <c r="AQ3607" s="1">
        <f t="shared" si="515"/>
        <v>0</v>
      </c>
      <c r="AR3607" s="1">
        <f t="shared" si="512"/>
        <v>1</v>
      </c>
    </row>
    <row r="3608" spans="1:44" ht="28.2" thickTop="1" thickBot="1">
      <c r="A3608" s="104" t="s">
        <v>1094</v>
      </c>
      <c r="B3608" s="104" t="s">
        <v>1150</v>
      </c>
      <c r="C3608" s="187" t="s">
        <v>619</v>
      </c>
      <c r="D3608" s="188"/>
      <c r="E3608" s="225" t="s">
        <v>145</v>
      </c>
      <c r="F3608" s="424">
        <v>100000</v>
      </c>
      <c r="G3608" s="425">
        <f t="shared" si="513"/>
        <v>100000</v>
      </c>
      <c r="H3608" s="426"/>
      <c r="I3608" s="350">
        <v>87000</v>
      </c>
      <c r="J3608" s="427">
        <v>13000</v>
      </c>
      <c r="K3608" s="427"/>
      <c r="L3608" s="427"/>
      <c r="M3608" s="428"/>
      <c r="N3608" s="428"/>
      <c r="O3608" s="429"/>
      <c r="P3608" s="445"/>
      <c r="Q3608" s="433"/>
      <c r="R3608" s="434">
        <v>50000</v>
      </c>
      <c r="S3608" s="350">
        <v>50000</v>
      </c>
      <c r="T3608" s="431"/>
      <c r="U3608" s="350"/>
      <c r="V3608" s="431"/>
      <c r="W3608" s="350"/>
      <c r="X3608" s="23">
        <f t="shared" si="516"/>
        <v>0</v>
      </c>
      <c r="Y3608" s="23">
        <f t="shared" si="517"/>
        <v>0</v>
      </c>
      <c r="AH3608" s="20">
        <f t="shared" si="511"/>
        <v>0</v>
      </c>
      <c r="AI3608" s="20">
        <v>1</v>
      </c>
      <c r="AQ3608" s="1">
        <f t="shared" si="515"/>
        <v>1</v>
      </c>
      <c r="AR3608" s="1">
        <f t="shared" si="512"/>
        <v>1</v>
      </c>
    </row>
    <row r="3609" spans="1:44" ht="28.2" thickTop="1" thickBot="1">
      <c r="A3609" s="104" t="s">
        <v>1094</v>
      </c>
      <c r="B3609" s="104" t="s">
        <v>1150</v>
      </c>
      <c r="C3609" s="187" t="s">
        <v>1155</v>
      </c>
      <c r="D3609" s="188"/>
      <c r="E3609" s="225" t="s">
        <v>145</v>
      </c>
      <c r="F3609" s="424">
        <v>350000</v>
      </c>
      <c r="G3609" s="425">
        <f t="shared" si="513"/>
        <v>350000</v>
      </c>
      <c r="H3609" s="426"/>
      <c r="I3609" s="350">
        <v>350000</v>
      </c>
      <c r="J3609" s="427"/>
      <c r="K3609" s="427"/>
      <c r="L3609" s="427"/>
      <c r="M3609" s="428"/>
      <c r="N3609" s="428"/>
      <c r="O3609" s="429"/>
      <c r="P3609" s="445"/>
      <c r="Q3609" s="433"/>
      <c r="R3609" s="434">
        <v>250000</v>
      </c>
      <c r="S3609" s="350">
        <v>100000</v>
      </c>
      <c r="T3609" s="431"/>
      <c r="U3609" s="350"/>
      <c r="V3609" s="431"/>
      <c r="W3609" s="350"/>
      <c r="X3609" s="23">
        <f t="shared" si="516"/>
        <v>0</v>
      </c>
      <c r="Y3609" s="23">
        <f t="shared" si="517"/>
        <v>0</v>
      </c>
      <c r="AH3609" s="20">
        <f t="shared" si="511"/>
        <v>0</v>
      </c>
      <c r="AI3609" s="20">
        <v>1</v>
      </c>
      <c r="AQ3609" s="1">
        <f t="shared" si="515"/>
        <v>1</v>
      </c>
      <c r="AR3609" s="1">
        <f t="shared" si="512"/>
        <v>1</v>
      </c>
    </row>
    <row r="3610" spans="1:44" ht="28.2" thickTop="1" thickBot="1">
      <c r="A3610" s="104" t="s">
        <v>1094</v>
      </c>
      <c r="B3610" s="104" t="s">
        <v>1150</v>
      </c>
      <c r="C3610" s="187" t="s">
        <v>153</v>
      </c>
      <c r="D3610" s="188"/>
      <c r="E3610" s="225" t="s">
        <v>145</v>
      </c>
      <c r="F3610" s="424">
        <v>30000</v>
      </c>
      <c r="G3610" s="425">
        <f t="shared" si="513"/>
        <v>30000</v>
      </c>
      <c r="H3610" s="426"/>
      <c r="I3610" s="350">
        <v>30000</v>
      </c>
      <c r="J3610" s="427"/>
      <c r="K3610" s="427"/>
      <c r="L3610" s="427"/>
      <c r="M3610" s="428"/>
      <c r="N3610" s="428"/>
      <c r="O3610" s="429"/>
      <c r="P3610" s="445"/>
      <c r="Q3610" s="433"/>
      <c r="R3610" s="434">
        <v>30000</v>
      </c>
      <c r="S3610" s="350"/>
      <c r="T3610" s="431"/>
      <c r="U3610" s="350"/>
      <c r="V3610" s="431"/>
      <c r="W3610" s="350"/>
      <c r="X3610" s="23">
        <f t="shared" si="516"/>
        <v>0</v>
      </c>
      <c r="Y3610" s="23">
        <f t="shared" si="517"/>
        <v>0</v>
      </c>
      <c r="AH3610" s="20">
        <f t="shared" si="511"/>
        <v>0</v>
      </c>
      <c r="AI3610" s="20">
        <v>1</v>
      </c>
      <c r="AQ3610" s="1">
        <f t="shared" si="515"/>
        <v>1</v>
      </c>
      <c r="AR3610" s="1">
        <f t="shared" si="512"/>
        <v>1</v>
      </c>
    </row>
    <row r="3611" spans="1:44" ht="28.2" thickTop="1" thickBot="1">
      <c r="A3611" s="104" t="s">
        <v>1094</v>
      </c>
      <c r="B3611" s="104" t="s">
        <v>1150</v>
      </c>
      <c r="C3611" s="187" t="s">
        <v>45</v>
      </c>
      <c r="D3611" s="188"/>
      <c r="E3611" s="225" t="s">
        <v>145</v>
      </c>
      <c r="F3611" s="424">
        <v>750000</v>
      </c>
      <c r="G3611" s="425">
        <v>840000</v>
      </c>
      <c r="H3611" s="426"/>
      <c r="I3611" s="350">
        <v>840000</v>
      </c>
      <c r="J3611" s="427"/>
      <c r="K3611" s="427"/>
      <c r="L3611" s="427"/>
      <c r="M3611" s="428"/>
      <c r="N3611" s="428"/>
      <c r="O3611" s="429"/>
      <c r="P3611" s="445"/>
      <c r="Q3611" s="433"/>
      <c r="R3611" s="434">
        <v>756000</v>
      </c>
      <c r="S3611" s="350">
        <v>84000</v>
      </c>
      <c r="T3611" s="431"/>
      <c r="U3611" s="350"/>
      <c r="V3611" s="431"/>
      <c r="W3611" s="350"/>
      <c r="X3611" s="23">
        <f t="shared" si="516"/>
        <v>0</v>
      </c>
      <c r="Y3611" s="23">
        <f t="shared" si="517"/>
        <v>0</v>
      </c>
      <c r="AH3611" s="20">
        <f t="shared" si="511"/>
        <v>0</v>
      </c>
      <c r="AI3611" s="20">
        <v>1</v>
      </c>
      <c r="AQ3611" s="1">
        <f t="shared" si="515"/>
        <v>1</v>
      </c>
      <c r="AR3611" s="1">
        <f t="shared" si="512"/>
        <v>1</v>
      </c>
    </row>
    <row r="3612" spans="1:44" ht="28.2" thickTop="1" thickBot="1">
      <c r="A3612" s="104" t="s">
        <v>1094</v>
      </c>
      <c r="B3612" s="104" t="s">
        <v>1150</v>
      </c>
      <c r="C3612" s="187" t="s">
        <v>581</v>
      </c>
      <c r="D3612" s="188"/>
      <c r="E3612" s="225" t="s">
        <v>145</v>
      </c>
      <c r="F3612" s="424">
        <v>100000</v>
      </c>
      <c r="G3612" s="425">
        <f t="shared" si="513"/>
        <v>100000</v>
      </c>
      <c r="H3612" s="426"/>
      <c r="I3612" s="350">
        <v>100000</v>
      </c>
      <c r="J3612" s="427"/>
      <c r="K3612" s="427"/>
      <c r="L3612" s="427"/>
      <c r="M3612" s="428"/>
      <c r="N3612" s="428"/>
      <c r="O3612" s="429"/>
      <c r="P3612" s="445"/>
      <c r="Q3612" s="433"/>
      <c r="R3612" s="434">
        <v>100000</v>
      </c>
      <c r="S3612" s="350"/>
      <c r="T3612" s="431"/>
      <c r="U3612" s="350"/>
      <c r="V3612" s="431"/>
      <c r="W3612" s="350"/>
      <c r="X3612" s="23">
        <f t="shared" si="516"/>
        <v>0</v>
      </c>
      <c r="Y3612" s="23">
        <f t="shared" si="517"/>
        <v>0</v>
      </c>
      <c r="AH3612" s="20">
        <f t="shared" si="511"/>
        <v>0</v>
      </c>
      <c r="AI3612" s="20">
        <v>1</v>
      </c>
      <c r="AQ3612" s="1">
        <f t="shared" si="515"/>
        <v>1</v>
      </c>
      <c r="AR3612" s="1">
        <f t="shared" si="512"/>
        <v>1</v>
      </c>
    </row>
    <row r="3613" spans="1:44" ht="28.2" thickTop="1" thickBot="1">
      <c r="A3613" s="104" t="s">
        <v>1094</v>
      </c>
      <c r="B3613" s="104" t="s">
        <v>1150</v>
      </c>
      <c r="C3613" s="187" t="s">
        <v>288</v>
      </c>
      <c r="D3613" s="188"/>
      <c r="E3613" s="225" t="s">
        <v>145</v>
      </c>
      <c r="F3613" s="424">
        <v>340000</v>
      </c>
      <c r="G3613" s="425">
        <v>100000</v>
      </c>
      <c r="H3613" s="426"/>
      <c r="I3613" s="350">
        <v>100000</v>
      </c>
      <c r="J3613" s="427"/>
      <c r="K3613" s="427"/>
      <c r="L3613" s="427"/>
      <c r="M3613" s="428"/>
      <c r="N3613" s="428"/>
      <c r="O3613" s="429"/>
      <c r="P3613" s="445"/>
      <c r="Q3613" s="433"/>
      <c r="R3613" s="434">
        <v>100000</v>
      </c>
      <c r="S3613" s="350"/>
      <c r="T3613" s="431"/>
      <c r="U3613" s="350"/>
      <c r="V3613" s="431"/>
      <c r="W3613" s="350"/>
      <c r="X3613" s="23">
        <f t="shared" si="516"/>
        <v>0</v>
      </c>
      <c r="Y3613" s="23">
        <f t="shared" si="517"/>
        <v>0</v>
      </c>
      <c r="AH3613" s="20">
        <f t="shared" si="511"/>
        <v>0</v>
      </c>
      <c r="AI3613" s="20">
        <v>1</v>
      </c>
      <c r="AQ3613" s="1">
        <f t="shared" si="515"/>
        <v>1</v>
      </c>
      <c r="AR3613" s="1">
        <f t="shared" si="512"/>
        <v>1</v>
      </c>
    </row>
    <row r="3614" spans="1:44" ht="28.2" thickTop="1" thickBot="1">
      <c r="A3614" s="104" t="s">
        <v>1094</v>
      </c>
      <c r="B3614" s="104" t="s">
        <v>1150</v>
      </c>
      <c r="C3614" s="187" t="s">
        <v>1156</v>
      </c>
      <c r="D3614" s="188"/>
      <c r="E3614" s="225" t="s">
        <v>10</v>
      </c>
      <c r="F3614" s="424">
        <v>2500000</v>
      </c>
      <c r="G3614" s="425">
        <v>2901000</v>
      </c>
      <c r="H3614" s="426"/>
      <c r="I3614" s="350">
        <v>1226000</v>
      </c>
      <c r="J3614" s="427">
        <v>1675000</v>
      </c>
      <c r="K3614" s="427"/>
      <c r="L3614" s="427"/>
      <c r="M3614" s="428"/>
      <c r="N3614" s="428"/>
      <c r="O3614" s="429"/>
      <c r="P3614" s="445"/>
      <c r="Q3614" s="433">
        <v>2561000</v>
      </c>
      <c r="R3614" s="434">
        <v>340000</v>
      </c>
      <c r="S3614" s="350"/>
      <c r="T3614" s="431"/>
      <c r="U3614" s="350"/>
      <c r="V3614" s="431"/>
      <c r="W3614" s="350"/>
      <c r="X3614" s="23">
        <f t="shared" si="516"/>
        <v>0</v>
      </c>
      <c r="Y3614" s="23">
        <f t="shared" si="517"/>
        <v>0</v>
      </c>
      <c r="AH3614" s="20">
        <f t="shared" si="511"/>
        <v>0</v>
      </c>
      <c r="AI3614" s="20">
        <v>1</v>
      </c>
      <c r="AQ3614" s="1">
        <f t="shared" si="515"/>
        <v>1</v>
      </c>
      <c r="AR3614" s="1">
        <f t="shared" si="512"/>
        <v>1</v>
      </c>
    </row>
    <row r="3615" spans="1:44" ht="28.2" thickTop="1" thickBot="1">
      <c r="A3615" s="104" t="s">
        <v>1094</v>
      </c>
      <c r="B3615" s="104" t="s">
        <v>1150</v>
      </c>
      <c r="C3615" s="187" t="s">
        <v>1157</v>
      </c>
      <c r="D3615" s="188"/>
      <c r="E3615" s="225" t="s">
        <v>53</v>
      </c>
      <c r="F3615" s="424">
        <v>1842000</v>
      </c>
      <c r="G3615" s="425">
        <v>1675000</v>
      </c>
      <c r="H3615" s="426"/>
      <c r="I3615" s="350">
        <v>870000</v>
      </c>
      <c r="J3615" s="427">
        <v>700000</v>
      </c>
      <c r="K3615" s="427"/>
      <c r="L3615" s="427">
        <v>105000</v>
      </c>
      <c r="M3615" s="428"/>
      <c r="N3615" s="428"/>
      <c r="O3615" s="429"/>
      <c r="P3615" s="445"/>
      <c r="Q3615" s="433">
        <v>1529000</v>
      </c>
      <c r="R3615" s="434">
        <v>146000</v>
      </c>
      <c r="S3615" s="350"/>
      <c r="T3615" s="431"/>
      <c r="U3615" s="350"/>
      <c r="V3615" s="431"/>
      <c r="W3615" s="350"/>
      <c r="X3615" s="23">
        <f t="shared" si="516"/>
        <v>0</v>
      </c>
      <c r="Y3615" s="23">
        <f t="shared" si="517"/>
        <v>0</v>
      </c>
      <c r="AH3615" s="20">
        <f t="shared" si="511"/>
        <v>0</v>
      </c>
      <c r="AI3615" s="20">
        <v>1</v>
      </c>
      <c r="AQ3615" s="1">
        <f t="shared" si="515"/>
        <v>1</v>
      </c>
      <c r="AR3615" s="1">
        <f t="shared" si="512"/>
        <v>1</v>
      </c>
    </row>
    <row r="3616" spans="1:44" ht="28.2" thickTop="1" thickBot="1">
      <c r="A3616" s="104" t="s">
        <v>1094</v>
      </c>
      <c r="B3616" s="104" t="s">
        <v>1150</v>
      </c>
      <c r="C3616" s="187" t="s">
        <v>1158</v>
      </c>
      <c r="D3616" s="188"/>
      <c r="E3616" s="225" t="s">
        <v>145</v>
      </c>
      <c r="F3616" s="424">
        <v>1200000</v>
      </c>
      <c r="G3616" s="425">
        <v>1104000</v>
      </c>
      <c r="H3616" s="426"/>
      <c r="I3616" s="350">
        <v>94000</v>
      </c>
      <c r="J3616" s="427">
        <v>800000</v>
      </c>
      <c r="K3616" s="427"/>
      <c r="L3616" s="427">
        <v>210000</v>
      </c>
      <c r="M3616" s="428"/>
      <c r="N3616" s="428"/>
      <c r="O3616" s="429"/>
      <c r="P3616" s="445"/>
      <c r="Q3616" s="433"/>
      <c r="R3616" s="434">
        <v>1104000</v>
      </c>
      <c r="S3616" s="350"/>
      <c r="T3616" s="431"/>
      <c r="U3616" s="350"/>
      <c r="V3616" s="431"/>
      <c r="W3616" s="350"/>
      <c r="X3616" s="23">
        <f t="shared" si="516"/>
        <v>0</v>
      </c>
      <c r="Y3616" s="23">
        <f t="shared" si="517"/>
        <v>0</v>
      </c>
      <c r="AH3616" s="20">
        <f t="shared" si="511"/>
        <v>0</v>
      </c>
      <c r="AI3616" s="20">
        <v>1</v>
      </c>
      <c r="AQ3616" s="1">
        <f t="shared" si="515"/>
        <v>1</v>
      </c>
      <c r="AR3616" s="1">
        <f t="shared" si="512"/>
        <v>1</v>
      </c>
    </row>
    <row r="3617" spans="1:44" ht="28.2" thickTop="1" thickBot="1">
      <c r="A3617" s="104" t="s">
        <v>1094</v>
      </c>
      <c r="B3617" s="104" t="s">
        <v>1150</v>
      </c>
      <c r="C3617" s="187" t="s">
        <v>1159</v>
      </c>
      <c r="D3617" s="188"/>
      <c r="E3617" s="225" t="s">
        <v>10</v>
      </c>
      <c r="F3617" s="424">
        <v>700000</v>
      </c>
      <c r="G3617" s="425">
        <v>602000</v>
      </c>
      <c r="H3617" s="426"/>
      <c r="I3617" s="350">
        <v>532000</v>
      </c>
      <c r="J3617" s="427">
        <v>70000</v>
      </c>
      <c r="K3617" s="427"/>
      <c r="L3617" s="427"/>
      <c r="M3617" s="428"/>
      <c r="N3617" s="428"/>
      <c r="O3617" s="429"/>
      <c r="P3617" s="445"/>
      <c r="Q3617" s="433">
        <v>593000</v>
      </c>
      <c r="R3617" s="434">
        <v>9000</v>
      </c>
      <c r="S3617" s="350"/>
      <c r="T3617" s="431"/>
      <c r="U3617" s="350"/>
      <c r="V3617" s="431"/>
      <c r="W3617" s="350"/>
      <c r="X3617" s="23">
        <f t="shared" si="516"/>
        <v>0</v>
      </c>
      <c r="Y3617" s="23">
        <f t="shared" si="517"/>
        <v>0</v>
      </c>
      <c r="AH3617" s="20">
        <f t="shared" si="511"/>
        <v>0</v>
      </c>
      <c r="AI3617" s="20">
        <v>1</v>
      </c>
      <c r="AQ3617" s="1">
        <f t="shared" si="515"/>
        <v>1</v>
      </c>
      <c r="AR3617" s="1">
        <f t="shared" si="512"/>
        <v>1</v>
      </c>
    </row>
    <row r="3618" spans="1:44" ht="28.2" thickTop="1" thickBot="1">
      <c r="A3618" s="104" t="s">
        <v>1094</v>
      </c>
      <c r="B3618" s="104" t="s">
        <v>1150</v>
      </c>
      <c r="C3618" s="187" t="s">
        <v>1160</v>
      </c>
      <c r="D3618" s="188"/>
      <c r="E3618" s="225" t="s">
        <v>145</v>
      </c>
      <c r="F3618" s="424">
        <v>649000</v>
      </c>
      <c r="G3618" s="425">
        <v>663000</v>
      </c>
      <c r="H3618" s="426"/>
      <c r="I3618" s="350">
        <f>G3618</f>
        <v>663000</v>
      </c>
      <c r="J3618" s="427"/>
      <c r="K3618" s="427"/>
      <c r="L3618" s="427"/>
      <c r="M3618" s="428"/>
      <c r="N3618" s="428"/>
      <c r="O3618" s="429"/>
      <c r="P3618" s="445"/>
      <c r="Q3618" s="433">
        <v>643000</v>
      </c>
      <c r="R3618" s="434">
        <v>20000</v>
      </c>
      <c r="S3618" s="350"/>
      <c r="T3618" s="431"/>
      <c r="U3618" s="350"/>
      <c r="V3618" s="431"/>
      <c r="W3618" s="350"/>
      <c r="X3618" s="23">
        <f t="shared" si="516"/>
        <v>0</v>
      </c>
      <c r="Y3618" s="23">
        <f t="shared" si="517"/>
        <v>0</v>
      </c>
      <c r="AH3618" s="20">
        <f t="shared" si="511"/>
        <v>0</v>
      </c>
      <c r="AI3618" s="20">
        <v>1</v>
      </c>
      <c r="AQ3618" s="1">
        <f t="shared" si="515"/>
        <v>1</v>
      </c>
      <c r="AR3618" s="1">
        <f t="shared" si="512"/>
        <v>1</v>
      </c>
    </row>
    <row r="3619" spans="1:44" ht="28.2" thickTop="1" thickBot="1">
      <c r="A3619" s="104" t="s">
        <v>1094</v>
      </c>
      <c r="B3619" s="104" t="s">
        <v>1150</v>
      </c>
      <c r="C3619" s="187" t="s">
        <v>1115</v>
      </c>
      <c r="D3619" s="188"/>
      <c r="E3619" s="225" t="s">
        <v>53</v>
      </c>
      <c r="F3619" s="424">
        <v>900000</v>
      </c>
      <c r="G3619" s="425">
        <v>766000</v>
      </c>
      <c r="H3619" s="426"/>
      <c r="I3619" s="350">
        <f>G3619</f>
        <v>766000</v>
      </c>
      <c r="J3619" s="427"/>
      <c r="K3619" s="427"/>
      <c r="L3619" s="427"/>
      <c r="M3619" s="428"/>
      <c r="N3619" s="428"/>
      <c r="O3619" s="429"/>
      <c r="P3619" s="445"/>
      <c r="Q3619" s="433">
        <v>39000</v>
      </c>
      <c r="R3619" s="434">
        <v>670000</v>
      </c>
      <c r="S3619" s="350">
        <v>57000</v>
      </c>
      <c r="T3619" s="431"/>
      <c r="U3619" s="350"/>
      <c r="V3619" s="431"/>
      <c r="W3619" s="350"/>
      <c r="X3619" s="23">
        <f t="shared" si="516"/>
        <v>0</v>
      </c>
      <c r="Y3619" s="23">
        <f t="shared" si="517"/>
        <v>0</v>
      </c>
      <c r="AH3619" s="20">
        <f t="shared" si="511"/>
        <v>0</v>
      </c>
      <c r="AI3619" s="20">
        <v>1</v>
      </c>
      <c r="AQ3619" s="1">
        <f t="shared" si="515"/>
        <v>1</v>
      </c>
      <c r="AR3619" s="1">
        <f t="shared" si="512"/>
        <v>1</v>
      </c>
    </row>
    <row r="3620" spans="1:44" ht="28.2" thickTop="1" thickBot="1">
      <c r="A3620" s="104" t="s">
        <v>1094</v>
      </c>
      <c r="B3620" s="104" t="s">
        <v>1150</v>
      </c>
      <c r="C3620" s="187" t="s">
        <v>1161</v>
      </c>
      <c r="D3620" s="188"/>
      <c r="E3620" s="225" t="s">
        <v>53</v>
      </c>
      <c r="F3620" s="424">
        <v>280000</v>
      </c>
      <c r="G3620" s="425">
        <v>462000</v>
      </c>
      <c r="H3620" s="426"/>
      <c r="I3620" s="350">
        <f>G3620</f>
        <v>462000</v>
      </c>
      <c r="J3620" s="427"/>
      <c r="K3620" s="427"/>
      <c r="L3620" s="427"/>
      <c r="M3620" s="428"/>
      <c r="N3620" s="428"/>
      <c r="O3620" s="429"/>
      <c r="P3620" s="445"/>
      <c r="Q3620" s="433">
        <v>397000</v>
      </c>
      <c r="R3620" s="434">
        <v>65000</v>
      </c>
      <c r="S3620" s="350"/>
      <c r="T3620" s="431"/>
      <c r="U3620" s="350"/>
      <c r="V3620" s="431"/>
      <c r="W3620" s="350"/>
      <c r="X3620" s="23">
        <f t="shared" si="516"/>
        <v>0</v>
      </c>
      <c r="Y3620" s="23">
        <f t="shared" si="517"/>
        <v>0</v>
      </c>
      <c r="AH3620" s="20">
        <f t="shared" si="511"/>
        <v>0</v>
      </c>
      <c r="AI3620" s="20">
        <v>1</v>
      </c>
      <c r="AQ3620" s="1">
        <f t="shared" si="515"/>
        <v>1</v>
      </c>
      <c r="AR3620" s="1">
        <f t="shared" si="512"/>
        <v>1</v>
      </c>
    </row>
    <row r="3621" spans="1:44" ht="28.2" thickTop="1" thickBot="1">
      <c r="A3621" s="104" t="s">
        <v>1094</v>
      </c>
      <c r="B3621" s="104" t="s">
        <v>1150</v>
      </c>
      <c r="C3621" s="187" t="s">
        <v>1162</v>
      </c>
      <c r="D3621" s="188"/>
      <c r="E3621" s="225" t="s">
        <v>53</v>
      </c>
      <c r="F3621" s="424">
        <v>213000</v>
      </c>
      <c r="G3621" s="425">
        <v>213000</v>
      </c>
      <c r="H3621" s="426"/>
      <c r="I3621" s="350">
        <f>G3621</f>
        <v>213000</v>
      </c>
      <c r="J3621" s="427"/>
      <c r="K3621" s="427"/>
      <c r="L3621" s="427"/>
      <c r="M3621" s="428"/>
      <c r="N3621" s="428"/>
      <c r="O3621" s="429"/>
      <c r="P3621" s="445"/>
      <c r="Q3621" s="433">
        <v>190000</v>
      </c>
      <c r="R3621" s="434">
        <v>23000</v>
      </c>
      <c r="S3621" s="350"/>
      <c r="T3621" s="431"/>
      <c r="U3621" s="350"/>
      <c r="V3621" s="431"/>
      <c r="W3621" s="350"/>
      <c r="X3621" s="23">
        <f t="shared" si="516"/>
        <v>0</v>
      </c>
      <c r="Y3621" s="23">
        <f t="shared" si="517"/>
        <v>0</v>
      </c>
      <c r="AH3621" s="20">
        <f t="shared" si="511"/>
        <v>0</v>
      </c>
      <c r="AI3621" s="20">
        <v>1</v>
      </c>
      <c r="AQ3621" s="1">
        <f t="shared" si="515"/>
        <v>1</v>
      </c>
      <c r="AR3621" s="1">
        <f t="shared" si="512"/>
        <v>1</v>
      </c>
    </row>
    <row r="3622" spans="1:44" ht="28.2" thickTop="1" thickBot="1">
      <c r="A3622" s="104" t="s">
        <v>1094</v>
      </c>
      <c r="B3622" s="104" t="s">
        <v>1150</v>
      </c>
      <c r="C3622" s="187" t="s">
        <v>1163</v>
      </c>
      <c r="D3622" s="188"/>
      <c r="E3622" s="225" t="s">
        <v>53</v>
      </c>
      <c r="F3622" s="424">
        <v>370000</v>
      </c>
      <c r="G3622" s="425">
        <v>289000</v>
      </c>
      <c r="H3622" s="426"/>
      <c r="I3622" s="350">
        <f>G3622</f>
        <v>289000</v>
      </c>
      <c r="J3622" s="427"/>
      <c r="K3622" s="427"/>
      <c r="L3622" s="427"/>
      <c r="M3622" s="428"/>
      <c r="N3622" s="428"/>
      <c r="O3622" s="429"/>
      <c r="P3622" s="445"/>
      <c r="Q3622" s="433">
        <v>239000</v>
      </c>
      <c r="R3622" s="434">
        <v>50000</v>
      </c>
      <c r="S3622" s="350"/>
      <c r="T3622" s="431"/>
      <c r="U3622" s="350"/>
      <c r="V3622" s="431"/>
      <c r="W3622" s="350"/>
      <c r="X3622" s="23">
        <f t="shared" si="516"/>
        <v>0</v>
      </c>
      <c r="Y3622" s="23">
        <f t="shared" si="517"/>
        <v>0</v>
      </c>
      <c r="AH3622" s="20">
        <f t="shared" si="511"/>
        <v>0</v>
      </c>
      <c r="AI3622" s="20">
        <v>1</v>
      </c>
      <c r="AQ3622" s="1">
        <f t="shared" si="515"/>
        <v>1</v>
      </c>
      <c r="AR3622" s="1">
        <f t="shared" si="512"/>
        <v>1</v>
      </c>
    </row>
    <row r="3623" spans="1:44" ht="28.2" thickTop="1" thickBot="1">
      <c r="A3623" s="104" t="s">
        <v>1094</v>
      </c>
      <c r="B3623" s="104" t="s">
        <v>1150</v>
      </c>
      <c r="C3623" s="187" t="s">
        <v>1058</v>
      </c>
      <c r="D3623" s="188"/>
      <c r="E3623" s="225" t="s">
        <v>10</v>
      </c>
      <c r="F3623" s="424">
        <v>750000</v>
      </c>
      <c r="G3623" s="425">
        <v>923000</v>
      </c>
      <c r="H3623" s="426"/>
      <c r="I3623" s="350">
        <v>388000</v>
      </c>
      <c r="J3623" s="427"/>
      <c r="K3623" s="427"/>
      <c r="L3623" s="427"/>
      <c r="M3623" s="428"/>
      <c r="N3623" s="428">
        <v>535000</v>
      </c>
      <c r="O3623" s="429" t="s">
        <v>783</v>
      </c>
      <c r="P3623" s="445"/>
      <c r="Q3623" s="433">
        <v>707000</v>
      </c>
      <c r="R3623" s="434">
        <v>216000</v>
      </c>
      <c r="S3623" s="350"/>
      <c r="T3623" s="431"/>
      <c r="U3623" s="350"/>
      <c r="V3623" s="431"/>
      <c r="W3623" s="350"/>
      <c r="X3623" s="23">
        <f t="shared" si="516"/>
        <v>0</v>
      </c>
      <c r="Y3623" s="23">
        <f t="shared" si="517"/>
        <v>0</v>
      </c>
      <c r="AH3623" s="20">
        <f t="shared" si="511"/>
        <v>0</v>
      </c>
      <c r="AL3623" s="20">
        <v>1</v>
      </c>
      <c r="AQ3623" s="1">
        <f t="shared" si="515"/>
        <v>1</v>
      </c>
      <c r="AR3623" s="1">
        <f t="shared" si="512"/>
        <v>1</v>
      </c>
    </row>
    <row r="3624" spans="1:44" ht="28.2" thickTop="1" thickBot="1">
      <c r="A3624" s="104" t="s">
        <v>1094</v>
      </c>
      <c r="B3624" s="104" t="s">
        <v>1150</v>
      </c>
      <c r="C3624" s="187" t="s">
        <v>1164</v>
      </c>
      <c r="D3624" s="188"/>
      <c r="E3624" s="225" t="s">
        <v>10</v>
      </c>
      <c r="F3624" s="424">
        <v>2057000</v>
      </c>
      <c r="G3624" s="425">
        <v>2968000</v>
      </c>
      <c r="H3624" s="426"/>
      <c r="I3624" s="350">
        <v>911000</v>
      </c>
      <c r="J3624" s="427"/>
      <c r="K3624" s="427"/>
      <c r="L3624" s="427"/>
      <c r="M3624" s="428"/>
      <c r="N3624" s="428">
        <v>2057000</v>
      </c>
      <c r="O3624" s="429" t="s">
        <v>783</v>
      </c>
      <c r="P3624" s="445"/>
      <c r="Q3624" s="433">
        <v>2916000</v>
      </c>
      <c r="R3624" s="434">
        <v>52000</v>
      </c>
      <c r="S3624" s="350"/>
      <c r="T3624" s="431"/>
      <c r="U3624" s="350"/>
      <c r="V3624" s="431"/>
      <c r="W3624" s="350"/>
      <c r="X3624" s="23">
        <f t="shared" si="516"/>
        <v>0</v>
      </c>
      <c r="Y3624" s="23">
        <f t="shared" si="517"/>
        <v>0</v>
      </c>
      <c r="AH3624" s="20">
        <f t="shared" si="511"/>
        <v>0</v>
      </c>
      <c r="AL3624" s="20">
        <v>1</v>
      </c>
      <c r="AQ3624" s="1">
        <f t="shared" si="515"/>
        <v>1</v>
      </c>
      <c r="AR3624" s="1">
        <f t="shared" si="512"/>
        <v>1</v>
      </c>
    </row>
    <row r="3625" spans="1:44" ht="28.2" thickTop="1" thickBot="1">
      <c r="A3625" s="104" t="s">
        <v>1094</v>
      </c>
      <c r="B3625" s="104" t="s">
        <v>1165</v>
      </c>
      <c r="C3625" s="187" t="s">
        <v>36</v>
      </c>
      <c r="D3625" s="188"/>
      <c r="E3625" s="225" t="s">
        <v>179</v>
      </c>
      <c r="F3625" s="424">
        <v>100000</v>
      </c>
      <c r="G3625" s="425">
        <f>F3625</f>
        <v>100000</v>
      </c>
      <c r="H3625" s="426"/>
      <c r="I3625" s="350"/>
      <c r="J3625" s="427"/>
      <c r="K3625" s="427"/>
      <c r="L3625" s="427">
        <v>100000</v>
      </c>
      <c r="M3625" s="428"/>
      <c r="N3625" s="428"/>
      <c r="O3625" s="429"/>
      <c r="P3625" s="445"/>
      <c r="Q3625" s="433"/>
      <c r="R3625" s="434">
        <v>50000</v>
      </c>
      <c r="S3625" s="350">
        <v>50000</v>
      </c>
      <c r="T3625" s="431"/>
      <c r="U3625" s="350"/>
      <c r="V3625" s="431"/>
      <c r="W3625" s="350"/>
      <c r="X3625" s="23">
        <f t="shared" si="516"/>
        <v>0</v>
      </c>
      <c r="Y3625" s="23">
        <f t="shared" si="517"/>
        <v>0</v>
      </c>
      <c r="Z3625" s="20">
        <v>1</v>
      </c>
      <c r="AH3625" s="20">
        <f t="shared" si="511"/>
        <v>1</v>
      </c>
      <c r="AQ3625" s="1">
        <f t="shared" si="515"/>
        <v>0</v>
      </c>
      <c r="AR3625" s="1">
        <f t="shared" si="512"/>
        <v>1</v>
      </c>
    </row>
    <row r="3626" spans="1:44" ht="28.2" thickTop="1" thickBot="1">
      <c r="A3626" s="104" t="s">
        <v>1094</v>
      </c>
      <c r="B3626" s="104" t="s">
        <v>1165</v>
      </c>
      <c r="C3626" s="187" t="s">
        <v>1166</v>
      </c>
      <c r="D3626" s="188"/>
      <c r="E3626" s="225" t="s">
        <v>179</v>
      </c>
      <c r="F3626" s="424">
        <v>13000</v>
      </c>
      <c r="G3626" s="425">
        <f t="shared" ref="G3626:G3647" si="518">F3626</f>
        <v>13000</v>
      </c>
      <c r="H3626" s="426"/>
      <c r="I3626" s="350">
        <v>13000</v>
      </c>
      <c r="J3626" s="427"/>
      <c r="K3626" s="427"/>
      <c r="L3626" s="427"/>
      <c r="M3626" s="428"/>
      <c r="N3626" s="428"/>
      <c r="O3626" s="429"/>
      <c r="P3626" s="445"/>
      <c r="Q3626" s="433"/>
      <c r="R3626" s="434">
        <v>13000</v>
      </c>
      <c r="S3626" s="350"/>
      <c r="T3626" s="431"/>
      <c r="U3626" s="350"/>
      <c r="V3626" s="431"/>
      <c r="W3626" s="350"/>
      <c r="X3626" s="23">
        <f t="shared" si="516"/>
        <v>0</v>
      </c>
      <c r="Y3626" s="23">
        <f t="shared" si="517"/>
        <v>0</v>
      </c>
      <c r="Z3626" s="20">
        <v>1</v>
      </c>
      <c r="AH3626" s="20">
        <f t="shared" si="511"/>
        <v>1</v>
      </c>
      <c r="AQ3626" s="1">
        <f t="shared" si="515"/>
        <v>0</v>
      </c>
      <c r="AR3626" s="1">
        <f t="shared" si="512"/>
        <v>1</v>
      </c>
    </row>
    <row r="3627" spans="1:44" ht="28.2" thickTop="1" thickBot="1">
      <c r="A3627" s="104" t="s">
        <v>1094</v>
      </c>
      <c r="B3627" s="104" t="s">
        <v>1165</v>
      </c>
      <c r="C3627" s="187" t="s">
        <v>1167</v>
      </c>
      <c r="D3627" s="188"/>
      <c r="E3627" s="225" t="s">
        <v>179</v>
      </c>
      <c r="F3627" s="424">
        <v>50000</v>
      </c>
      <c r="G3627" s="425">
        <f t="shared" si="518"/>
        <v>50000</v>
      </c>
      <c r="H3627" s="426"/>
      <c r="I3627" s="350">
        <v>50000</v>
      </c>
      <c r="J3627" s="427"/>
      <c r="K3627" s="427"/>
      <c r="L3627" s="427"/>
      <c r="M3627" s="428"/>
      <c r="N3627" s="428"/>
      <c r="O3627" s="429"/>
      <c r="P3627" s="445"/>
      <c r="Q3627" s="433"/>
      <c r="R3627" s="434">
        <v>50000</v>
      </c>
      <c r="S3627" s="350"/>
      <c r="T3627" s="431"/>
      <c r="U3627" s="350"/>
      <c r="V3627" s="431"/>
      <c r="W3627" s="350"/>
      <c r="X3627" s="23">
        <f t="shared" si="516"/>
        <v>0</v>
      </c>
      <c r="Y3627" s="23">
        <f t="shared" si="517"/>
        <v>0</v>
      </c>
      <c r="Z3627" s="20">
        <v>1</v>
      </c>
      <c r="AH3627" s="20">
        <f t="shared" si="511"/>
        <v>1</v>
      </c>
      <c r="AQ3627" s="1">
        <f t="shared" si="515"/>
        <v>0</v>
      </c>
      <c r="AR3627" s="1">
        <f t="shared" si="512"/>
        <v>1</v>
      </c>
    </row>
    <row r="3628" spans="1:44" ht="28.2" thickTop="1" thickBot="1">
      <c r="A3628" s="104" t="s">
        <v>1094</v>
      </c>
      <c r="B3628" s="104" t="s">
        <v>1165</v>
      </c>
      <c r="C3628" s="187" t="s">
        <v>1168</v>
      </c>
      <c r="D3628" s="188"/>
      <c r="E3628" s="225" t="s">
        <v>179</v>
      </c>
      <c r="F3628" s="424">
        <v>100000</v>
      </c>
      <c r="G3628" s="425">
        <f t="shared" si="518"/>
        <v>100000</v>
      </c>
      <c r="H3628" s="426"/>
      <c r="I3628" s="350">
        <v>51000</v>
      </c>
      <c r="J3628" s="427"/>
      <c r="K3628" s="427"/>
      <c r="L3628" s="427">
        <v>49000</v>
      </c>
      <c r="M3628" s="428"/>
      <c r="N3628" s="428"/>
      <c r="O3628" s="429"/>
      <c r="P3628" s="445"/>
      <c r="Q3628" s="433"/>
      <c r="R3628" s="434">
        <v>100000</v>
      </c>
      <c r="S3628" s="350"/>
      <c r="T3628" s="431"/>
      <c r="U3628" s="350"/>
      <c r="V3628" s="431"/>
      <c r="W3628" s="350"/>
      <c r="X3628" s="23">
        <f t="shared" si="516"/>
        <v>0</v>
      </c>
      <c r="Y3628" s="23">
        <f t="shared" si="517"/>
        <v>0</v>
      </c>
      <c r="Z3628" s="20">
        <v>1</v>
      </c>
      <c r="AH3628" s="20">
        <f t="shared" si="511"/>
        <v>1</v>
      </c>
      <c r="AQ3628" s="1">
        <f t="shared" si="515"/>
        <v>0</v>
      </c>
      <c r="AR3628" s="1">
        <f t="shared" si="512"/>
        <v>1</v>
      </c>
    </row>
    <row r="3629" spans="1:44" ht="28.2" thickTop="1" thickBot="1">
      <c r="A3629" s="104" t="s">
        <v>1094</v>
      </c>
      <c r="B3629" s="104" t="s">
        <v>1165</v>
      </c>
      <c r="C3629" s="187" t="s">
        <v>1169</v>
      </c>
      <c r="D3629" s="188"/>
      <c r="E3629" s="225" t="s">
        <v>179</v>
      </c>
      <c r="F3629" s="424">
        <v>50000</v>
      </c>
      <c r="G3629" s="425">
        <f t="shared" si="518"/>
        <v>50000</v>
      </c>
      <c r="H3629" s="426"/>
      <c r="I3629" s="350"/>
      <c r="J3629" s="427"/>
      <c r="K3629" s="427"/>
      <c r="L3629" s="427">
        <v>50000</v>
      </c>
      <c r="M3629" s="428"/>
      <c r="N3629" s="428"/>
      <c r="O3629" s="429"/>
      <c r="P3629" s="445"/>
      <c r="Q3629" s="433"/>
      <c r="R3629" s="434">
        <v>50000</v>
      </c>
      <c r="S3629" s="350"/>
      <c r="T3629" s="431"/>
      <c r="U3629" s="350"/>
      <c r="V3629" s="431"/>
      <c r="W3629" s="350"/>
      <c r="X3629" s="23">
        <f t="shared" si="516"/>
        <v>0</v>
      </c>
      <c r="Y3629" s="23">
        <f t="shared" si="517"/>
        <v>0</v>
      </c>
      <c r="Z3629" s="20">
        <v>1</v>
      </c>
      <c r="AH3629" s="20">
        <f t="shared" si="511"/>
        <v>1</v>
      </c>
      <c r="AQ3629" s="1">
        <f t="shared" si="515"/>
        <v>0</v>
      </c>
      <c r="AR3629" s="1">
        <f t="shared" si="512"/>
        <v>1</v>
      </c>
    </row>
    <row r="3630" spans="1:44" ht="54" thickTop="1" thickBot="1">
      <c r="A3630" s="104" t="s">
        <v>1094</v>
      </c>
      <c r="B3630" s="104" t="s">
        <v>1165</v>
      </c>
      <c r="C3630" s="187" t="s">
        <v>1170</v>
      </c>
      <c r="D3630" s="188"/>
      <c r="E3630" s="225" t="s">
        <v>179</v>
      </c>
      <c r="F3630" s="424">
        <v>130000</v>
      </c>
      <c r="G3630" s="425">
        <f t="shared" si="518"/>
        <v>130000</v>
      </c>
      <c r="H3630" s="426"/>
      <c r="I3630" s="350">
        <v>30000</v>
      </c>
      <c r="J3630" s="427">
        <v>100000</v>
      </c>
      <c r="K3630" s="427"/>
      <c r="L3630" s="427"/>
      <c r="M3630" s="428"/>
      <c r="N3630" s="428"/>
      <c r="O3630" s="429"/>
      <c r="P3630" s="445"/>
      <c r="Q3630" s="433"/>
      <c r="R3630" s="434">
        <v>100000</v>
      </c>
      <c r="S3630" s="350">
        <v>30000</v>
      </c>
      <c r="T3630" s="431"/>
      <c r="U3630" s="350"/>
      <c r="V3630" s="431"/>
      <c r="W3630" s="350"/>
      <c r="X3630" s="23">
        <f t="shared" si="516"/>
        <v>0</v>
      </c>
      <c r="Y3630" s="23">
        <f t="shared" si="517"/>
        <v>0</v>
      </c>
      <c r="Z3630" s="20">
        <v>1</v>
      </c>
      <c r="AH3630" s="20">
        <f t="shared" si="511"/>
        <v>1</v>
      </c>
      <c r="AQ3630" s="1">
        <f t="shared" si="515"/>
        <v>0</v>
      </c>
      <c r="AR3630" s="1">
        <f t="shared" si="512"/>
        <v>1</v>
      </c>
    </row>
    <row r="3631" spans="1:44" ht="28.2" thickTop="1" thickBot="1">
      <c r="A3631" s="104" t="s">
        <v>1094</v>
      </c>
      <c r="B3631" s="104" t="s">
        <v>1165</v>
      </c>
      <c r="C3631" s="187" t="s">
        <v>1171</v>
      </c>
      <c r="D3631" s="188"/>
      <c r="E3631" s="225" t="s">
        <v>179</v>
      </c>
      <c r="F3631" s="424">
        <v>25000</v>
      </c>
      <c r="G3631" s="425">
        <f t="shared" si="518"/>
        <v>25000</v>
      </c>
      <c r="H3631" s="426"/>
      <c r="I3631" s="350"/>
      <c r="J3631" s="427"/>
      <c r="K3631" s="427"/>
      <c r="L3631" s="427">
        <v>25000</v>
      </c>
      <c r="M3631" s="428"/>
      <c r="N3631" s="428"/>
      <c r="O3631" s="429"/>
      <c r="P3631" s="445"/>
      <c r="Q3631" s="433"/>
      <c r="R3631" s="434">
        <v>25000</v>
      </c>
      <c r="S3631" s="350"/>
      <c r="T3631" s="431"/>
      <c r="U3631" s="350"/>
      <c r="V3631" s="431"/>
      <c r="W3631" s="350"/>
      <c r="X3631" s="23">
        <f t="shared" si="516"/>
        <v>0</v>
      </c>
      <c r="Y3631" s="23">
        <f t="shared" si="517"/>
        <v>0</v>
      </c>
      <c r="Z3631" s="20">
        <v>1</v>
      </c>
      <c r="AH3631" s="20">
        <f t="shared" si="511"/>
        <v>1</v>
      </c>
      <c r="AQ3631" s="1">
        <f t="shared" si="515"/>
        <v>0</v>
      </c>
      <c r="AR3631" s="1">
        <f t="shared" si="512"/>
        <v>1</v>
      </c>
    </row>
    <row r="3632" spans="1:44" ht="28.2" thickTop="1" thickBot="1">
      <c r="A3632" s="104" t="s">
        <v>1094</v>
      </c>
      <c r="B3632" s="104" t="s">
        <v>1165</v>
      </c>
      <c r="C3632" s="187" t="s">
        <v>1172</v>
      </c>
      <c r="D3632" s="188"/>
      <c r="E3632" s="225" t="s">
        <v>179</v>
      </c>
      <c r="F3632" s="424">
        <v>15000</v>
      </c>
      <c r="G3632" s="425">
        <f t="shared" si="518"/>
        <v>15000</v>
      </c>
      <c r="H3632" s="426"/>
      <c r="I3632" s="350">
        <v>15000</v>
      </c>
      <c r="J3632" s="427"/>
      <c r="K3632" s="427"/>
      <c r="L3632" s="427"/>
      <c r="M3632" s="428"/>
      <c r="N3632" s="428"/>
      <c r="O3632" s="429"/>
      <c r="P3632" s="445"/>
      <c r="Q3632" s="433"/>
      <c r="R3632" s="434">
        <v>15000</v>
      </c>
      <c r="S3632" s="350"/>
      <c r="T3632" s="431"/>
      <c r="U3632" s="350"/>
      <c r="V3632" s="431"/>
      <c r="W3632" s="350"/>
      <c r="X3632" s="23">
        <f t="shared" si="516"/>
        <v>0</v>
      </c>
      <c r="Y3632" s="23">
        <f t="shared" si="517"/>
        <v>0</v>
      </c>
      <c r="Z3632" s="20">
        <v>1</v>
      </c>
      <c r="AH3632" s="20">
        <f t="shared" si="511"/>
        <v>1</v>
      </c>
      <c r="AQ3632" s="1">
        <f t="shared" si="515"/>
        <v>0</v>
      </c>
      <c r="AR3632" s="1">
        <f t="shared" si="512"/>
        <v>1</v>
      </c>
    </row>
    <row r="3633" spans="1:44" ht="28.2" thickTop="1" thickBot="1">
      <c r="A3633" s="104" t="s">
        <v>1094</v>
      </c>
      <c r="B3633" s="104" t="s">
        <v>1165</v>
      </c>
      <c r="C3633" s="187" t="s">
        <v>41</v>
      </c>
      <c r="D3633" s="188"/>
      <c r="E3633" s="225" t="s">
        <v>179</v>
      </c>
      <c r="F3633" s="424">
        <v>740000</v>
      </c>
      <c r="G3633" s="425">
        <f t="shared" si="518"/>
        <v>740000</v>
      </c>
      <c r="H3633" s="426"/>
      <c r="I3633" s="350">
        <v>100000</v>
      </c>
      <c r="J3633" s="427">
        <v>415000</v>
      </c>
      <c r="K3633" s="427"/>
      <c r="L3633" s="427">
        <v>225000</v>
      </c>
      <c r="M3633" s="428"/>
      <c r="N3633" s="428"/>
      <c r="O3633" s="429"/>
      <c r="P3633" s="445"/>
      <c r="Q3633" s="433"/>
      <c r="R3633" s="434">
        <v>400000</v>
      </c>
      <c r="S3633" s="350">
        <v>340000</v>
      </c>
      <c r="T3633" s="431"/>
      <c r="U3633" s="350"/>
      <c r="V3633" s="431"/>
      <c r="W3633" s="350"/>
      <c r="X3633" s="23">
        <f t="shared" si="516"/>
        <v>0</v>
      </c>
      <c r="Y3633" s="23">
        <f t="shared" si="517"/>
        <v>0</v>
      </c>
      <c r="Z3633" s="20">
        <v>1</v>
      </c>
      <c r="AH3633" s="20">
        <f t="shared" si="511"/>
        <v>1</v>
      </c>
      <c r="AQ3633" s="1">
        <f t="shared" si="515"/>
        <v>0</v>
      </c>
      <c r="AR3633" s="1">
        <f t="shared" si="512"/>
        <v>1</v>
      </c>
    </row>
    <row r="3634" spans="1:44" ht="28.2" thickTop="1" thickBot="1">
      <c r="A3634" s="104" t="s">
        <v>1094</v>
      </c>
      <c r="B3634" s="104" t="s">
        <v>1165</v>
      </c>
      <c r="C3634" s="187" t="s">
        <v>51</v>
      </c>
      <c r="D3634" s="188"/>
      <c r="E3634" s="225" t="s">
        <v>179</v>
      </c>
      <c r="F3634" s="424">
        <v>50000</v>
      </c>
      <c r="G3634" s="425">
        <f t="shared" si="518"/>
        <v>50000</v>
      </c>
      <c r="H3634" s="426"/>
      <c r="I3634" s="350">
        <v>50000</v>
      </c>
      <c r="J3634" s="427"/>
      <c r="K3634" s="427"/>
      <c r="L3634" s="427"/>
      <c r="M3634" s="428"/>
      <c r="N3634" s="428"/>
      <c r="O3634" s="429"/>
      <c r="P3634" s="445"/>
      <c r="Q3634" s="433"/>
      <c r="R3634" s="434">
        <v>50000</v>
      </c>
      <c r="S3634" s="350"/>
      <c r="T3634" s="431"/>
      <c r="U3634" s="350"/>
      <c r="V3634" s="431"/>
      <c r="W3634" s="350"/>
      <c r="X3634" s="23">
        <f t="shared" si="516"/>
        <v>0</v>
      </c>
      <c r="Y3634" s="23">
        <f t="shared" si="517"/>
        <v>0</v>
      </c>
      <c r="Z3634" s="20">
        <v>1</v>
      </c>
      <c r="AH3634" s="20">
        <f t="shared" si="511"/>
        <v>1</v>
      </c>
      <c r="AQ3634" s="1">
        <f t="shared" si="515"/>
        <v>0</v>
      </c>
      <c r="AR3634" s="1">
        <f t="shared" si="512"/>
        <v>1</v>
      </c>
    </row>
    <row r="3635" spans="1:44" ht="28.2" thickTop="1" thickBot="1">
      <c r="A3635" s="104" t="s">
        <v>1094</v>
      </c>
      <c r="B3635" s="104" t="s">
        <v>1165</v>
      </c>
      <c r="C3635" s="187" t="s">
        <v>581</v>
      </c>
      <c r="D3635" s="188"/>
      <c r="E3635" s="225" t="s">
        <v>179</v>
      </c>
      <c r="F3635" s="424">
        <v>5000</v>
      </c>
      <c r="G3635" s="425">
        <f t="shared" si="518"/>
        <v>5000</v>
      </c>
      <c r="H3635" s="426"/>
      <c r="I3635" s="350"/>
      <c r="J3635" s="427"/>
      <c r="K3635" s="427"/>
      <c r="L3635" s="427">
        <v>5000</v>
      </c>
      <c r="M3635" s="428"/>
      <c r="N3635" s="428"/>
      <c r="O3635" s="429"/>
      <c r="P3635" s="445"/>
      <c r="Q3635" s="433"/>
      <c r="R3635" s="434">
        <v>5000</v>
      </c>
      <c r="S3635" s="350"/>
      <c r="T3635" s="431"/>
      <c r="U3635" s="350"/>
      <c r="V3635" s="431"/>
      <c r="W3635" s="350"/>
      <c r="X3635" s="23">
        <f t="shared" si="516"/>
        <v>0</v>
      </c>
      <c r="Y3635" s="23">
        <f t="shared" si="517"/>
        <v>0</v>
      </c>
      <c r="Z3635" s="20">
        <v>1</v>
      </c>
      <c r="AH3635" s="20">
        <f t="shared" si="511"/>
        <v>1</v>
      </c>
      <c r="AQ3635" s="1">
        <f t="shared" si="515"/>
        <v>0</v>
      </c>
      <c r="AR3635" s="1">
        <f t="shared" si="512"/>
        <v>1</v>
      </c>
    </row>
    <row r="3636" spans="1:44" ht="28.2" thickTop="1" thickBot="1">
      <c r="A3636" s="104" t="s">
        <v>1094</v>
      </c>
      <c r="B3636" s="104" t="s">
        <v>1165</v>
      </c>
      <c r="C3636" s="187" t="s">
        <v>1173</v>
      </c>
      <c r="D3636" s="188"/>
      <c r="E3636" s="225" t="s">
        <v>179</v>
      </c>
      <c r="F3636" s="424">
        <v>90000</v>
      </c>
      <c r="G3636" s="425">
        <f t="shared" si="518"/>
        <v>90000</v>
      </c>
      <c r="H3636" s="426"/>
      <c r="I3636" s="350">
        <v>90000</v>
      </c>
      <c r="J3636" s="427"/>
      <c r="K3636" s="427"/>
      <c r="L3636" s="427"/>
      <c r="M3636" s="428"/>
      <c r="N3636" s="428"/>
      <c r="O3636" s="429"/>
      <c r="P3636" s="445"/>
      <c r="Q3636" s="433"/>
      <c r="R3636" s="434">
        <v>90000</v>
      </c>
      <c r="S3636" s="350"/>
      <c r="T3636" s="431"/>
      <c r="U3636" s="350"/>
      <c r="V3636" s="431"/>
      <c r="W3636" s="350"/>
      <c r="X3636" s="23">
        <f t="shared" si="516"/>
        <v>0</v>
      </c>
      <c r="Y3636" s="23">
        <f t="shared" si="517"/>
        <v>0</v>
      </c>
      <c r="Z3636" s="20">
        <v>1</v>
      </c>
      <c r="AH3636" s="20">
        <f t="shared" si="511"/>
        <v>1</v>
      </c>
      <c r="AQ3636" s="1">
        <f t="shared" si="515"/>
        <v>0</v>
      </c>
      <c r="AR3636" s="1">
        <f t="shared" si="512"/>
        <v>1</v>
      </c>
    </row>
    <row r="3637" spans="1:44" ht="28.2" thickTop="1" thickBot="1">
      <c r="A3637" s="104" t="s">
        <v>1094</v>
      </c>
      <c r="B3637" s="104" t="s">
        <v>1165</v>
      </c>
      <c r="C3637" s="187" t="s">
        <v>450</v>
      </c>
      <c r="D3637" s="188"/>
      <c r="E3637" s="225" t="s">
        <v>179</v>
      </c>
      <c r="F3637" s="424">
        <v>100000</v>
      </c>
      <c r="G3637" s="425">
        <f t="shared" si="518"/>
        <v>100000</v>
      </c>
      <c r="H3637" s="426"/>
      <c r="I3637" s="350"/>
      <c r="J3637" s="427"/>
      <c r="K3637" s="427"/>
      <c r="L3637" s="427"/>
      <c r="M3637" s="428"/>
      <c r="N3637" s="428">
        <v>100000</v>
      </c>
      <c r="O3637" s="429" t="s">
        <v>577</v>
      </c>
      <c r="P3637" s="445"/>
      <c r="Q3637" s="433"/>
      <c r="R3637" s="434">
        <v>100000</v>
      </c>
      <c r="S3637" s="350"/>
      <c r="T3637" s="431"/>
      <c r="U3637" s="350"/>
      <c r="V3637" s="431"/>
      <c r="W3637" s="350"/>
      <c r="X3637" s="23">
        <f t="shared" si="516"/>
        <v>0</v>
      </c>
      <c r="Y3637" s="23">
        <f t="shared" si="517"/>
        <v>0</v>
      </c>
      <c r="Z3637" s="20">
        <v>1</v>
      </c>
      <c r="AH3637" s="20">
        <f t="shared" si="511"/>
        <v>1</v>
      </c>
      <c r="AQ3637" s="1">
        <f t="shared" si="515"/>
        <v>0</v>
      </c>
      <c r="AR3637" s="1">
        <f t="shared" si="512"/>
        <v>1</v>
      </c>
    </row>
    <row r="3638" spans="1:44" ht="28.2" thickTop="1" thickBot="1">
      <c r="A3638" s="104" t="s">
        <v>1094</v>
      </c>
      <c r="B3638" s="104" t="s">
        <v>1165</v>
      </c>
      <c r="C3638" s="432" t="s">
        <v>222</v>
      </c>
      <c r="D3638" s="188"/>
      <c r="E3638" s="225" t="s">
        <v>179</v>
      </c>
      <c r="F3638" s="424">
        <v>386000</v>
      </c>
      <c r="G3638" s="425">
        <f t="shared" si="518"/>
        <v>386000</v>
      </c>
      <c r="H3638" s="426"/>
      <c r="I3638" s="350"/>
      <c r="J3638" s="427">
        <v>386000</v>
      </c>
      <c r="K3638" s="427"/>
      <c r="L3638" s="427"/>
      <c r="M3638" s="428"/>
      <c r="N3638" s="428"/>
      <c r="O3638" s="429"/>
      <c r="P3638" s="445"/>
      <c r="Q3638" s="433"/>
      <c r="R3638" s="434">
        <v>386000</v>
      </c>
      <c r="S3638" s="350"/>
      <c r="T3638" s="431"/>
      <c r="U3638" s="350"/>
      <c r="V3638" s="431"/>
      <c r="W3638" s="350"/>
      <c r="X3638" s="23">
        <f t="shared" si="516"/>
        <v>0</v>
      </c>
      <c r="Y3638" s="23">
        <f t="shared" si="517"/>
        <v>0</v>
      </c>
      <c r="Z3638" s="20">
        <v>1</v>
      </c>
      <c r="AH3638" s="20">
        <f t="shared" si="511"/>
        <v>1</v>
      </c>
      <c r="AQ3638" s="1">
        <f t="shared" si="515"/>
        <v>0</v>
      </c>
      <c r="AR3638" s="1">
        <f t="shared" si="512"/>
        <v>1</v>
      </c>
    </row>
    <row r="3639" spans="1:44" ht="28.2" thickTop="1" thickBot="1">
      <c r="A3639" s="104" t="s">
        <v>1094</v>
      </c>
      <c r="B3639" s="104" t="s">
        <v>1165</v>
      </c>
      <c r="C3639" s="187" t="s">
        <v>41</v>
      </c>
      <c r="D3639" s="188"/>
      <c r="E3639" s="225" t="s">
        <v>10</v>
      </c>
      <c r="F3639" s="424">
        <v>785000</v>
      </c>
      <c r="G3639" s="425">
        <v>724376</v>
      </c>
      <c r="H3639" s="426"/>
      <c r="I3639" s="350">
        <v>280376</v>
      </c>
      <c r="J3639" s="427">
        <v>300000</v>
      </c>
      <c r="K3639" s="427"/>
      <c r="L3639" s="427">
        <v>144000</v>
      </c>
      <c r="M3639" s="428"/>
      <c r="N3639" s="428"/>
      <c r="O3639" s="429"/>
      <c r="P3639" s="445"/>
      <c r="Q3639" s="433">
        <v>684265</v>
      </c>
      <c r="R3639" s="434">
        <v>40111</v>
      </c>
      <c r="S3639" s="350"/>
      <c r="T3639" s="431"/>
      <c r="U3639" s="350"/>
      <c r="V3639" s="431"/>
      <c r="W3639" s="350"/>
      <c r="X3639" s="23">
        <f t="shared" si="516"/>
        <v>0</v>
      </c>
      <c r="Y3639" s="23">
        <f t="shared" si="517"/>
        <v>0</v>
      </c>
      <c r="AH3639" s="20">
        <f t="shared" si="511"/>
        <v>0</v>
      </c>
      <c r="AI3639" s="20">
        <v>1</v>
      </c>
      <c r="AQ3639" s="1">
        <f t="shared" si="515"/>
        <v>1</v>
      </c>
      <c r="AR3639" s="1">
        <f t="shared" si="512"/>
        <v>1</v>
      </c>
    </row>
    <row r="3640" spans="1:44" ht="28.2" thickTop="1" thickBot="1">
      <c r="A3640" s="104" t="s">
        <v>1094</v>
      </c>
      <c r="B3640" s="104" t="s">
        <v>1165</v>
      </c>
      <c r="C3640" s="187" t="s">
        <v>229</v>
      </c>
      <c r="D3640" s="188"/>
      <c r="E3640" s="225" t="s">
        <v>10</v>
      </c>
      <c r="F3640" s="424">
        <v>115000</v>
      </c>
      <c r="G3640" s="425">
        <v>114949</v>
      </c>
      <c r="H3640" s="426"/>
      <c r="I3640" s="350">
        <v>114949</v>
      </c>
      <c r="J3640" s="427"/>
      <c r="K3640" s="427"/>
      <c r="L3640" s="427"/>
      <c r="M3640" s="428"/>
      <c r="N3640" s="428"/>
      <c r="O3640" s="429"/>
      <c r="P3640" s="445"/>
      <c r="Q3640" s="433">
        <v>98612</v>
      </c>
      <c r="R3640" s="434">
        <v>16337</v>
      </c>
      <c r="S3640" s="350"/>
      <c r="T3640" s="431"/>
      <c r="U3640" s="350"/>
      <c r="V3640" s="431"/>
      <c r="W3640" s="350"/>
      <c r="X3640" s="23">
        <f t="shared" si="516"/>
        <v>0</v>
      </c>
      <c r="Y3640" s="23">
        <f t="shared" si="517"/>
        <v>0</v>
      </c>
      <c r="AH3640" s="20">
        <f t="shared" si="511"/>
        <v>0</v>
      </c>
      <c r="AI3640" s="20">
        <v>1</v>
      </c>
      <c r="AQ3640" s="1">
        <f t="shared" si="515"/>
        <v>1</v>
      </c>
      <c r="AR3640" s="1">
        <f t="shared" si="512"/>
        <v>1</v>
      </c>
    </row>
    <row r="3641" spans="1:44" ht="28.2" thickTop="1" thickBot="1">
      <c r="A3641" s="104" t="s">
        <v>1094</v>
      </c>
      <c r="B3641" s="104" t="s">
        <v>1165</v>
      </c>
      <c r="C3641" s="187" t="s">
        <v>1175</v>
      </c>
      <c r="D3641" s="188"/>
      <c r="E3641" s="225" t="s">
        <v>10</v>
      </c>
      <c r="F3641" s="424">
        <v>80000</v>
      </c>
      <c r="G3641" s="425">
        <v>167308</v>
      </c>
      <c r="H3641" s="426"/>
      <c r="I3641" s="350">
        <v>167308</v>
      </c>
      <c r="J3641" s="427"/>
      <c r="K3641" s="427"/>
      <c r="L3641" s="427"/>
      <c r="M3641" s="428"/>
      <c r="N3641" s="428"/>
      <c r="O3641" s="429"/>
      <c r="P3641" s="445"/>
      <c r="Q3641" s="433">
        <v>139658</v>
      </c>
      <c r="R3641" s="434">
        <v>27650</v>
      </c>
      <c r="S3641" s="350"/>
      <c r="T3641" s="431"/>
      <c r="U3641" s="350"/>
      <c r="V3641" s="431"/>
      <c r="W3641" s="350"/>
      <c r="X3641" s="23">
        <f t="shared" si="516"/>
        <v>0</v>
      </c>
      <c r="Y3641" s="23">
        <f t="shared" si="517"/>
        <v>0</v>
      </c>
      <c r="AH3641" s="20">
        <f t="shared" si="511"/>
        <v>0</v>
      </c>
      <c r="AI3641" s="20">
        <v>1</v>
      </c>
      <c r="AQ3641" s="1">
        <f t="shared" si="515"/>
        <v>1</v>
      </c>
      <c r="AR3641" s="1">
        <f t="shared" si="512"/>
        <v>1</v>
      </c>
    </row>
    <row r="3642" spans="1:44" ht="28.2" thickTop="1" thickBot="1">
      <c r="A3642" s="104" t="s">
        <v>1094</v>
      </c>
      <c r="B3642" s="104" t="s">
        <v>1165</v>
      </c>
      <c r="C3642" s="187" t="s">
        <v>41</v>
      </c>
      <c r="D3642" s="188"/>
      <c r="E3642" s="225" t="s">
        <v>53</v>
      </c>
      <c r="F3642" s="424">
        <v>1061429</v>
      </c>
      <c r="G3642" s="425">
        <v>1152246</v>
      </c>
      <c r="H3642" s="426"/>
      <c r="I3642" s="350">
        <v>608246</v>
      </c>
      <c r="J3642" s="427">
        <v>400000</v>
      </c>
      <c r="K3642" s="427"/>
      <c r="L3642" s="427">
        <v>144000</v>
      </c>
      <c r="M3642" s="428"/>
      <c r="N3642" s="428"/>
      <c r="O3642" s="429"/>
      <c r="P3642" s="445"/>
      <c r="Q3642" s="433">
        <v>956732</v>
      </c>
      <c r="R3642" s="434">
        <v>195514</v>
      </c>
      <c r="S3642" s="350"/>
      <c r="T3642" s="431"/>
      <c r="U3642" s="350"/>
      <c r="V3642" s="431"/>
      <c r="W3642" s="350"/>
      <c r="X3642" s="23">
        <f t="shared" si="516"/>
        <v>0</v>
      </c>
      <c r="Y3642" s="23">
        <f t="shared" si="517"/>
        <v>0</v>
      </c>
      <c r="AH3642" s="20">
        <f t="shared" si="511"/>
        <v>0</v>
      </c>
      <c r="AI3642" s="20">
        <v>1</v>
      </c>
      <c r="AQ3642" s="1">
        <f t="shared" si="515"/>
        <v>1</v>
      </c>
      <c r="AR3642" s="1">
        <f t="shared" si="512"/>
        <v>1</v>
      </c>
    </row>
    <row r="3643" spans="1:44" ht="28.2" thickTop="1" thickBot="1">
      <c r="A3643" s="104" t="s">
        <v>1094</v>
      </c>
      <c r="B3643" s="104" t="s">
        <v>1165</v>
      </c>
      <c r="C3643" s="187" t="s">
        <v>229</v>
      </c>
      <c r="D3643" s="188"/>
      <c r="E3643" s="225" t="s">
        <v>53</v>
      </c>
      <c r="F3643" s="424">
        <v>72443</v>
      </c>
      <c r="G3643" s="425">
        <v>66190</v>
      </c>
      <c r="H3643" s="426"/>
      <c r="I3643" s="350">
        <v>66190</v>
      </c>
      <c r="J3643" s="427"/>
      <c r="K3643" s="427"/>
      <c r="L3643" s="427"/>
      <c r="M3643" s="428"/>
      <c r="N3643" s="428"/>
      <c r="O3643" s="429"/>
      <c r="P3643" s="445"/>
      <c r="Q3643" s="433"/>
      <c r="R3643" s="434">
        <v>66190</v>
      </c>
      <c r="S3643" s="350"/>
      <c r="T3643" s="431"/>
      <c r="U3643" s="350"/>
      <c r="V3643" s="431"/>
      <c r="W3643" s="350"/>
      <c r="X3643" s="23">
        <f t="shared" si="516"/>
        <v>0</v>
      </c>
      <c r="Y3643" s="23">
        <f t="shared" si="517"/>
        <v>0</v>
      </c>
      <c r="AH3643" s="20">
        <f t="shared" si="511"/>
        <v>0</v>
      </c>
      <c r="AI3643" s="20">
        <v>1</v>
      </c>
      <c r="AQ3643" s="1">
        <f t="shared" si="515"/>
        <v>1</v>
      </c>
      <c r="AR3643" s="1">
        <f t="shared" si="512"/>
        <v>1</v>
      </c>
    </row>
    <row r="3644" spans="1:44" ht="28.2" thickTop="1" thickBot="1">
      <c r="A3644" s="104" t="s">
        <v>1094</v>
      </c>
      <c r="B3644" s="104" t="s">
        <v>1165</v>
      </c>
      <c r="C3644" s="187" t="s">
        <v>52</v>
      </c>
      <c r="D3644" s="188"/>
      <c r="E3644" s="225" t="s">
        <v>53</v>
      </c>
      <c r="F3644" s="424">
        <v>99812</v>
      </c>
      <c r="G3644" s="425">
        <v>98590</v>
      </c>
      <c r="H3644" s="426"/>
      <c r="I3644" s="350">
        <v>98590</v>
      </c>
      <c r="J3644" s="427"/>
      <c r="K3644" s="427"/>
      <c r="L3644" s="427"/>
      <c r="M3644" s="428"/>
      <c r="N3644" s="428"/>
      <c r="O3644" s="429"/>
      <c r="P3644" s="445"/>
      <c r="Q3644" s="433">
        <v>88687</v>
      </c>
      <c r="R3644" s="434">
        <v>9903</v>
      </c>
      <c r="S3644" s="350"/>
      <c r="T3644" s="431"/>
      <c r="U3644" s="350"/>
      <c r="V3644" s="431"/>
      <c r="W3644" s="350"/>
      <c r="X3644" s="23">
        <f t="shared" si="516"/>
        <v>0</v>
      </c>
      <c r="Y3644" s="23">
        <f t="shared" si="517"/>
        <v>0</v>
      </c>
      <c r="AH3644" s="20">
        <f t="shared" si="511"/>
        <v>0</v>
      </c>
      <c r="AI3644" s="20">
        <v>1</v>
      </c>
      <c r="AQ3644" s="1">
        <f t="shared" si="515"/>
        <v>1</v>
      </c>
      <c r="AR3644" s="1">
        <f t="shared" si="512"/>
        <v>1</v>
      </c>
    </row>
    <row r="3645" spans="1:44" ht="28.2" thickTop="1" thickBot="1">
      <c r="A3645" s="104" t="s">
        <v>1094</v>
      </c>
      <c r="B3645" s="104" t="s">
        <v>1165</v>
      </c>
      <c r="C3645" s="187" t="s">
        <v>41</v>
      </c>
      <c r="D3645" s="188"/>
      <c r="E3645" s="225" t="s">
        <v>145</v>
      </c>
      <c r="F3645" s="424">
        <v>750000</v>
      </c>
      <c r="G3645" s="425">
        <v>694020</v>
      </c>
      <c r="H3645" s="426"/>
      <c r="I3645" s="350"/>
      <c r="J3645" s="427">
        <v>514020</v>
      </c>
      <c r="K3645" s="427"/>
      <c r="L3645" s="427">
        <v>180000</v>
      </c>
      <c r="M3645" s="428"/>
      <c r="N3645" s="428"/>
      <c r="O3645" s="429"/>
      <c r="P3645" s="445"/>
      <c r="Q3645" s="433"/>
      <c r="R3645" s="434">
        <v>624618</v>
      </c>
      <c r="S3645" s="350">
        <v>69402</v>
      </c>
      <c r="T3645" s="431"/>
      <c r="U3645" s="350"/>
      <c r="V3645" s="431"/>
      <c r="W3645" s="350"/>
      <c r="X3645" s="23">
        <f t="shared" si="516"/>
        <v>0</v>
      </c>
      <c r="Y3645" s="23">
        <f t="shared" si="517"/>
        <v>0</v>
      </c>
      <c r="AH3645" s="20">
        <f t="shared" si="511"/>
        <v>0</v>
      </c>
      <c r="AI3645" s="20">
        <v>1</v>
      </c>
      <c r="AQ3645" s="1">
        <f t="shared" si="515"/>
        <v>1</v>
      </c>
      <c r="AR3645" s="1">
        <f t="shared" si="512"/>
        <v>1</v>
      </c>
    </row>
    <row r="3646" spans="1:44" ht="28.2" thickTop="1" thickBot="1">
      <c r="A3646" s="104" t="s">
        <v>1094</v>
      </c>
      <c r="B3646" s="104" t="s">
        <v>1165</v>
      </c>
      <c r="C3646" s="187" t="s">
        <v>1176</v>
      </c>
      <c r="D3646" s="188"/>
      <c r="E3646" s="225" t="s">
        <v>145</v>
      </c>
      <c r="F3646" s="424">
        <v>60000</v>
      </c>
      <c r="G3646" s="425">
        <v>60000</v>
      </c>
      <c r="H3646" s="426"/>
      <c r="I3646" s="350">
        <v>60000</v>
      </c>
      <c r="J3646" s="427"/>
      <c r="K3646" s="427"/>
      <c r="L3646" s="427"/>
      <c r="M3646" s="428"/>
      <c r="N3646" s="428"/>
      <c r="O3646" s="429"/>
      <c r="P3646" s="445"/>
      <c r="Q3646" s="433"/>
      <c r="R3646" s="434">
        <v>60000</v>
      </c>
      <c r="S3646" s="350"/>
      <c r="T3646" s="431"/>
      <c r="U3646" s="350"/>
      <c r="V3646" s="431"/>
      <c r="W3646" s="350"/>
      <c r="X3646" s="23">
        <f t="shared" si="516"/>
        <v>0</v>
      </c>
      <c r="Y3646" s="23">
        <f t="shared" si="517"/>
        <v>0</v>
      </c>
      <c r="AH3646" s="20">
        <f t="shared" si="511"/>
        <v>0</v>
      </c>
      <c r="AI3646" s="20">
        <v>1</v>
      </c>
      <c r="AQ3646" s="1">
        <f t="shared" si="515"/>
        <v>1</v>
      </c>
      <c r="AR3646" s="1">
        <f t="shared" si="512"/>
        <v>1</v>
      </c>
    </row>
    <row r="3647" spans="1:44" ht="28.2" thickTop="1" thickBot="1">
      <c r="A3647" s="104" t="s">
        <v>1094</v>
      </c>
      <c r="B3647" s="104" t="s">
        <v>1165</v>
      </c>
      <c r="C3647" s="187" t="s">
        <v>1177</v>
      </c>
      <c r="D3647" s="188"/>
      <c r="E3647" s="225" t="s">
        <v>145</v>
      </c>
      <c r="F3647" s="424">
        <v>40000</v>
      </c>
      <c r="G3647" s="425">
        <f t="shared" si="518"/>
        <v>40000</v>
      </c>
      <c r="H3647" s="426"/>
      <c r="I3647" s="350">
        <v>40000</v>
      </c>
      <c r="J3647" s="427"/>
      <c r="K3647" s="427"/>
      <c r="L3647" s="427"/>
      <c r="M3647" s="428"/>
      <c r="N3647" s="428"/>
      <c r="O3647" s="429"/>
      <c r="P3647" s="445"/>
      <c r="Q3647" s="433"/>
      <c r="R3647" s="434">
        <v>40000</v>
      </c>
      <c r="S3647" s="350"/>
      <c r="T3647" s="431"/>
      <c r="U3647" s="350"/>
      <c r="V3647" s="431"/>
      <c r="W3647" s="350"/>
      <c r="X3647" s="23">
        <f t="shared" si="516"/>
        <v>0</v>
      </c>
      <c r="Y3647" s="23">
        <f t="shared" si="517"/>
        <v>0</v>
      </c>
      <c r="AH3647" s="20">
        <f t="shared" si="511"/>
        <v>0</v>
      </c>
      <c r="AI3647" s="20">
        <v>1</v>
      </c>
      <c r="AQ3647" s="1">
        <f t="shared" si="515"/>
        <v>1</v>
      </c>
      <c r="AR3647" s="1">
        <f t="shared" si="512"/>
        <v>1</v>
      </c>
    </row>
    <row r="3648" spans="1:44" ht="28.2" thickTop="1" thickBot="1">
      <c r="A3648" s="104" t="s">
        <v>1094</v>
      </c>
      <c r="B3648" s="104" t="s">
        <v>1165</v>
      </c>
      <c r="C3648" s="187" t="s">
        <v>1178</v>
      </c>
      <c r="D3648" s="188"/>
      <c r="E3648" s="225" t="s">
        <v>145</v>
      </c>
      <c r="F3648" s="424">
        <v>150000</v>
      </c>
      <c r="G3648" s="425">
        <v>200000</v>
      </c>
      <c r="H3648" s="426"/>
      <c r="I3648" s="350">
        <v>92000</v>
      </c>
      <c r="J3648" s="427"/>
      <c r="K3648" s="427"/>
      <c r="L3648" s="427">
        <v>108000</v>
      </c>
      <c r="M3648" s="428"/>
      <c r="N3648" s="428"/>
      <c r="O3648" s="429"/>
      <c r="P3648" s="445"/>
      <c r="Q3648" s="433"/>
      <c r="R3648" s="434">
        <v>100000</v>
      </c>
      <c r="S3648" s="350">
        <v>100000</v>
      </c>
      <c r="T3648" s="431"/>
      <c r="U3648" s="350"/>
      <c r="V3648" s="431"/>
      <c r="W3648" s="350"/>
      <c r="X3648" s="23">
        <f t="shared" si="516"/>
        <v>0</v>
      </c>
      <c r="Y3648" s="23">
        <f t="shared" si="517"/>
        <v>0</v>
      </c>
      <c r="AH3648" s="20">
        <f t="shared" si="511"/>
        <v>0</v>
      </c>
      <c r="AI3648" s="20">
        <v>1</v>
      </c>
      <c r="AQ3648" s="1">
        <f t="shared" si="515"/>
        <v>1</v>
      </c>
      <c r="AR3648" s="1">
        <f t="shared" si="512"/>
        <v>1</v>
      </c>
    </row>
    <row r="3649" spans="1:44" ht="28.2" thickTop="1" thickBot="1">
      <c r="A3649" s="104" t="s">
        <v>1094</v>
      </c>
      <c r="B3649" s="104" t="s">
        <v>1165</v>
      </c>
      <c r="C3649" s="187" t="s">
        <v>1179</v>
      </c>
      <c r="D3649" s="188"/>
      <c r="E3649" s="225" t="s">
        <v>145</v>
      </c>
      <c r="F3649" s="424">
        <v>100000</v>
      </c>
      <c r="G3649" s="425">
        <v>99999</v>
      </c>
      <c r="H3649" s="426"/>
      <c r="I3649" s="350">
        <v>99999</v>
      </c>
      <c r="J3649" s="427"/>
      <c r="K3649" s="427"/>
      <c r="L3649" s="427"/>
      <c r="M3649" s="428"/>
      <c r="N3649" s="428"/>
      <c r="O3649" s="429"/>
      <c r="P3649" s="445"/>
      <c r="Q3649" s="433"/>
      <c r="R3649" s="434">
        <v>99999</v>
      </c>
      <c r="S3649" s="350"/>
      <c r="T3649" s="431"/>
      <c r="U3649" s="350"/>
      <c r="V3649" s="431"/>
      <c r="W3649" s="350"/>
      <c r="X3649" s="23">
        <f t="shared" si="516"/>
        <v>0</v>
      </c>
      <c r="Y3649" s="23">
        <f t="shared" si="517"/>
        <v>0</v>
      </c>
      <c r="AH3649" s="20">
        <f t="shared" si="511"/>
        <v>0</v>
      </c>
      <c r="AI3649" s="20">
        <v>1</v>
      </c>
      <c r="AQ3649" s="1">
        <f t="shared" si="515"/>
        <v>1</v>
      </c>
      <c r="AR3649" s="1">
        <f t="shared" si="512"/>
        <v>1</v>
      </c>
    </row>
    <row r="3650" spans="1:44" ht="28.2" thickTop="1" thickBot="1">
      <c r="A3650" s="104" t="s">
        <v>1094</v>
      </c>
      <c r="B3650" s="104" t="s">
        <v>1165</v>
      </c>
      <c r="C3650" s="187" t="s">
        <v>1180</v>
      </c>
      <c r="D3650" s="188"/>
      <c r="E3650" s="225" t="s">
        <v>145</v>
      </c>
      <c r="F3650" s="424">
        <v>2000000</v>
      </c>
      <c r="G3650" s="425">
        <v>2000000</v>
      </c>
      <c r="H3650" s="426"/>
      <c r="I3650" s="350"/>
      <c r="J3650" s="427"/>
      <c r="K3650" s="427"/>
      <c r="L3650" s="427"/>
      <c r="M3650" s="428">
        <v>2000000</v>
      </c>
      <c r="N3650" s="428"/>
      <c r="O3650" s="429"/>
      <c r="P3650" s="445"/>
      <c r="Q3650" s="433"/>
      <c r="R3650" s="434">
        <v>1000000</v>
      </c>
      <c r="S3650" s="350">
        <v>1000000</v>
      </c>
      <c r="T3650" s="431"/>
      <c r="U3650" s="350"/>
      <c r="V3650" s="431"/>
      <c r="W3650" s="350"/>
      <c r="X3650" s="23">
        <f t="shared" si="516"/>
        <v>0</v>
      </c>
      <c r="Y3650" s="23">
        <f t="shared" si="517"/>
        <v>0</v>
      </c>
      <c r="AH3650" s="20">
        <f t="shared" si="511"/>
        <v>0</v>
      </c>
      <c r="AO3650" s="20">
        <v>1</v>
      </c>
      <c r="AQ3650" s="1">
        <f t="shared" si="515"/>
        <v>1</v>
      </c>
      <c r="AR3650" s="1">
        <f t="shared" si="512"/>
        <v>1</v>
      </c>
    </row>
    <row r="3651" spans="1:44" ht="28.2" thickTop="1" thickBot="1">
      <c r="A3651" s="104" t="s">
        <v>1094</v>
      </c>
      <c r="B3651" s="104" t="s">
        <v>1181</v>
      </c>
      <c r="C3651" s="187" t="s">
        <v>229</v>
      </c>
      <c r="D3651" s="188"/>
      <c r="E3651" s="225" t="s">
        <v>179</v>
      </c>
      <c r="F3651" s="424">
        <v>800000</v>
      </c>
      <c r="G3651" s="425">
        <f>F3651</f>
        <v>800000</v>
      </c>
      <c r="H3651" s="426"/>
      <c r="I3651" s="350"/>
      <c r="J3651" s="427"/>
      <c r="K3651" s="427"/>
      <c r="L3651" s="427">
        <v>800000</v>
      </c>
      <c r="M3651" s="428"/>
      <c r="N3651" s="428"/>
      <c r="O3651" s="429"/>
      <c r="P3651" s="445"/>
      <c r="Q3651" s="433"/>
      <c r="R3651" s="434">
        <v>20000</v>
      </c>
      <c r="S3651" s="350">
        <v>780000</v>
      </c>
      <c r="T3651" s="431"/>
      <c r="U3651" s="350"/>
      <c r="V3651" s="431"/>
      <c r="W3651" s="350"/>
      <c r="X3651" s="23">
        <f t="shared" si="516"/>
        <v>0</v>
      </c>
      <c r="Y3651" s="23">
        <f t="shared" si="517"/>
        <v>0</v>
      </c>
      <c r="Z3651" s="20">
        <v>1</v>
      </c>
      <c r="AH3651" s="20">
        <f t="shared" si="511"/>
        <v>1</v>
      </c>
      <c r="AQ3651" s="1">
        <f t="shared" si="515"/>
        <v>0</v>
      </c>
      <c r="AR3651" s="1">
        <f t="shared" si="512"/>
        <v>1</v>
      </c>
    </row>
    <row r="3652" spans="1:44" ht="28.2" thickTop="1" thickBot="1">
      <c r="A3652" s="104" t="s">
        <v>1094</v>
      </c>
      <c r="B3652" s="104" t="s">
        <v>1181</v>
      </c>
      <c r="C3652" s="187" t="s">
        <v>36</v>
      </c>
      <c r="D3652" s="188"/>
      <c r="E3652" s="225" t="s">
        <v>179</v>
      </c>
      <c r="F3652" s="424">
        <v>170000</v>
      </c>
      <c r="G3652" s="425">
        <f t="shared" ref="G3652:G3659" si="519">F3652</f>
        <v>170000</v>
      </c>
      <c r="H3652" s="426"/>
      <c r="I3652" s="350">
        <v>170000</v>
      </c>
      <c r="J3652" s="427"/>
      <c r="K3652" s="427"/>
      <c r="L3652" s="427"/>
      <c r="M3652" s="428"/>
      <c r="N3652" s="428"/>
      <c r="O3652" s="429"/>
      <c r="P3652" s="445"/>
      <c r="Q3652" s="433"/>
      <c r="R3652" s="434">
        <v>170000</v>
      </c>
      <c r="S3652" s="350"/>
      <c r="T3652" s="431"/>
      <c r="U3652" s="350"/>
      <c r="V3652" s="431"/>
      <c r="W3652" s="350"/>
      <c r="X3652" s="23">
        <f t="shared" si="516"/>
        <v>0</v>
      </c>
      <c r="Y3652" s="23">
        <f t="shared" si="517"/>
        <v>0</v>
      </c>
      <c r="Z3652" s="20">
        <v>1</v>
      </c>
      <c r="AH3652" s="20">
        <f t="shared" si="511"/>
        <v>1</v>
      </c>
      <c r="AQ3652" s="1">
        <f t="shared" si="515"/>
        <v>0</v>
      </c>
      <c r="AR3652" s="1">
        <f t="shared" si="512"/>
        <v>1</v>
      </c>
    </row>
    <row r="3653" spans="1:44" ht="28.2" thickTop="1" thickBot="1">
      <c r="A3653" s="104" t="s">
        <v>1094</v>
      </c>
      <c r="B3653" s="104" t="s">
        <v>1181</v>
      </c>
      <c r="C3653" s="432" t="s">
        <v>222</v>
      </c>
      <c r="D3653" s="188"/>
      <c r="E3653" s="225" t="s">
        <v>179</v>
      </c>
      <c r="F3653" s="424">
        <v>1500000</v>
      </c>
      <c r="G3653" s="425">
        <f t="shared" si="519"/>
        <v>1500000</v>
      </c>
      <c r="H3653" s="426"/>
      <c r="I3653" s="350"/>
      <c r="J3653" s="427">
        <v>1500000</v>
      </c>
      <c r="K3653" s="427"/>
      <c r="L3653" s="427"/>
      <c r="M3653" s="428"/>
      <c r="N3653" s="428"/>
      <c r="O3653" s="429"/>
      <c r="P3653" s="445"/>
      <c r="Q3653" s="433"/>
      <c r="R3653" s="434">
        <v>1500000</v>
      </c>
      <c r="S3653" s="350"/>
      <c r="T3653" s="431"/>
      <c r="U3653" s="350"/>
      <c r="V3653" s="431"/>
      <c r="W3653" s="350"/>
      <c r="X3653" s="23">
        <f t="shared" si="516"/>
        <v>0</v>
      </c>
      <c r="Y3653" s="23">
        <f t="shared" si="517"/>
        <v>0</v>
      </c>
      <c r="Z3653" s="20">
        <v>1</v>
      </c>
      <c r="AH3653" s="20">
        <f t="shared" si="511"/>
        <v>1</v>
      </c>
      <c r="AQ3653" s="1">
        <f t="shared" si="515"/>
        <v>0</v>
      </c>
      <c r="AR3653" s="1">
        <f t="shared" si="512"/>
        <v>1</v>
      </c>
    </row>
    <row r="3654" spans="1:44" ht="28.2" thickTop="1" thickBot="1">
      <c r="A3654" s="104" t="s">
        <v>1094</v>
      </c>
      <c r="B3654" s="104" t="s">
        <v>1181</v>
      </c>
      <c r="C3654" s="187" t="s">
        <v>1151</v>
      </c>
      <c r="D3654" s="188"/>
      <c r="E3654" s="225" t="s">
        <v>179</v>
      </c>
      <c r="F3654" s="424">
        <v>50000</v>
      </c>
      <c r="G3654" s="425">
        <f t="shared" si="519"/>
        <v>50000</v>
      </c>
      <c r="H3654" s="426"/>
      <c r="I3654" s="350">
        <v>50000</v>
      </c>
      <c r="J3654" s="427"/>
      <c r="K3654" s="427"/>
      <c r="L3654" s="427"/>
      <c r="M3654" s="428"/>
      <c r="N3654" s="428"/>
      <c r="O3654" s="429"/>
      <c r="P3654" s="445"/>
      <c r="Q3654" s="433"/>
      <c r="R3654" s="434">
        <v>50000</v>
      </c>
      <c r="S3654" s="350"/>
      <c r="T3654" s="431"/>
      <c r="U3654" s="350"/>
      <c r="V3654" s="431"/>
      <c r="W3654" s="350"/>
      <c r="X3654" s="23">
        <f t="shared" si="516"/>
        <v>0</v>
      </c>
      <c r="Y3654" s="23">
        <f t="shared" si="517"/>
        <v>0</v>
      </c>
      <c r="Z3654" s="20">
        <v>1</v>
      </c>
      <c r="AH3654" s="20">
        <f t="shared" si="511"/>
        <v>1</v>
      </c>
      <c r="AQ3654" s="1">
        <f t="shared" si="515"/>
        <v>0</v>
      </c>
      <c r="AR3654" s="1">
        <f t="shared" si="512"/>
        <v>1</v>
      </c>
    </row>
    <row r="3655" spans="1:44" ht="28.2" thickTop="1" thickBot="1">
      <c r="A3655" s="104" t="s">
        <v>1094</v>
      </c>
      <c r="B3655" s="104" t="s">
        <v>1181</v>
      </c>
      <c r="C3655" s="187" t="s">
        <v>1182</v>
      </c>
      <c r="D3655" s="188"/>
      <c r="E3655" s="225" t="s">
        <v>179</v>
      </c>
      <c r="F3655" s="424">
        <v>100000</v>
      </c>
      <c r="G3655" s="425">
        <f t="shared" si="519"/>
        <v>100000</v>
      </c>
      <c r="H3655" s="426"/>
      <c r="I3655" s="350">
        <v>100000</v>
      </c>
      <c r="J3655" s="427"/>
      <c r="K3655" s="427"/>
      <c r="L3655" s="427"/>
      <c r="M3655" s="428"/>
      <c r="N3655" s="428"/>
      <c r="O3655" s="429"/>
      <c r="P3655" s="445"/>
      <c r="Q3655" s="433"/>
      <c r="R3655" s="434">
        <v>100000</v>
      </c>
      <c r="S3655" s="350"/>
      <c r="T3655" s="431"/>
      <c r="U3655" s="350"/>
      <c r="V3655" s="431"/>
      <c r="W3655" s="350"/>
      <c r="X3655" s="23">
        <f t="shared" si="516"/>
        <v>0</v>
      </c>
      <c r="Y3655" s="23">
        <f t="shared" si="517"/>
        <v>0</v>
      </c>
      <c r="Z3655" s="20">
        <v>1</v>
      </c>
      <c r="AH3655" s="20">
        <f t="shared" si="511"/>
        <v>1</v>
      </c>
      <c r="AQ3655" s="1">
        <f t="shared" si="515"/>
        <v>0</v>
      </c>
      <c r="AR3655" s="1">
        <f t="shared" si="512"/>
        <v>1</v>
      </c>
    </row>
    <row r="3656" spans="1:44" ht="28.2" thickTop="1" thickBot="1">
      <c r="A3656" s="104" t="s">
        <v>1094</v>
      </c>
      <c r="B3656" s="104" t="s">
        <v>1181</v>
      </c>
      <c r="C3656" s="187" t="s">
        <v>41</v>
      </c>
      <c r="D3656" s="188"/>
      <c r="E3656" s="225" t="s">
        <v>145</v>
      </c>
      <c r="F3656" s="424">
        <v>598000</v>
      </c>
      <c r="G3656" s="425">
        <v>615000</v>
      </c>
      <c r="H3656" s="426"/>
      <c r="I3656" s="350">
        <v>165000</v>
      </c>
      <c r="J3656" s="427">
        <v>450000</v>
      </c>
      <c r="K3656" s="427"/>
      <c r="L3656" s="427"/>
      <c r="M3656" s="428"/>
      <c r="N3656" s="428"/>
      <c r="O3656" s="429"/>
      <c r="P3656" s="445"/>
      <c r="Q3656" s="433"/>
      <c r="R3656" s="434">
        <v>100000</v>
      </c>
      <c r="S3656" s="350">
        <v>515000</v>
      </c>
      <c r="T3656" s="431"/>
      <c r="U3656" s="350"/>
      <c r="V3656" s="431"/>
      <c r="W3656" s="350"/>
      <c r="X3656" s="23">
        <f t="shared" si="516"/>
        <v>0</v>
      </c>
      <c r="Y3656" s="23">
        <f t="shared" si="517"/>
        <v>0</v>
      </c>
      <c r="AH3656" s="20">
        <f t="shared" si="511"/>
        <v>0</v>
      </c>
      <c r="AI3656" s="20">
        <v>1</v>
      </c>
      <c r="AQ3656" s="1">
        <f t="shared" si="515"/>
        <v>1</v>
      </c>
      <c r="AR3656" s="1">
        <f t="shared" si="512"/>
        <v>1</v>
      </c>
    </row>
    <row r="3657" spans="1:44" ht="28.2" thickTop="1" thickBot="1">
      <c r="A3657" s="104" t="s">
        <v>1094</v>
      </c>
      <c r="B3657" s="104" t="s">
        <v>1181</v>
      </c>
      <c r="C3657" s="187" t="s">
        <v>229</v>
      </c>
      <c r="D3657" s="188"/>
      <c r="E3657" s="225" t="s">
        <v>145</v>
      </c>
      <c r="F3657" s="424">
        <v>512000</v>
      </c>
      <c r="G3657" s="425">
        <f t="shared" si="519"/>
        <v>512000</v>
      </c>
      <c r="H3657" s="426"/>
      <c r="I3657" s="350">
        <v>512000</v>
      </c>
      <c r="J3657" s="427"/>
      <c r="K3657" s="427"/>
      <c r="L3657" s="427"/>
      <c r="M3657" s="428"/>
      <c r="N3657" s="428"/>
      <c r="O3657" s="429"/>
      <c r="P3657" s="445"/>
      <c r="Q3657" s="433"/>
      <c r="R3657" s="434">
        <v>512000</v>
      </c>
      <c r="S3657" s="350"/>
      <c r="T3657" s="431"/>
      <c r="U3657" s="350"/>
      <c r="V3657" s="431"/>
      <c r="W3657" s="350"/>
      <c r="X3657" s="23">
        <f t="shared" si="516"/>
        <v>0</v>
      </c>
      <c r="Y3657" s="23">
        <f t="shared" si="517"/>
        <v>0</v>
      </c>
      <c r="AH3657" s="20">
        <f t="shared" si="511"/>
        <v>0</v>
      </c>
      <c r="AI3657" s="20">
        <v>1</v>
      </c>
      <c r="AQ3657" s="1">
        <f t="shared" si="515"/>
        <v>1</v>
      </c>
      <c r="AR3657" s="1">
        <f t="shared" si="512"/>
        <v>1</v>
      </c>
    </row>
    <row r="3658" spans="1:44" ht="28.2" thickTop="1" thickBot="1">
      <c r="A3658" s="104" t="s">
        <v>1094</v>
      </c>
      <c r="B3658" s="104" t="s">
        <v>1181</v>
      </c>
      <c r="C3658" s="187" t="s">
        <v>331</v>
      </c>
      <c r="D3658" s="188"/>
      <c r="E3658" s="225" t="s">
        <v>145</v>
      </c>
      <c r="F3658" s="424">
        <v>1900000</v>
      </c>
      <c r="G3658" s="425">
        <v>2150000</v>
      </c>
      <c r="H3658" s="426"/>
      <c r="I3658" s="350">
        <v>1050000</v>
      </c>
      <c r="J3658" s="427">
        <v>1100000</v>
      </c>
      <c r="K3658" s="427"/>
      <c r="L3658" s="427"/>
      <c r="M3658" s="428"/>
      <c r="N3658" s="428"/>
      <c r="O3658" s="429"/>
      <c r="P3658" s="445"/>
      <c r="Q3658" s="433"/>
      <c r="R3658" s="434">
        <v>200000</v>
      </c>
      <c r="S3658" s="350">
        <v>1950000</v>
      </c>
      <c r="T3658" s="431"/>
      <c r="U3658" s="350"/>
      <c r="V3658" s="431"/>
      <c r="W3658" s="350"/>
      <c r="X3658" s="23">
        <f t="shared" si="516"/>
        <v>0</v>
      </c>
      <c r="Y3658" s="23">
        <f t="shared" si="517"/>
        <v>0</v>
      </c>
      <c r="AH3658" s="20">
        <f t="shared" ref="AH3658:AH3721" si="520">SUM(Z3658:AG3658)</f>
        <v>0</v>
      </c>
      <c r="AI3658" s="20">
        <v>1</v>
      </c>
      <c r="AQ3658" s="1">
        <f t="shared" si="515"/>
        <v>1</v>
      </c>
      <c r="AR3658" s="1">
        <f t="shared" ref="AR3658:AR3721" si="521">AQ3658+AH3658</f>
        <v>1</v>
      </c>
    </row>
    <row r="3659" spans="1:44" ht="28.2" thickTop="1" thickBot="1">
      <c r="A3659" s="104" t="s">
        <v>1094</v>
      </c>
      <c r="B3659" s="104" t="s">
        <v>1181</v>
      </c>
      <c r="C3659" s="187" t="s">
        <v>1183</v>
      </c>
      <c r="D3659" s="188"/>
      <c r="E3659" s="225" t="s">
        <v>145</v>
      </c>
      <c r="F3659" s="424">
        <v>180000</v>
      </c>
      <c r="G3659" s="425">
        <f t="shared" si="519"/>
        <v>180000</v>
      </c>
      <c r="H3659" s="426"/>
      <c r="I3659" s="350">
        <v>180000</v>
      </c>
      <c r="J3659" s="427"/>
      <c r="K3659" s="427"/>
      <c r="L3659" s="427"/>
      <c r="M3659" s="428"/>
      <c r="N3659" s="428"/>
      <c r="O3659" s="429"/>
      <c r="P3659" s="445"/>
      <c r="Q3659" s="433"/>
      <c r="R3659" s="434">
        <v>180000</v>
      </c>
      <c r="S3659" s="350"/>
      <c r="T3659" s="431"/>
      <c r="U3659" s="350"/>
      <c r="V3659" s="431"/>
      <c r="W3659" s="350"/>
      <c r="X3659" s="23">
        <f t="shared" si="516"/>
        <v>0</v>
      </c>
      <c r="Y3659" s="23">
        <f t="shared" si="517"/>
        <v>0</v>
      </c>
      <c r="AH3659" s="20">
        <f t="shared" si="520"/>
        <v>0</v>
      </c>
      <c r="AI3659" s="20">
        <v>1</v>
      </c>
      <c r="AQ3659" s="1">
        <f t="shared" si="515"/>
        <v>1</v>
      </c>
      <c r="AR3659" s="1">
        <f t="shared" si="521"/>
        <v>1</v>
      </c>
    </row>
    <row r="3660" spans="1:44" ht="28.2" thickTop="1" thickBot="1">
      <c r="A3660" s="104" t="s">
        <v>1094</v>
      </c>
      <c r="B3660" s="104" t="s">
        <v>1181</v>
      </c>
      <c r="C3660" s="187" t="s">
        <v>1184</v>
      </c>
      <c r="D3660" s="188"/>
      <c r="E3660" s="225" t="s">
        <v>145</v>
      </c>
      <c r="F3660" s="424">
        <v>20000</v>
      </c>
      <c r="G3660" s="425">
        <v>20000</v>
      </c>
      <c r="H3660" s="426"/>
      <c r="I3660" s="350">
        <f>G3660</f>
        <v>20000</v>
      </c>
      <c r="J3660" s="427"/>
      <c r="K3660" s="427"/>
      <c r="L3660" s="427"/>
      <c r="M3660" s="428"/>
      <c r="N3660" s="428"/>
      <c r="O3660" s="429"/>
      <c r="P3660" s="445"/>
      <c r="Q3660" s="433"/>
      <c r="R3660" s="434">
        <v>20000</v>
      </c>
      <c r="S3660" s="350"/>
      <c r="T3660" s="431"/>
      <c r="U3660" s="350"/>
      <c r="V3660" s="431"/>
      <c r="W3660" s="350"/>
      <c r="X3660" s="23">
        <f t="shared" si="516"/>
        <v>0</v>
      </c>
      <c r="Y3660" s="23">
        <f t="shared" si="517"/>
        <v>0</v>
      </c>
      <c r="AH3660" s="20">
        <f t="shared" si="520"/>
        <v>0</v>
      </c>
      <c r="AI3660" s="20">
        <v>1</v>
      </c>
      <c r="AQ3660" s="1">
        <f t="shared" si="515"/>
        <v>1</v>
      </c>
      <c r="AR3660" s="1">
        <f t="shared" si="521"/>
        <v>1</v>
      </c>
    </row>
    <row r="3661" spans="1:44" ht="28.2" thickTop="1" thickBot="1">
      <c r="A3661" s="104" t="s">
        <v>1094</v>
      </c>
      <c r="B3661" s="104" t="s">
        <v>1181</v>
      </c>
      <c r="C3661" s="187" t="s">
        <v>1185</v>
      </c>
      <c r="D3661" s="188"/>
      <c r="E3661" s="225" t="s">
        <v>145</v>
      </c>
      <c r="F3661" s="424">
        <v>120000</v>
      </c>
      <c r="G3661" s="425">
        <v>120000</v>
      </c>
      <c r="H3661" s="426"/>
      <c r="I3661" s="350">
        <f>G3661</f>
        <v>120000</v>
      </c>
      <c r="J3661" s="427"/>
      <c r="K3661" s="427"/>
      <c r="L3661" s="427"/>
      <c r="M3661" s="428"/>
      <c r="N3661" s="428"/>
      <c r="O3661" s="429"/>
      <c r="P3661" s="445"/>
      <c r="Q3661" s="433"/>
      <c r="R3661" s="434">
        <v>120000</v>
      </c>
      <c r="S3661" s="350"/>
      <c r="T3661" s="431"/>
      <c r="U3661" s="350"/>
      <c r="V3661" s="431"/>
      <c r="W3661" s="350"/>
      <c r="X3661" s="23">
        <f t="shared" si="516"/>
        <v>0</v>
      </c>
      <c r="Y3661" s="23">
        <f t="shared" si="517"/>
        <v>0</v>
      </c>
      <c r="AH3661" s="20">
        <f t="shared" si="520"/>
        <v>0</v>
      </c>
      <c r="AI3661" s="20">
        <v>1</v>
      </c>
      <c r="AQ3661" s="1">
        <f t="shared" ref="AQ3661:AQ3724" si="522">SUM(AI3661:AP3661)</f>
        <v>1</v>
      </c>
      <c r="AR3661" s="1">
        <f t="shared" si="521"/>
        <v>1</v>
      </c>
    </row>
    <row r="3662" spans="1:44" ht="28.2" thickTop="1" thickBot="1">
      <c r="A3662" s="104" t="s">
        <v>1094</v>
      </c>
      <c r="B3662" s="104" t="s">
        <v>1181</v>
      </c>
      <c r="C3662" s="187" t="s">
        <v>1151</v>
      </c>
      <c r="D3662" s="188"/>
      <c r="E3662" s="225" t="s">
        <v>145</v>
      </c>
      <c r="F3662" s="424">
        <v>60000</v>
      </c>
      <c r="G3662" s="425">
        <v>60000</v>
      </c>
      <c r="H3662" s="426"/>
      <c r="I3662" s="350">
        <f>G3662</f>
        <v>60000</v>
      </c>
      <c r="J3662" s="427"/>
      <c r="K3662" s="427"/>
      <c r="L3662" s="427"/>
      <c r="M3662" s="428"/>
      <c r="N3662" s="428"/>
      <c r="O3662" s="429"/>
      <c r="P3662" s="445"/>
      <c r="Q3662" s="433"/>
      <c r="R3662" s="434">
        <v>60000</v>
      </c>
      <c r="S3662" s="350"/>
      <c r="T3662" s="431"/>
      <c r="U3662" s="350"/>
      <c r="V3662" s="431"/>
      <c r="W3662" s="350"/>
      <c r="X3662" s="23">
        <f t="shared" si="516"/>
        <v>0</v>
      </c>
      <c r="Y3662" s="23">
        <f t="shared" si="517"/>
        <v>0</v>
      </c>
      <c r="AH3662" s="20">
        <f t="shared" si="520"/>
        <v>0</v>
      </c>
      <c r="AI3662" s="20">
        <v>1</v>
      </c>
      <c r="AQ3662" s="1">
        <f t="shared" si="522"/>
        <v>1</v>
      </c>
      <c r="AR3662" s="1">
        <f t="shared" si="521"/>
        <v>1</v>
      </c>
    </row>
    <row r="3663" spans="1:44" ht="28.2" thickTop="1" thickBot="1">
      <c r="A3663" s="104" t="s">
        <v>1094</v>
      </c>
      <c r="B3663" s="104" t="s">
        <v>1181</v>
      </c>
      <c r="C3663" s="187" t="s">
        <v>229</v>
      </c>
      <c r="D3663" s="188"/>
      <c r="E3663" s="225" t="s">
        <v>53</v>
      </c>
      <c r="F3663" s="424">
        <v>218000</v>
      </c>
      <c r="G3663" s="425">
        <v>353000</v>
      </c>
      <c r="H3663" s="426"/>
      <c r="I3663" s="350">
        <f>G3663</f>
        <v>353000</v>
      </c>
      <c r="J3663" s="427"/>
      <c r="K3663" s="427"/>
      <c r="L3663" s="427"/>
      <c r="M3663" s="428"/>
      <c r="N3663" s="428"/>
      <c r="O3663" s="429"/>
      <c r="P3663" s="445"/>
      <c r="Q3663" s="433">
        <v>165000</v>
      </c>
      <c r="R3663" s="434">
        <v>188000</v>
      </c>
      <c r="S3663" s="350"/>
      <c r="T3663" s="431"/>
      <c r="U3663" s="350"/>
      <c r="V3663" s="431"/>
      <c r="W3663" s="350"/>
      <c r="X3663" s="23">
        <f t="shared" si="516"/>
        <v>0</v>
      </c>
      <c r="Y3663" s="23">
        <f t="shared" si="517"/>
        <v>0</v>
      </c>
      <c r="AH3663" s="20">
        <f t="shared" si="520"/>
        <v>0</v>
      </c>
      <c r="AI3663" s="20">
        <v>1</v>
      </c>
      <c r="AQ3663" s="1">
        <f t="shared" si="522"/>
        <v>1</v>
      </c>
      <c r="AR3663" s="1">
        <f t="shared" si="521"/>
        <v>1</v>
      </c>
    </row>
    <row r="3664" spans="1:44" ht="28.2" thickTop="1" thickBot="1">
      <c r="A3664" s="104" t="s">
        <v>1094</v>
      </c>
      <c r="B3664" s="104" t="s">
        <v>1181</v>
      </c>
      <c r="C3664" s="187" t="s">
        <v>41</v>
      </c>
      <c r="D3664" s="188"/>
      <c r="E3664" s="225" t="s">
        <v>53</v>
      </c>
      <c r="F3664" s="424">
        <v>1464000</v>
      </c>
      <c r="G3664" s="425">
        <v>1464000</v>
      </c>
      <c r="H3664" s="426"/>
      <c r="I3664" s="350">
        <v>747000</v>
      </c>
      <c r="J3664" s="427">
        <v>500000</v>
      </c>
      <c r="K3664" s="427"/>
      <c r="L3664" s="427">
        <v>217000</v>
      </c>
      <c r="M3664" s="428"/>
      <c r="N3664" s="428"/>
      <c r="O3664" s="429"/>
      <c r="P3664" s="445"/>
      <c r="Q3664" s="433"/>
      <c r="R3664" s="434">
        <v>1252000</v>
      </c>
      <c r="S3664" s="350">
        <v>212000</v>
      </c>
      <c r="T3664" s="431"/>
      <c r="U3664" s="350"/>
      <c r="V3664" s="431"/>
      <c r="W3664" s="350"/>
      <c r="X3664" s="23">
        <f t="shared" si="516"/>
        <v>0</v>
      </c>
      <c r="Y3664" s="23">
        <f t="shared" si="517"/>
        <v>0</v>
      </c>
      <c r="AH3664" s="20">
        <f t="shared" si="520"/>
        <v>0</v>
      </c>
      <c r="AI3664" s="20">
        <v>1</v>
      </c>
      <c r="AQ3664" s="1">
        <f t="shared" si="522"/>
        <v>1</v>
      </c>
      <c r="AR3664" s="1">
        <f t="shared" si="521"/>
        <v>1</v>
      </c>
    </row>
    <row r="3665" spans="1:44" ht="28.2" thickTop="1" thickBot="1">
      <c r="A3665" s="104" t="s">
        <v>1094</v>
      </c>
      <c r="B3665" s="104" t="s">
        <v>1181</v>
      </c>
      <c r="C3665" s="187" t="s">
        <v>1186</v>
      </c>
      <c r="D3665" s="188"/>
      <c r="E3665" s="225" t="s">
        <v>53</v>
      </c>
      <c r="F3665" s="424">
        <v>140000</v>
      </c>
      <c r="G3665" s="425">
        <v>230000</v>
      </c>
      <c r="H3665" s="426"/>
      <c r="I3665" s="350">
        <f>G3665</f>
        <v>230000</v>
      </c>
      <c r="J3665" s="427"/>
      <c r="K3665" s="427"/>
      <c r="L3665" s="427"/>
      <c r="M3665" s="428"/>
      <c r="N3665" s="428"/>
      <c r="O3665" s="429"/>
      <c r="P3665" s="445"/>
      <c r="Q3665" s="433"/>
      <c r="R3665" s="434">
        <v>230000</v>
      </c>
      <c r="S3665" s="350"/>
      <c r="T3665" s="431"/>
      <c r="U3665" s="350"/>
      <c r="V3665" s="431"/>
      <c r="W3665" s="350"/>
      <c r="X3665" s="23">
        <f t="shared" si="516"/>
        <v>0</v>
      </c>
      <c r="Y3665" s="23">
        <f t="shared" si="517"/>
        <v>0</v>
      </c>
      <c r="AH3665" s="20">
        <f t="shared" si="520"/>
        <v>0</v>
      </c>
      <c r="AI3665" s="20">
        <v>1</v>
      </c>
      <c r="AQ3665" s="1">
        <f t="shared" si="522"/>
        <v>1</v>
      </c>
      <c r="AR3665" s="1">
        <f t="shared" si="521"/>
        <v>1</v>
      </c>
    </row>
    <row r="3666" spans="1:44" ht="28.2" thickTop="1" thickBot="1">
      <c r="A3666" s="104" t="s">
        <v>1094</v>
      </c>
      <c r="B3666" s="104" t="s">
        <v>1181</v>
      </c>
      <c r="C3666" s="187" t="s">
        <v>1187</v>
      </c>
      <c r="D3666" s="188"/>
      <c r="E3666" s="225" t="s">
        <v>53</v>
      </c>
      <c r="F3666" s="424">
        <v>300000</v>
      </c>
      <c r="G3666" s="425">
        <v>450000</v>
      </c>
      <c r="H3666" s="426"/>
      <c r="I3666" s="350">
        <f t="shared" ref="I3666:I3673" si="523">G3666</f>
        <v>450000</v>
      </c>
      <c r="J3666" s="427"/>
      <c r="K3666" s="427"/>
      <c r="L3666" s="427"/>
      <c r="M3666" s="428"/>
      <c r="N3666" s="428"/>
      <c r="O3666" s="429"/>
      <c r="P3666" s="445"/>
      <c r="Q3666" s="433"/>
      <c r="R3666" s="434">
        <v>450000</v>
      </c>
      <c r="S3666" s="350"/>
      <c r="T3666" s="431"/>
      <c r="U3666" s="350"/>
      <c r="V3666" s="431"/>
      <c r="W3666" s="350"/>
      <c r="X3666" s="23">
        <f t="shared" si="516"/>
        <v>0</v>
      </c>
      <c r="Y3666" s="23">
        <f t="shared" si="517"/>
        <v>0</v>
      </c>
      <c r="AH3666" s="20">
        <f t="shared" si="520"/>
        <v>0</v>
      </c>
      <c r="AI3666" s="20">
        <v>1</v>
      </c>
      <c r="AQ3666" s="1">
        <f t="shared" si="522"/>
        <v>1</v>
      </c>
      <c r="AR3666" s="1">
        <f t="shared" si="521"/>
        <v>1</v>
      </c>
    </row>
    <row r="3667" spans="1:44" ht="28.2" thickTop="1" thickBot="1">
      <c r="A3667" s="104" t="s">
        <v>1094</v>
      </c>
      <c r="B3667" s="104" t="s">
        <v>1181</v>
      </c>
      <c r="C3667" s="187" t="s">
        <v>576</v>
      </c>
      <c r="D3667" s="188"/>
      <c r="E3667" s="225" t="s">
        <v>53</v>
      </c>
      <c r="F3667" s="424">
        <v>150000</v>
      </c>
      <c r="G3667" s="425">
        <v>150000</v>
      </c>
      <c r="H3667" s="426"/>
      <c r="I3667" s="350">
        <f t="shared" si="523"/>
        <v>150000</v>
      </c>
      <c r="J3667" s="427"/>
      <c r="K3667" s="427"/>
      <c r="L3667" s="427"/>
      <c r="M3667" s="428"/>
      <c r="N3667" s="428"/>
      <c r="O3667" s="429"/>
      <c r="P3667" s="445"/>
      <c r="Q3667" s="433"/>
      <c r="R3667" s="434">
        <v>150000</v>
      </c>
      <c r="S3667" s="350"/>
      <c r="T3667" s="431"/>
      <c r="U3667" s="350"/>
      <c r="V3667" s="431"/>
      <c r="W3667" s="350"/>
      <c r="X3667" s="23">
        <f t="shared" si="516"/>
        <v>0</v>
      </c>
      <c r="Y3667" s="23">
        <f t="shared" si="517"/>
        <v>0</v>
      </c>
      <c r="AH3667" s="20">
        <f t="shared" si="520"/>
        <v>0</v>
      </c>
      <c r="AI3667" s="20">
        <v>1</v>
      </c>
      <c r="AQ3667" s="1">
        <f t="shared" si="522"/>
        <v>1</v>
      </c>
      <c r="AR3667" s="1">
        <f t="shared" si="521"/>
        <v>1</v>
      </c>
    </row>
    <row r="3668" spans="1:44" ht="28.2" thickTop="1" thickBot="1">
      <c r="A3668" s="104" t="s">
        <v>1094</v>
      </c>
      <c r="B3668" s="104" t="s">
        <v>1181</v>
      </c>
      <c r="C3668" s="187" t="s">
        <v>1188</v>
      </c>
      <c r="D3668" s="188"/>
      <c r="E3668" s="225" t="s">
        <v>53</v>
      </c>
      <c r="F3668" s="424">
        <v>80000</v>
      </c>
      <c r="G3668" s="425">
        <v>100000</v>
      </c>
      <c r="H3668" s="426"/>
      <c r="I3668" s="350">
        <f t="shared" si="523"/>
        <v>100000</v>
      </c>
      <c r="J3668" s="427"/>
      <c r="K3668" s="427"/>
      <c r="L3668" s="427"/>
      <c r="M3668" s="428"/>
      <c r="N3668" s="428"/>
      <c r="O3668" s="429"/>
      <c r="P3668" s="445"/>
      <c r="Q3668" s="433"/>
      <c r="R3668" s="434">
        <v>100000</v>
      </c>
      <c r="S3668" s="350"/>
      <c r="T3668" s="431"/>
      <c r="U3668" s="350"/>
      <c r="V3668" s="431"/>
      <c r="W3668" s="350"/>
      <c r="X3668" s="23">
        <f t="shared" ref="X3668:X3731" si="524">G3668-I3668-J3668-K3668-L3668-M3668-N3668</f>
        <v>0</v>
      </c>
      <c r="Y3668" s="23">
        <f t="shared" ref="Y3668:Y3731" si="525">G3668-Q3668-R3668-S3668</f>
        <v>0</v>
      </c>
      <c r="AH3668" s="20">
        <f t="shared" si="520"/>
        <v>0</v>
      </c>
      <c r="AI3668" s="20">
        <v>1</v>
      </c>
      <c r="AQ3668" s="1">
        <f t="shared" si="522"/>
        <v>1</v>
      </c>
      <c r="AR3668" s="1">
        <f t="shared" si="521"/>
        <v>1</v>
      </c>
    </row>
    <row r="3669" spans="1:44" ht="28.2" thickTop="1" thickBot="1">
      <c r="A3669" s="104" t="s">
        <v>1094</v>
      </c>
      <c r="B3669" s="104" t="s">
        <v>1181</v>
      </c>
      <c r="C3669" s="187" t="s">
        <v>450</v>
      </c>
      <c r="D3669" s="188"/>
      <c r="E3669" s="225" t="s">
        <v>53</v>
      </c>
      <c r="F3669" s="424">
        <v>200000</v>
      </c>
      <c r="G3669" s="425">
        <v>200000</v>
      </c>
      <c r="H3669" s="426"/>
      <c r="I3669" s="350">
        <f t="shared" si="523"/>
        <v>200000</v>
      </c>
      <c r="J3669" s="427"/>
      <c r="K3669" s="427"/>
      <c r="L3669" s="427"/>
      <c r="M3669" s="428"/>
      <c r="N3669" s="428"/>
      <c r="O3669" s="429"/>
      <c r="P3669" s="445"/>
      <c r="Q3669" s="433"/>
      <c r="R3669" s="938">
        <v>200000</v>
      </c>
      <c r="S3669" s="350"/>
      <c r="T3669" s="431"/>
      <c r="U3669" s="350"/>
      <c r="V3669" s="431"/>
      <c r="W3669" s="350"/>
      <c r="X3669" s="23">
        <f t="shared" si="524"/>
        <v>0</v>
      </c>
      <c r="Y3669" s="23">
        <f t="shared" si="525"/>
        <v>0</v>
      </c>
      <c r="AH3669" s="20">
        <f t="shared" si="520"/>
        <v>0</v>
      </c>
      <c r="AI3669" s="20">
        <v>1</v>
      </c>
      <c r="AQ3669" s="1">
        <f t="shared" si="522"/>
        <v>1</v>
      </c>
      <c r="AR3669" s="1">
        <f t="shared" si="521"/>
        <v>1</v>
      </c>
    </row>
    <row r="3670" spans="1:44" ht="28.2" thickTop="1" thickBot="1">
      <c r="A3670" s="104" t="s">
        <v>1094</v>
      </c>
      <c r="B3670" s="104" t="s">
        <v>1181</v>
      </c>
      <c r="C3670" s="187" t="s">
        <v>1189</v>
      </c>
      <c r="D3670" s="188"/>
      <c r="E3670" s="225" t="s">
        <v>53</v>
      </c>
      <c r="F3670" s="424">
        <v>50000</v>
      </c>
      <c r="G3670" s="425">
        <v>50000</v>
      </c>
      <c r="H3670" s="426"/>
      <c r="I3670" s="350">
        <f t="shared" si="523"/>
        <v>50000</v>
      </c>
      <c r="J3670" s="427"/>
      <c r="K3670" s="427"/>
      <c r="L3670" s="427"/>
      <c r="M3670" s="428"/>
      <c r="N3670" s="428"/>
      <c r="O3670" s="429"/>
      <c r="P3670" s="445"/>
      <c r="Q3670" s="433"/>
      <c r="R3670" s="434">
        <v>50000</v>
      </c>
      <c r="S3670" s="350"/>
      <c r="T3670" s="431"/>
      <c r="U3670" s="350"/>
      <c r="V3670" s="431"/>
      <c r="W3670" s="350"/>
      <c r="X3670" s="23">
        <f t="shared" si="524"/>
        <v>0</v>
      </c>
      <c r="Y3670" s="23">
        <f t="shared" si="525"/>
        <v>0</v>
      </c>
      <c r="AH3670" s="20">
        <f t="shared" si="520"/>
        <v>0</v>
      </c>
      <c r="AI3670" s="20">
        <v>1</v>
      </c>
      <c r="AQ3670" s="1">
        <f t="shared" si="522"/>
        <v>1</v>
      </c>
      <c r="AR3670" s="1">
        <f t="shared" si="521"/>
        <v>1</v>
      </c>
    </row>
    <row r="3671" spans="1:44" ht="28.2" thickTop="1" thickBot="1">
      <c r="A3671" s="104" t="s">
        <v>1094</v>
      </c>
      <c r="B3671" s="104" t="s">
        <v>1181</v>
      </c>
      <c r="C3671" s="187" t="s">
        <v>581</v>
      </c>
      <c r="D3671" s="188"/>
      <c r="E3671" s="225" t="s">
        <v>53</v>
      </c>
      <c r="F3671" s="424">
        <v>50000</v>
      </c>
      <c r="G3671" s="425">
        <v>50000</v>
      </c>
      <c r="H3671" s="426"/>
      <c r="I3671" s="350">
        <f t="shared" si="523"/>
        <v>50000</v>
      </c>
      <c r="J3671" s="427"/>
      <c r="K3671" s="427"/>
      <c r="L3671" s="427"/>
      <c r="M3671" s="428"/>
      <c r="N3671" s="428"/>
      <c r="O3671" s="429"/>
      <c r="P3671" s="445"/>
      <c r="Q3671" s="433"/>
      <c r="R3671" s="434">
        <v>50000</v>
      </c>
      <c r="S3671" s="350"/>
      <c r="T3671" s="431"/>
      <c r="U3671" s="350"/>
      <c r="V3671" s="431"/>
      <c r="W3671" s="350"/>
      <c r="X3671" s="23">
        <f t="shared" si="524"/>
        <v>0</v>
      </c>
      <c r="Y3671" s="23">
        <f t="shared" si="525"/>
        <v>0</v>
      </c>
      <c r="AH3671" s="20">
        <f t="shared" si="520"/>
        <v>0</v>
      </c>
      <c r="AI3671" s="20">
        <v>1</v>
      </c>
      <c r="AQ3671" s="1">
        <f t="shared" si="522"/>
        <v>1</v>
      </c>
      <c r="AR3671" s="1">
        <f t="shared" si="521"/>
        <v>1</v>
      </c>
    </row>
    <row r="3672" spans="1:44" ht="28.2" thickTop="1" thickBot="1">
      <c r="A3672" s="104" t="s">
        <v>1094</v>
      </c>
      <c r="B3672" s="104" t="s">
        <v>1181</v>
      </c>
      <c r="C3672" s="187" t="s">
        <v>318</v>
      </c>
      <c r="D3672" s="188"/>
      <c r="E3672" s="225" t="s">
        <v>53</v>
      </c>
      <c r="F3672" s="424">
        <v>103000</v>
      </c>
      <c r="G3672" s="425">
        <v>103000</v>
      </c>
      <c r="H3672" s="426"/>
      <c r="I3672" s="350">
        <f t="shared" si="523"/>
        <v>103000</v>
      </c>
      <c r="J3672" s="427"/>
      <c r="K3672" s="427"/>
      <c r="L3672" s="427"/>
      <c r="M3672" s="428"/>
      <c r="N3672" s="428"/>
      <c r="O3672" s="429"/>
      <c r="P3672" s="445"/>
      <c r="Q3672" s="433">
        <v>65000</v>
      </c>
      <c r="R3672" s="434">
        <v>38000</v>
      </c>
      <c r="S3672" s="350"/>
      <c r="T3672" s="431"/>
      <c r="U3672" s="350"/>
      <c r="V3672" s="431"/>
      <c r="W3672" s="350"/>
      <c r="X3672" s="23">
        <f t="shared" si="524"/>
        <v>0</v>
      </c>
      <c r="Y3672" s="23">
        <f t="shared" si="525"/>
        <v>0</v>
      </c>
      <c r="AH3672" s="20">
        <f t="shared" si="520"/>
        <v>0</v>
      </c>
      <c r="AI3672" s="20">
        <v>1</v>
      </c>
      <c r="AQ3672" s="1">
        <f t="shared" si="522"/>
        <v>1</v>
      </c>
      <c r="AR3672" s="1">
        <f t="shared" si="521"/>
        <v>1</v>
      </c>
    </row>
    <row r="3673" spans="1:44" ht="28.2" thickTop="1" thickBot="1">
      <c r="A3673" s="104" t="s">
        <v>1094</v>
      </c>
      <c r="B3673" s="104" t="s">
        <v>1181</v>
      </c>
      <c r="C3673" s="187" t="s">
        <v>1096</v>
      </c>
      <c r="D3673" s="188"/>
      <c r="E3673" s="225" t="s">
        <v>53</v>
      </c>
      <c r="F3673" s="424">
        <v>50000</v>
      </c>
      <c r="G3673" s="425">
        <v>50000</v>
      </c>
      <c r="H3673" s="426"/>
      <c r="I3673" s="350">
        <f t="shared" si="523"/>
        <v>50000</v>
      </c>
      <c r="J3673" s="427"/>
      <c r="K3673" s="427"/>
      <c r="L3673" s="427"/>
      <c r="M3673" s="428"/>
      <c r="N3673" s="428"/>
      <c r="O3673" s="429"/>
      <c r="P3673" s="445"/>
      <c r="Q3673" s="433">
        <v>40000</v>
      </c>
      <c r="R3673" s="434">
        <v>10000</v>
      </c>
      <c r="S3673" s="350"/>
      <c r="T3673" s="431"/>
      <c r="U3673" s="350"/>
      <c r="V3673" s="431"/>
      <c r="W3673" s="350"/>
      <c r="X3673" s="23">
        <f t="shared" si="524"/>
        <v>0</v>
      </c>
      <c r="Y3673" s="23">
        <f t="shared" si="525"/>
        <v>0</v>
      </c>
      <c r="AH3673" s="20">
        <f t="shared" si="520"/>
        <v>0</v>
      </c>
      <c r="AI3673" s="20">
        <v>1</v>
      </c>
      <c r="AQ3673" s="1">
        <f t="shared" si="522"/>
        <v>1</v>
      </c>
      <c r="AR3673" s="1">
        <f t="shared" si="521"/>
        <v>1</v>
      </c>
    </row>
    <row r="3674" spans="1:44" ht="28.2" thickTop="1" thickBot="1">
      <c r="A3674" s="104" t="s">
        <v>1094</v>
      </c>
      <c r="B3674" s="104" t="s">
        <v>1181</v>
      </c>
      <c r="C3674" s="187" t="s">
        <v>41</v>
      </c>
      <c r="D3674" s="188"/>
      <c r="E3674" s="225" t="s">
        <v>10</v>
      </c>
      <c r="F3674" s="424">
        <v>1900000</v>
      </c>
      <c r="G3674" s="425">
        <v>1900000</v>
      </c>
      <c r="H3674" s="426"/>
      <c r="I3674" s="350">
        <v>1308000</v>
      </c>
      <c r="J3674" s="427">
        <v>375000</v>
      </c>
      <c r="K3674" s="427"/>
      <c r="L3674" s="427">
        <v>217000</v>
      </c>
      <c r="M3674" s="428"/>
      <c r="N3674" s="428"/>
      <c r="O3674" s="429"/>
      <c r="P3674" s="445"/>
      <c r="Q3674" s="433">
        <v>590000</v>
      </c>
      <c r="R3674" s="434">
        <v>1310000</v>
      </c>
      <c r="S3674" s="350"/>
      <c r="T3674" s="431"/>
      <c r="U3674" s="350"/>
      <c r="V3674" s="431"/>
      <c r="W3674" s="350"/>
      <c r="X3674" s="23">
        <f t="shared" si="524"/>
        <v>0</v>
      </c>
      <c r="Y3674" s="23">
        <f t="shared" si="525"/>
        <v>0</v>
      </c>
      <c r="AH3674" s="20">
        <f t="shared" si="520"/>
        <v>0</v>
      </c>
      <c r="AI3674" s="20">
        <v>1</v>
      </c>
      <c r="AQ3674" s="1">
        <f t="shared" si="522"/>
        <v>1</v>
      </c>
      <c r="AR3674" s="1">
        <f t="shared" si="521"/>
        <v>1</v>
      </c>
    </row>
    <row r="3675" spans="1:44" ht="28.2" thickTop="1" thickBot="1">
      <c r="A3675" s="104" t="s">
        <v>1094</v>
      </c>
      <c r="B3675" s="104" t="s">
        <v>1181</v>
      </c>
      <c r="C3675" s="187" t="s">
        <v>229</v>
      </c>
      <c r="D3675" s="188"/>
      <c r="E3675" s="225" t="s">
        <v>10</v>
      </c>
      <c r="F3675" s="424">
        <v>383000</v>
      </c>
      <c r="G3675" s="425">
        <v>383000</v>
      </c>
      <c r="H3675" s="426"/>
      <c r="I3675" s="350">
        <f>G3675</f>
        <v>383000</v>
      </c>
      <c r="J3675" s="427"/>
      <c r="K3675" s="427"/>
      <c r="L3675" s="427"/>
      <c r="M3675" s="428"/>
      <c r="N3675" s="428"/>
      <c r="O3675" s="429"/>
      <c r="P3675" s="445"/>
      <c r="Q3675" s="433">
        <v>296000</v>
      </c>
      <c r="R3675" s="434">
        <v>87000</v>
      </c>
      <c r="S3675" s="350"/>
      <c r="T3675" s="431"/>
      <c r="U3675" s="350"/>
      <c r="V3675" s="431"/>
      <c r="W3675" s="350"/>
      <c r="X3675" s="23">
        <f t="shared" si="524"/>
        <v>0</v>
      </c>
      <c r="Y3675" s="23">
        <f t="shared" si="525"/>
        <v>0</v>
      </c>
      <c r="AH3675" s="20">
        <f t="shared" si="520"/>
        <v>0</v>
      </c>
      <c r="AI3675" s="20">
        <v>1</v>
      </c>
      <c r="AQ3675" s="1">
        <f t="shared" si="522"/>
        <v>1</v>
      </c>
      <c r="AR3675" s="1">
        <f t="shared" si="521"/>
        <v>1</v>
      </c>
    </row>
    <row r="3676" spans="1:44" ht="28.2" thickTop="1" thickBot="1">
      <c r="A3676" s="104" t="s">
        <v>1094</v>
      </c>
      <c r="B3676" s="104" t="s">
        <v>1181</v>
      </c>
      <c r="C3676" s="187" t="s">
        <v>153</v>
      </c>
      <c r="D3676" s="188"/>
      <c r="E3676" s="225" t="s">
        <v>10</v>
      </c>
      <c r="F3676" s="424">
        <v>50000</v>
      </c>
      <c r="G3676" s="425">
        <v>50000</v>
      </c>
      <c r="H3676" s="426"/>
      <c r="I3676" s="350">
        <f>G3676</f>
        <v>50000</v>
      </c>
      <c r="J3676" s="427"/>
      <c r="K3676" s="427"/>
      <c r="L3676" s="427"/>
      <c r="M3676" s="428"/>
      <c r="N3676" s="428"/>
      <c r="O3676" s="429"/>
      <c r="P3676" s="445"/>
      <c r="Q3676" s="433">
        <v>40000</v>
      </c>
      <c r="R3676" s="434">
        <v>10000</v>
      </c>
      <c r="S3676" s="350"/>
      <c r="T3676" s="431"/>
      <c r="U3676" s="350"/>
      <c r="V3676" s="431"/>
      <c r="W3676" s="350"/>
      <c r="X3676" s="23">
        <f t="shared" si="524"/>
        <v>0</v>
      </c>
      <c r="Y3676" s="23">
        <f t="shared" si="525"/>
        <v>0</v>
      </c>
      <c r="AH3676" s="20">
        <f t="shared" si="520"/>
        <v>0</v>
      </c>
      <c r="AI3676" s="20">
        <v>1</v>
      </c>
      <c r="AQ3676" s="1">
        <f t="shared" si="522"/>
        <v>1</v>
      </c>
      <c r="AR3676" s="1">
        <f t="shared" si="521"/>
        <v>1</v>
      </c>
    </row>
    <row r="3677" spans="1:44" ht="28.2" thickTop="1" thickBot="1">
      <c r="A3677" s="104" t="s">
        <v>1094</v>
      </c>
      <c r="B3677" s="104" t="s">
        <v>1181</v>
      </c>
      <c r="C3677" s="187" t="s">
        <v>36</v>
      </c>
      <c r="D3677" s="188"/>
      <c r="E3677" s="225" t="s">
        <v>12</v>
      </c>
      <c r="F3677" s="424">
        <v>370000</v>
      </c>
      <c r="G3677" s="425">
        <v>370000</v>
      </c>
      <c r="H3677" s="426"/>
      <c r="I3677" s="350">
        <f>G3677</f>
        <v>370000</v>
      </c>
      <c r="J3677" s="427"/>
      <c r="K3677" s="427"/>
      <c r="L3677" s="427"/>
      <c r="M3677" s="428"/>
      <c r="N3677" s="428"/>
      <c r="O3677" s="429"/>
      <c r="P3677" s="445"/>
      <c r="Q3677" s="433">
        <v>20000</v>
      </c>
      <c r="R3677" s="434">
        <v>350000</v>
      </c>
      <c r="S3677" s="350"/>
      <c r="T3677" s="431"/>
      <c r="U3677" s="350"/>
      <c r="V3677" s="431"/>
      <c r="W3677" s="350"/>
      <c r="X3677" s="23">
        <f t="shared" si="524"/>
        <v>0</v>
      </c>
      <c r="Y3677" s="23">
        <f t="shared" si="525"/>
        <v>0</v>
      </c>
      <c r="AH3677" s="20">
        <f t="shared" si="520"/>
        <v>0</v>
      </c>
      <c r="AI3677" s="20">
        <v>1</v>
      </c>
      <c r="AQ3677" s="1">
        <f t="shared" si="522"/>
        <v>1</v>
      </c>
      <c r="AR3677" s="1">
        <f t="shared" si="521"/>
        <v>1</v>
      </c>
    </row>
    <row r="3678" spans="1:44" ht="28.2" thickTop="1" thickBot="1">
      <c r="A3678" s="104" t="s">
        <v>1094</v>
      </c>
      <c r="B3678" s="104" t="s">
        <v>1181</v>
      </c>
      <c r="C3678" s="187" t="s">
        <v>581</v>
      </c>
      <c r="D3678" s="188"/>
      <c r="E3678" s="225" t="s">
        <v>12</v>
      </c>
      <c r="F3678" s="424">
        <v>50000</v>
      </c>
      <c r="G3678" s="425">
        <v>50000</v>
      </c>
      <c r="H3678" s="426"/>
      <c r="I3678" s="350">
        <f>G3678</f>
        <v>50000</v>
      </c>
      <c r="J3678" s="427"/>
      <c r="K3678" s="427"/>
      <c r="L3678" s="427"/>
      <c r="M3678" s="428"/>
      <c r="N3678" s="428"/>
      <c r="O3678" s="429"/>
      <c r="P3678" s="445"/>
      <c r="Q3678" s="433"/>
      <c r="R3678" s="434">
        <v>50000</v>
      </c>
      <c r="S3678" s="350"/>
      <c r="T3678" s="431"/>
      <c r="U3678" s="350"/>
      <c r="V3678" s="431"/>
      <c r="W3678" s="350"/>
      <c r="X3678" s="23">
        <f t="shared" si="524"/>
        <v>0</v>
      </c>
      <c r="Y3678" s="23">
        <f t="shared" si="525"/>
        <v>0</v>
      </c>
      <c r="AH3678" s="20">
        <f t="shared" si="520"/>
        <v>0</v>
      </c>
      <c r="AI3678" s="20">
        <v>1</v>
      </c>
      <c r="AQ3678" s="1">
        <f t="shared" si="522"/>
        <v>1</v>
      </c>
      <c r="AR3678" s="1">
        <f t="shared" si="521"/>
        <v>1</v>
      </c>
    </row>
    <row r="3679" spans="1:44" ht="28.2" thickTop="1" thickBot="1">
      <c r="A3679" s="104" t="s">
        <v>1094</v>
      </c>
      <c r="B3679" s="104" t="s">
        <v>1181</v>
      </c>
      <c r="C3679" s="187" t="s">
        <v>1190</v>
      </c>
      <c r="D3679" s="188"/>
      <c r="E3679" s="225" t="s">
        <v>12</v>
      </c>
      <c r="F3679" s="424">
        <v>251000</v>
      </c>
      <c r="G3679" s="425">
        <v>251000</v>
      </c>
      <c r="H3679" s="426"/>
      <c r="I3679" s="350">
        <f>G3679</f>
        <v>251000</v>
      </c>
      <c r="J3679" s="427"/>
      <c r="K3679" s="427"/>
      <c r="L3679" s="427"/>
      <c r="M3679" s="428"/>
      <c r="N3679" s="428"/>
      <c r="O3679" s="429"/>
      <c r="P3679" s="445"/>
      <c r="Q3679" s="433"/>
      <c r="R3679" s="434">
        <v>251000</v>
      </c>
      <c r="S3679" s="350"/>
      <c r="T3679" s="431"/>
      <c r="U3679" s="350"/>
      <c r="V3679" s="431"/>
      <c r="W3679" s="350"/>
      <c r="X3679" s="23">
        <f t="shared" si="524"/>
        <v>0</v>
      </c>
      <c r="Y3679" s="23">
        <f t="shared" si="525"/>
        <v>0</v>
      </c>
      <c r="AH3679" s="20">
        <f t="shared" si="520"/>
        <v>0</v>
      </c>
      <c r="AI3679" s="20">
        <v>1</v>
      </c>
      <c r="AQ3679" s="1">
        <f t="shared" si="522"/>
        <v>1</v>
      </c>
      <c r="AR3679" s="1">
        <f t="shared" si="521"/>
        <v>1</v>
      </c>
    </row>
    <row r="3680" spans="1:44" ht="28.2" thickTop="1" thickBot="1">
      <c r="A3680" s="104" t="s">
        <v>1094</v>
      </c>
      <c r="B3680" s="104" t="s">
        <v>1181</v>
      </c>
      <c r="C3680" s="187" t="s">
        <v>1191</v>
      </c>
      <c r="D3680" s="188"/>
      <c r="E3680" s="225" t="s">
        <v>12</v>
      </c>
      <c r="F3680" s="424">
        <v>1578000</v>
      </c>
      <c r="G3680" s="425">
        <v>2178000</v>
      </c>
      <c r="H3680" s="426"/>
      <c r="I3680" s="350">
        <v>1750000</v>
      </c>
      <c r="J3680" s="427"/>
      <c r="K3680" s="427"/>
      <c r="L3680" s="427"/>
      <c r="M3680" s="428"/>
      <c r="N3680" s="428">
        <v>428000</v>
      </c>
      <c r="O3680" s="429"/>
      <c r="P3680" s="445"/>
      <c r="Q3680" s="433">
        <v>1011000</v>
      </c>
      <c r="R3680" s="434"/>
      <c r="S3680" s="350">
        <v>1167000</v>
      </c>
      <c r="T3680" s="431"/>
      <c r="U3680" s="350"/>
      <c r="V3680" s="431"/>
      <c r="W3680" s="350"/>
      <c r="X3680" s="23">
        <f t="shared" si="524"/>
        <v>0</v>
      </c>
      <c r="Y3680" s="23">
        <f t="shared" si="525"/>
        <v>0</v>
      </c>
      <c r="AH3680" s="20">
        <f t="shared" si="520"/>
        <v>0</v>
      </c>
      <c r="AL3680" s="20">
        <v>1</v>
      </c>
      <c r="AQ3680" s="1">
        <f t="shared" si="522"/>
        <v>1</v>
      </c>
      <c r="AR3680" s="1">
        <f t="shared" si="521"/>
        <v>1</v>
      </c>
    </row>
    <row r="3681" spans="1:44" ht="28.2" thickTop="1" thickBot="1">
      <c r="A3681" s="104" t="s">
        <v>1094</v>
      </c>
      <c r="B3681" s="104" t="s">
        <v>1181</v>
      </c>
      <c r="C3681" s="187" t="s">
        <v>1192</v>
      </c>
      <c r="D3681" s="188"/>
      <c r="E3681" s="225" t="s">
        <v>12</v>
      </c>
      <c r="F3681" s="424">
        <v>244000</v>
      </c>
      <c r="G3681" s="425">
        <v>244000</v>
      </c>
      <c r="H3681" s="426"/>
      <c r="I3681" s="350"/>
      <c r="J3681" s="427"/>
      <c r="K3681" s="427"/>
      <c r="L3681" s="427"/>
      <c r="M3681" s="428"/>
      <c r="N3681" s="428">
        <v>244000</v>
      </c>
      <c r="O3681" s="429"/>
      <c r="P3681" s="445"/>
      <c r="Q3681" s="433"/>
      <c r="R3681" s="434">
        <v>244000</v>
      </c>
      <c r="S3681" s="350"/>
      <c r="T3681" s="431"/>
      <c r="U3681" s="350"/>
      <c r="V3681" s="431"/>
      <c r="W3681" s="350"/>
      <c r="X3681" s="23">
        <f t="shared" si="524"/>
        <v>0</v>
      </c>
      <c r="Y3681" s="23">
        <f t="shared" si="525"/>
        <v>0</v>
      </c>
      <c r="AH3681" s="20">
        <f t="shared" si="520"/>
        <v>0</v>
      </c>
      <c r="AL3681" s="20">
        <v>1</v>
      </c>
      <c r="AQ3681" s="1">
        <f t="shared" si="522"/>
        <v>1</v>
      </c>
      <c r="AR3681" s="1">
        <f t="shared" si="521"/>
        <v>1</v>
      </c>
    </row>
    <row r="3682" spans="1:44" ht="28.2" thickTop="1" thickBot="1">
      <c r="A3682" s="104" t="s">
        <v>1094</v>
      </c>
      <c r="B3682" s="104" t="s">
        <v>1181</v>
      </c>
      <c r="C3682" s="187" t="s">
        <v>1193</v>
      </c>
      <c r="D3682" s="188"/>
      <c r="E3682" s="225" t="s">
        <v>12</v>
      </c>
      <c r="F3682" s="424">
        <v>135000</v>
      </c>
      <c r="G3682" s="425">
        <v>135000</v>
      </c>
      <c r="H3682" s="426"/>
      <c r="I3682" s="350"/>
      <c r="J3682" s="427"/>
      <c r="K3682" s="427"/>
      <c r="L3682" s="427"/>
      <c r="M3682" s="428"/>
      <c r="N3682" s="428">
        <v>135000</v>
      </c>
      <c r="O3682" s="429"/>
      <c r="P3682" s="445"/>
      <c r="Q3682" s="433"/>
      <c r="R3682" s="434">
        <v>135000</v>
      </c>
      <c r="S3682" s="350"/>
      <c r="T3682" s="431"/>
      <c r="U3682" s="350"/>
      <c r="V3682" s="431"/>
      <c r="W3682" s="350"/>
      <c r="X3682" s="23">
        <f t="shared" si="524"/>
        <v>0</v>
      </c>
      <c r="Y3682" s="23">
        <f t="shared" si="525"/>
        <v>0</v>
      </c>
      <c r="AH3682" s="20">
        <f t="shared" si="520"/>
        <v>0</v>
      </c>
      <c r="AL3682" s="20">
        <v>1</v>
      </c>
      <c r="AQ3682" s="1">
        <f t="shared" si="522"/>
        <v>1</v>
      </c>
      <c r="AR3682" s="1">
        <f t="shared" si="521"/>
        <v>1</v>
      </c>
    </row>
    <row r="3683" spans="1:44" ht="28.2" thickTop="1" thickBot="1">
      <c r="A3683" s="104" t="s">
        <v>1094</v>
      </c>
      <c r="B3683" s="104" t="s">
        <v>1181</v>
      </c>
      <c r="C3683" s="187" t="s">
        <v>1194</v>
      </c>
      <c r="D3683" s="188"/>
      <c r="E3683" s="225" t="s">
        <v>145</v>
      </c>
      <c r="F3683" s="424">
        <v>1100000</v>
      </c>
      <c r="G3683" s="425">
        <v>2122000</v>
      </c>
      <c r="H3683" s="426"/>
      <c r="I3683" s="350">
        <v>1100000</v>
      </c>
      <c r="J3683" s="427"/>
      <c r="K3683" s="427"/>
      <c r="L3683" s="427">
        <v>322000</v>
      </c>
      <c r="M3683" s="428"/>
      <c r="N3683" s="428">
        <v>700000</v>
      </c>
      <c r="O3683" s="429"/>
      <c r="P3683" s="445"/>
      <c r="Q3683" s="433"/>
      <c r="R3683" s="434">
        <v>200000</v>
      </c>
      <c r="S3683" s="350">
        <v>1922000</v>
      </c>
      <c r="T3683" s="431"/>
      <c r="U3683" s="350"/>
      <c r="V3683" s="431"/>
      <c r="W3683" s="350"/>
      <c r="X3683" s="23">
        <f t="shared" si="524"/>
        <v>0</v>
      </c>
      <c r="Y3683" s="23">
        <f t="shared" si="525"/>
        <v>0</v>
      </c>
      <c r="AH3683" s="20">
        <f t="shared" si="520"/>
        <v>0</v>
      </c>
      <c r="AL3683" s="20">
        <v>1</v>
      </c>
      <c r="AQ3683" s="1">
        <f t="shared" si="522"/>
        <v>1</v>
      </c>
      <c r="AR3683" s="1">
        <f t="shared" si="521"/>
        <v>1</v>
      </c>
    </row>
    <row r="3684" spans="1:44" ht="28.2" thickTop="1" thickBot="1">
      <c r="A3684" s="104" t="s">
        <v>1094</v>
      </c>
      <c r="B3684" s="104" t="s">
        <v>1181</v>
      </c>
      <c r="C3684" s="187" t="s">
        <v>1195</v>
      </c>
      <c r="D3684" s="188"/>
      <c r="E3684" s="225" t="s">
        <v>53</v>
      </c>
      <c r="F3684" s="424">
        <v>246000</v>
      </c>
      <c r="G3684" s="425">
        <v>246000</v>
      </c>
      <c r="H3684" s="426"/>
      <c r="I3684" s="350"/>
      <c r="J3684" s="427"/>
      <c r="K3684" s="427"/>
      <c r="L3684" s="427"/>
      <c r="M3684" s="428"/>
      <c r="N3684" s="428">
        <v>246000</v>
      </c>
      <c r="O3684" s="429"/>
      <c r="P3684" s="445"/>
      <c r="Q3684" s="433">
        <v>216000</v>
      </c>
      <c r="R3684" s="434">
        <v>30000</v>
      </c>
      <c r="S3684" s="350"/>
      <c r="T3684" s="431"/>
      <c r="U3684" s="350"/>
      <c r="V3684" s="431"/>
      <c r="W3684" s="350"/>
      <c r="X3684" s="23">
        <f t="shared" si="524"/>
        <v>0</v>
      </c>
      <c r="Y3684" s="23">
        <f t="shared" si="525"/>
        <v>0</v>
      </c>
      <c r="AH3684" s="20">
        <f t="shared" si="520"/>
        <v>0</v>
      </c>
      <c r="AL3684" s="20">
        <v>1</v>
      </c>
      <c r="AQ3684" s="1">
        <f t="shared" si="522"/>
        <v>1</v>
      </c>
      <c r="AR3684" s="1">
        <f t="shared" si="521"/>
        <v>1</v>
      </c>
    </row>
    <row r="3685" spans="1:44" ht="28.2" thickTop="1" thickBot="1">
      <c r="A3685" s="104" t="s">
        <v>1094</v>
      </c>
      <c r="B3685" s="104" t="s">
        <v>1181</v>
      </c>
      <c r="C3685" s="187" t="s">
        <v>1196</v>
      </c>
      <c r="D3685" s="188"/>
      <c r="E3685" s="225" t="s">
        <v>10</v>
      </c>
      <c r="F3685" s="424">
        <v>1800000</v>
      </c>
      <c r="G3685" s="425">
        <v>1800000</v>
      </c>
      <c r="H3685" s="426"/>
      <c r="I3685" s="350">
        <v>1200000</v>
      </c>
      <c r="J3685" s="427"/>
      <c r="K3685" s="427"/>
      <c r="L3685" s="427"/>
      <c r="M3685" s="428">
        <v>600000</v>
      </c>
      <c r="N3685" s="428"/>
      <c r="O3685" s="429"/>
      <c r="P3685" s="445"/>
      <c r="Q3685" s="433">
        <v>94000</v>
      </c>
      <c r="R3685" s="434">
        <v>1706000</v>
      </c>
      <c r="S3685" s="350"/>
      <c r="T3685" s="431"/>
      <c r="U3685" s="350"/>
      <c r="V3685" s="431"/>
      <c r="W3685" s="350"/>
      <c r="X3685" s="23">
        <f t="shared" si="524"/>
        <v>0</v>
      </c>
      <c r="Y3685" s="23">
        <f t="shared" si="525"/>
        <v>0</v>
      </c>
      <c r="AH3685" s="20">
        <f t="shared" si="520"/>
        <v>0</v>
      </c>
      <c r="AO3685" s="20">
        <v>1</v>
      </c>
      <c r="AQ3685" s="1">
        <f t="shared" si="522"/>
        <v>1</v>
      </c>
      <c r="AR3685" s="1">
        <f t="shared" si="521"/>
        <v>1</v>
      </c>
    </row>
    <row r="3686" spans="1:44" ht="28.2" thickTop="1" thickBot="1">
      <c r="A3686" s="104" t="s">
        <v>1094</v>
      </c>
      <c r="B3686" s="104" t="s">
        <v>1197</v>
      </c>
      <c r="C3686" s="187" t="s">
        <v>486</v>
      </c>
      <c r="D3686" s="188"/>
      <c r="E3686" s="225" t="s">
        <v>179</v>
      </c>
      <c r="F3686" s="424">
        <v>65000</v>
      </c>
      <c r="G3686" s="425">
        <f>F3686</f>
        <v>65000</v>
      </c>
      <c r="H3686" s="426"/>
      <c r="I3686" s="350">
        <v>65000</v>
      </c>
      <c r="J3686" s="427"/>
      <c r="K3686" s="427"/>
      <c r="L3686" s="427"/>
      <c r="M3686" s="428"/>
      <c r="N3686" s="428"/>
      <c r="O3686" s="429"/>
      <c r="P3686" s="445"/>
      <c r="Q3686" s="433"/>
      <c r="R3686" s="434">
        <v>20000</v>
      </c>
      <c r="S3686" s="350">
        <v>45000</v>
      </c>
      <c r="T3686" s="431"/>
      <c r="U3686" s="350"/>
      <c r="V3686" s="431"/>
      <c r="W3686" s="350"/>
      <c r="X3686" s="23">
        <f t="shared" si="524"/>
        <v>0</v>
      </c>
      <c r="Y3686" s="23">
        <f t="shared" si="525"/>
        <v>0</v>
      </c>
      <c r="Z3686" s="20">
        <v>1</v>
      </c>
      <c r="AH3686" s="20">
        <f t="shared" si="520"/>
        <v>1</v>
      </c>
      <c r="AQ3686" s="1">
        <f t="shared" si="522"/>
        <v>0</v>
      </c>
      <c r="AR3686" s="1">
        <f t="shared" si="521"/>
        <v>1</v>
      </c>
    </row>
    <row r="3687" spans="1:44" ht="28.2" thickTop="1" thickBot="1">
      <c r="A3687" s="104" t="s">
        <v>1094</v>
      </c>
      <c r="B3687" s="104" t="s">
        <v>1197</v>
      </c>
      <c r="C3687" s="187" t="s">
        <v>1198</v>
      </c>
      <c r="D3687" s="188"/>
      <c r="E3687" s="225" t="s">
        <v>179</v>
      </c>
      <c r="F3687" s="424">
        <v>100000</v>
      </c>
      <c r="G3687" s="425">
        <f t="shared" ref="G3687:G3719" si="526">F3687</f>
        <v>100000</v>
      </c>
      <c r="H3687" s="426"/>
      <c r="I3687" s="350">
        <v>100000</v>
      </c>
      <c r="J3687" s="427"/>
      <c r="K3687" s="427"/>
      <c r="L3687" s="427"/>
      <c r="M3687" s="428"/>
      <c r="N3687" s="428"/>
      <c r="O3687" s="429"/>
      <c r="P3687" s="445"/>
      <c r="Q3687" s="433"/>
      <c r="R3687" s="434">
        <v>100000</v>
      </c>
      <c r="S3687" s="350"/>
      <c r="T3687" s="431"/>
      <c r="U3687" s="350"/>
      <c r="V3687" s="431"/>
      <c r="W3687" s="350"/>
      <c r="X3687" s="23">
        <f t="shared" si="524"/>
        <v>0</v>
      </c>
      <c r="Y3687" s="23">
        <f t="shared" si="525"/>
        <v>0</v>
      </c>
      <c r="Z3687" s="20">
        <v>1</v>
      </c>
      <c r="AH3687" s="20">
        <f t="shared" si="520"/>
        <v>1</v>
      </c>
      <c r="AQ3687" s="1">
        <f t="shared" si="522"/>
        <v>0</v>
      </c>
      <c r="AR3687" s="1">
        <f t="shared" si="521"/>
        <v>1</v>
      </c>
    </row>
    <row r="3688" spans="1:44" ht="28.2" thickTop="1" thickBot="1">
      <c r="A3688" s="104" t="s">
        <v>1094</v>
      </c>
      <c r="B3688" s="104" t="s">
        <v>1197</v>
      </c>
      <c r="C3688" s="187" t="s">
        <v>1199</v>
      </c>
      <c r="D3688" s="188"/>
      <c r="E3688" s="225" t="s">
        <v>179</v>
      </c>
      <c r="F3688" s="424">
        <v>6000</v>
      </c>
      <c r="G3688" s="425">
        <f t="shared" si="526"/>
        <v>6000</v>
      </c>
      <c r="H3688" s="426"/>
      <c r="I3688" s="350">
        <v>6000</v>
      </c>
      <c r="J3688" s="427"/>
      <c r="K3688" s="427"/>
      <c r="L3688" s="427"/>
      <c r="M3688" s="428"/>
      <c r="N3688" s="428"/>
      <c r="O3688" s="429"/>
      <c r="P3688" s="445"/>
      <c r="Q3688" s="433"/>
      <c r="R3688" s="434">
        <v>6000</v>
      </c>
      <c r="S3688" s="350"/>
      <c r="T3688" s="431"/>
      <c r="U3688" s="350"/>
      <c r="V3688" s="431"/>
      <c r="W3688" s="350"/>
      <c r="X3688" s="23">
        <f t="shared" si="524"/>
        <v>0</v>
      </c>
      <c r="Y3688" s="23">
        <f t="shared" si="525"/>
        <v>0</v>
      </c>
      <c r="Z3688" s="20">
        <v>1</v>
      </c>
      <c r="AH3688" s="20">
        <f t="shared" si="520"/>
        <v>1</v>
      </c>
      <c r="AQ3688" s="1">
        <f t="shared" si="522"/>
        <v>0</v>
      </c>
      <c r="AR3688" s="1">
        <f t="shared" si="521"/>
        <v>1</v>
      </c>
    </row>
    <row r="3689" spans="1:44" ht="28.2" thickTop="1" thickBot="1">
      <c r="A3689" s="104" t="s">
        <v>1094</v>
      </c>
      <c r="B3689" s="104" t="s">
        <v>1197</v>
      </c>
      <c r="C3689" s="187" t="s">
        <v>1200</v>
      </c>
      <c r="D3689" s="188"/>
      <c r="E3689" s="225" t="s">
        <v>179</v>
      </c>
      <c r="F3689" s="424">
        <v>15000</v>
      </c>
      <c r="G3689" s="425">
        <f t="shared" si="526"/>
        <v>15000</v>
      </c>
      <c r="H3689" s="426"/>
      <c r="I3689" s="350">
        <v>15000</v>
      </c>
      <c r="J3689" s="427"/>
      <c r="K3689" s="427"/>
      <c r="L3689" s="427"/>
      <c r="M3689" s="428"/>
      <c r="N3689" s="428"/>
      <c r="O3689" s="429"/>
      <c r="P3689" s="445"/>
      <c r="Q3689" s="433"/>
      <c r="R3689" s="434">
        <v>15000</v>
      </c>
      <c r="S3689" s="350"/>
      <c r="T3689" s="431"/>
      <c r="U3689" s="350"/>
      <c r="V3689" s="431"/>
      <c r="W3689" s="350"/>
      <c r="X3689" s="23">
        <f t="shared" si="524"/>
        <v>0</v>
      </c>
      <c r="Y3689" s="23">
        <f t="shared" si="525"/>
        <v>0</v>
      </c>
      <c r="Z3689" s="20">
        <v>1</v>
      </c>
      <c r="AH3689" s="20">
        <f t="shared" si="520"/>
        <v>1</v>
      </c>
      <c r="AQ3689" s="1">
        <f t="shared" si="522"/>
        <v>0</v>
      </c>
      <c r="AR3689" s="1">
        <f t="shared" si="521"/>
        <v>1</v>
      </c>
    </row>
    <row r="3690" spans="1:44" ht="28.2" thickTop="1" thickBot="1">
      <c r="A3690" s="104" t="s">
        <v>1094</v>
      </c>
      <c r="B3690" s="104" t="s">
        <v>1197</v>
      </c>
      <c r="C3690" s="432" t="s">
        <v>222</v>
      </c>
      <c r="D3690" s="188"/>
      <c r="E3690" s="225" t="s">
        <v>179</v>
      </c>
      <c r="F3690" s="424">
        <v>639000</v>
      </c>
      <c r="G3690" s="425">
        <f t="shared" si="526"/>
        <v>639000</v>
      </c>
      <c r="H3690" s="426"/>
      <c r="I3690" s="350"/>
      <c r="J3690" s="427">
        <v>639000</v>
      </c>
      <c r="K3690" s="427"/>
      <c r="L3690" s="427"/>
      <c r="M3690" s="428"/>
      <c r="N3690" s="428"/>
      <c r="O3690" s="429"/>
      <c r="P3690" s="445"/>
      <c r="Q3690" s="433"/>
      <c r="R3690" s="434">
        <v>639000</v>
      </c>
      <c r="S3690" s="350"/>
      <c r="T3690" s="431"/>
      <c r="U3690" s="350"/>
      <c r="V3690" s="431"/>
      <c r="W3690" s="350"/>
      <c r="X3690" s="23">
        <f t="shared" si="524"/>
        <v>0</v>
      </c>
      <c r="Y3690" s="23">
        <f t="shared" si="525"/>
        <v>0</v>
      </c>
      <c r="Z3690" s="20">
        <v>1</v>
      </c>
      <c r="AH3690" s="20">
        <f t="shared" si="520"/>
        <v>1</v>
      </c>
      <c r="AQ3690" s="1">
        <f t="shared" si="522"/>
        <v>0</v>
      </c>
      <c r="AR3690" s="1">
        <f t="shared" si="521"/>
        <v>1</v>
      </c>
    </row>
    <row r="3691" spans="1:44" ht="28.2" thickTop="1" thickBot="1">
      <c r="A3691" s="104" t="s">
        <v>1094</v>
      </c>
      <c r="B3691" s="104" t="s">
        <v>1197</v>
      </c>
      <c r="C3691" s="187" t="s">
        <v>628</v>
      </c>
      <c r="D3691" s="188"/>
      <c r="E3691" s="225" t="s">
        <v>179</v>
      </c>
      <c r="F3691" s="424">
        <v>45000</v>
      </c>
      <c r="G3691" s="425">
        <f t="shared" si="526"/>
        <v>45000</v>
      </c>
      <c r="H3691" s="426"/>
      <c r="I3691" s="350">
        <v>45000</v>
      </c>
      <c r="J3691" s="427"/>
      <c r="K3691" s="427"/>
      <c r="L3691" s="427"/>
      <c r="M3691" s="428"/>
      <c r="N3691" s="428"/>
      <c r="O3691" s="429"/>
      <c r="P3691" s="445"/>
      <c r="Q3691" s="433"/>
      <c r="R3691" s="434">
        <v>45000</v>
      </c>
      <c r="S3691" s="350"/>
      <c r="T3691" s="431"/>
      <c r="U3691" s="350"/>
      <c r="V3691" s="431"/>
      <c r="W3691" s="350"/>
      <c r="X3691" s="23">
        <f t="shared" si="524"/>
        <v>0</v>
      </c>
      <c r="Y3691" s="23">
        <f t="shared" si="525"/>
        <v>0</v>
      </c>
      <c r="Z3691" s="20">
        <v>1</v>
      </c>
      <c r="AH3691" s="20">
        <f t="shared" si="520"/>
        <v>1</v>
      </c>
      <c r="AQ3691" s="1">
        <f t="shared" si="522"/>
        <v>0</v>
      </c>
      <c r="AR3691" s="1">
        <f t="shared" si="521"/>
        <v>1</v>
      </c>
    </row>
    <row r="3692" spans="1:44" ht="28.2" thickTop="1" thickBot="1">
      <c r="A3692" s="104" t="s">
        <v>1094</v>
      </c>
      <c r="B3692" s="104" t="s">
        <v>1197</v>
      </c>
      <c r="C3692" s="187" t="s">
        <v>1201</v>
      </c>
      <c r="D3692" s="188"/>
      <c r="E3692" s="225" t="s">
        <v>179</v>
      </c>
      <c r="F3692" s="424">
        <v>40000</v>
      </c>
      <c r="G3692" s="425">
        <f t="shared" si="526"/>
        <v>40000</v>
      </c>
      <c r="H3692" s="426"/>
      <c r="I3692" s="350">
        <v>40000</v>
      </c>
      <c r="J3692" s="427"/>
      <c r="K3692" s="427"/>
      <c r="L3692" s="427"/>
      <c r="M3692" s="428"/>
      <c r="N3692" s="428"/>
      <c r="O3692" s="429"/>
      <c r="P3692" s="445"/>
      <c r="Q3692" s="433"/>
      <c r="R3692" s="434">
        <v>40000</v>
      </c>
      <c r="S3692" s="350"/>
      <c r="T3692" s="431"/>
      <c r="U3692" s="350"/>
      <c r="V3692" s="431"/>
      <c r="W3692" s="350"/>
      <c r="X3692" s="23">
        <f t="shared" si="524"/>
        <v>0</v>
      </c>
      <c r="Y3692" s="23">
        <f t="shared" si="525"/>
        <v>0</v>
      </c>
      <c r="Z3692" s="20">
        <v>1</v>
      </c>
      <c r="AH3692" s="20">
        <f t="shared" si="520"/>
        <v>1</v>
      </c>
      <c r="AQ3692" s="1">
        <f t="shared" si="522"/>
        <v>0</v>
      </c>
      <c r="AR3692" s="1">
        <f t="shared" si="521"/>
        <v>1</v>
      </c>
    </row>
    <row r="3693" spans="1:44" ht="28.2" thickTop="1" thickBot="1">
      <c r="A3693" s="104" t="s">
        <v>1094</v>
      </c>
      <c r="B3693" s="104" t="s">
        <v>1197</v>
      </c>
      <c r="C3693" s="187" t="s">
        <v>1202</v>
      </c>
      <c r="D3693" s="188"/>
      <c r="E3693" s="225" t="s">
        <v>179</v>
      </c>
      <c r="F3693" s="424">
        <v>200000</v>
      </c>
      <c r="G3693" s="425">
        <f t="shared" si="526"/>
        <v>200000</v>
      </c>
      <c r="H3693" s="426"/>
      <c r="I3693" s="350">
        <v>200000</v>
      </c>
      <c r="J3693" s="427"/>
      <c r="K3693" s="427"/>
      <c r="L3693" s="427"/>
      <c r="M3693" s="428"/>
      <c r="N3693" s="428"/>
      <c r="O3693" s="429"/>
      <c r="P3693" s="445"/>
      <c r="Q3693" s="433"/>
      <c r="R3693" s="434"/>
      <c r="S3693" s="350">
        <v>200000</v>
      </c>
      <c r="T3693" s="431"/>
      <c r="U3693" s="350"/>
      <c r="V3693" s="431"/>
      <c r="W3693" s="350"/>
      <c r="X3693" s="23">
        <f t="shared" si="524"/>
        <v>0</v>
      </c>
      <c r="Y3693" s="23">
        <f t="shared" si="525"/>
        <v>0</v>
      </c>
      <c r="Z3693" s="20">
        <v>1</v>
      </c>
      <c r="AH3693" s="20">
        <f t="shared" si="520"/>
        <v>1</v>
      </c>
      <c r="AQ3693" s="1">
        <f t="shared" si="522"/>
        <v>0</v>
      </c>
      <c r="AR3693" s="1">
        <f t="shared" si="521"/>
        <v>1</v>
      </c>
    </row>
    <row r="3694" spans="1:44" ht="28.2" thickTop="1" thickBot="1">
      <c r="A3694" s="104" t="s">
        <v>1094</v>
      </c>
      <c r="B3694" s="104" t="s">
        <v>1197</v>
      </c>
      <c r="C3694" s="187" t="s">
        <v>1203</v>
      </c>
      <c r="D3694" s="188"/>
      <c r="E3694" s="225" t="s">
        <v>179</v>
      </c>
      <c r="F3694" s="424">
        <v>800000</v>
      </c>
      <c r="G3694" s="425">
        <f t="shared" si="526"/>
        <v>800000</v>
      </c>
      <c r="H3694" s="426"/>
      <c r="I3694" s="350">
        <v>4000</v>
      </c>
      <c r="J3694" s="427">
        <v>361000</v>
      </c>
      <c r="K3694" s="427"/>
      <c r="L3694" s="427">
        <v>435000</v>
      </c>
      <c r="M3694" s="428"/>
      <c r="N3694" s="428"/>
      <c r="O3694" s="429"/>
      <c r="P3694" s="445"/>
      <c r="Q3694" s="433"/>
      <c r="R3694" s="434"/>
      <c r="S3694" s="350">
        <v>800000</v>
      </c>
      <c r="T3694" s="431"/>
      <c r="U3694" s="350"/>
      <c r="V3694" s="431"/>
      <c r="W3694" s="350"/>
      <c r="X3694" s="23">
        <f t="shared" si="524"/>
        <v>0</v>
      </c>
      <c r="Y3694" s="23">
        <f t="shared" si="525"/>
        <v>0</v>
      </c>
      <c r="Z3694" s="20">
        <v>1</v>
      </c>
      <c r="AH3694" s="20">
        <f t="shared" si="520"/>
        <v>1</v>
      </c>
      <c r="AQ3694" s="1">
        <f t="shared" si="522"/>
        <v>0</v>
      </c>
      <c r="AR3694" s="1">
        <f t="shared" si="521"/>
        <v>1</v>
      </c>
    </row>
    <row r="3695" spans="1:44" ht="28.2" thickTop="1" thickBot="1">
      <c r="A3695" s="104" t="s">
        <v>1094</v>
      </c>
      <c r="B3695" s="104" t="s">
        <v>1197</v>
      </c>
      <c r="C3695" s="187" t="s">
        <v>1204</v>
      </c>
      <c r="D3695" s="188"/>
      <c r="E3695" s="225" t="s">
        <v>179</v>
      </c>
      <c r="F3695" s="424">
        <v>190000</v>
      </c>
      <c r="G3695" s="425">
        <f t="shared" si="526"/>
        <v>190000</v>
      </c>
      <c r="H3695" s="426"/>
      <c r="I3695" s="350"/>
      <c r="J3695" s="427"/>
      <c r="K3695" s="427"/>
      <c r="L3695" s="427"/>
      <c r="M3695" s="428"/>
      <c r="N3695" s="428">
        <v>190000</v>
      </c>
      <c r="O3695" s="429" t="s">
        <v>577</v>
      </c>
      <c r="P3695" s="445"/>
      <c r="Q3695" s="433"/>
      <c r="R3695" s="434">
        <v>190000</v>
      </c>
      <c r="S3695" s="350"/>
      <c r="T3695" s="431"/>
      <c r="U3695" s="350"/>
      <c r="V3695" s="431"/>
      <c r="W3695" s="350"/>
      <c r="X3695" s="23">
        <f t="shared" si="524"/>
        <v>0</v>
      </c>
      <c r="Y3695" s="23">
        <f t="shared" si="525"/>
        <v>0</v>
      </c>
      <c r="Z3695" s="20">
        <v>1</v>
      </c>
      <c r="AH3695" s="20">
        <f t="shared" si="520"/>
        <v>1</v>
      </c>
      <c r="AQ3695" s="1">
        <f t="shared" si="522"/>
        <v>0</v>
      </c>
      <c r="AR3695" s="1">
        <f t="shared" si="521"/>
        <v>1</v>
      </c>
    </row>
    <row r="3696" spans="1:44" ht="28.2" thickTop="1" thickBot="1">
      <c r="A3696" s="104" t="s">
        <v>1094</v>
      </c>
      <c r="B3696" s="104" t="s">
        <v>1197</v>
      </c>
      <c r="C3696" s="187" t="s">
        <v>1205</v>
      </c>
      <c r="D3696" s="188"/>
      <c r="E3696" s="225" t="s">
        <v>179</v>
      </c>
      <c r="F3696" s="424">
        <v>100000</v>
      </c>
      <c r="G3696" s="425">
        <f t="shared" si="526"/>
        <v>100000</v>
      </c>
      <c r="H3696" s="426"/>
      <c r="I3696" s="350">
        <v>100000</v>
      </c>
      <c r="J3696" s="427"/>
      <c r="K3696" s="427"/>
      <c r="L3696" s="427"/>
      <c r="M3696" s="428"/>
      <c r="N3696" s="428"/>
      <c r="O3696" s="429"/>
      <c r="P3696" s="445"/>
      <c r="Q3696" s="433"/>
      <c r="R3696" s="434"/>
      <c r="S3696" s="350">
        <v>100000</v>
      </c>
      <c r="T3696" s="431"/>
      <c r="U3696" s="350"/>
      <c r="V3696" s="431"/>
      <c r="W3696" s="350"/>
      <c r="X3696" s="23">
        <f t="shared" si="524"/>
        <v>0</v>
      </c>
      <c r="Y3696" s="23">
        <f t="shared" si="525"/>
        <v>0</v>
      </c>
      <c r="Z3696" s="20">
        <v>1</v>
      </c>
      <c r="AH3696" s="20">
        <f t="shared" si="520"/>
        <v>1</v>
      </c>
      <c r="AQ3696" s="1">
        <f t="shared" si="522"/>
        <v>0</v>
      </c>
      <c r="AR3696" s="1">
        <f t="shared" si="521"/>
        <v>1</v>
      </c>
    </row>
    <row r="3697" spans="1:44" ht="28.2" thickTop="1" thickBot="1">
      <c r="A3697" s="104" t="s">
        <v>1094</v>
      </c>
      <c r="B3697" s="104" t="s">
        <v>1197</v>
      </c>
      <c r="C3697" s="187" t="s">
        <v>1206</v>
      </c>
      <c r="D3697" s="188"/>
      <c r="E3697" s="225" t="s">
        <v>179</v>
      </c>
      <c r="F3697" s="424">
        <v>300000</v>
      </c>
      <c r="G3697" s="425">
        <f t="shared" si="526"/>
        <v>300000</v>
      </c>
      <c r="H3697" s="426"/>
      <c r="I3697" s="350">
        <v>300000</v>
      </c>
      <c r="J3697" s="427"/>
      <c r="K3697" s="427"/>
      <c r="L3697" s="427"/>
      <c r="M3697" s="428"/>
      <c r="N3697" s="428"/>
      <c r="O3697" s="429"/>
      <c r="P3697" s="445"/>
      <c r="Q3697" s="433"/>
      <c r="R3697" s="434">
        <v>80000</v>
      </c>
      <c r="S3697" s="350">
        <v>220000</v>
      </c>
      <c r="T3697" s="431"/>
      <c r="U3697" s="350"/>
      <c r="V3697" s="431"/>
      <c r="W3697" s="350"/>
      <c r="X3697" s="23">
        <f t="shared" si="524"/>
        <v>0</v>
      </c>
      <c r="Y3697" s="23">
        <f t="shared" si="525"/>
        <v>0</v>
      </c>
      <c r="AF3697" s="20">
        <v>1</v>
      </c>
      <c r="AH3697" s="20">
        <f t="shared" si="520"/>
        <v>1</v>
      </c>
      <c r="AQ3697" s="1">
        <f t="shared" si="522"/>
        <v>0</v>
      </c>
      <c r="AR3697" s="1">
        <f t="shared" si="521"/>
        <v>1</v>
      </c>
    </row>
    <row r="3698" spans="1:44" ht="28.2" thickTop="1" thickBot="1">
      <c r="A3698" s="104" t="s">
        <v>1094</v>
      </c>
      <c r="B3698" s="104" t="s">
        <v>1197</v>
      </c>
      <c r="C3698" s="187" t="s">
        <v>1207</v>
      </c>
      <c r="D3698" s="188"/>
      <c r="E3698" s="225" t="s">
        <v>179</v>
      </c>
      <c r="F3698" s="424">
        <v>4000000</v>
      </c>
      <c r="G3698" s="425">
        <f t="shared" si="526"/>
        <v>4000000</v>
      </c>
      <c r="H3698" s="426"/>
      <c r="I3698" s="350"/>
      <c r="J3698" s="427"/>
      <c r="K3698" s="427"/>
      <c r="L3698" s="427"/>
      <c r="M3698" s="428">
        <v>4000000</v>
      </c>
      <c r="N3698" s="428"/>
      <c r="O3698" s="429"/>
      <c r="P3698" s="445"/>
      <c r="Q3698" s="433"/>
      <c r="R3698" s="434"/>
      <c r="S3698" s="350">
        <v>4000000</v>
      </c>
      <c r="T3698" s="431"/>
      <c r="U3698" s="350"/>
      <c r="V3698" s="431"/>
      <c r="W3698" s="350"/>
      <c r="X3698" s="23">
        <f t="shared" si="524"/>
        <v>0</v>
      </c>
      <c r="Y3698" s="23">
        <f t="shared" si="525"/>
        <v>0</v>
      </c>
      <c r="AF3698" s="20">
        <v>1</v>
      </c>
      <c r="AH3698" s="20">
        <f t="shared" si="520"/>
        <v>1</v>
      </c>
      <c r="AQ3698" s="1">
        <f t="shared" si="522"/>
        <v>0</v>
      </c>
      <c r="AR3698" s="1">
        <f t="shared" si="521"/>
        <v>1</v>
      </c>
    </row>
    <row r="3699" spans="1:44" ht="28.2" thickTop="1" thickBot="1">
      <c r="A3699" s="104" t="s">
        <v>1094</v>
      </c>
      <c r="B3699" s="104" t="s">
        <v>1197</v>
      </c>
      <c r="C3699" s="187" t="s">
        <v>1208</v>
      </c>
      <c r="D3699" s="188"/>
      <c r="E3699" s="225" t="s">
        <v>179</v>
      </c>
      <c r="F3699" s="424">
        <v>1000000</v>
      </c>
      <c r="G3699" s="425">
        <f t="shared" si="526"/>
        <v>1000000</v>
      </c>
      <c r="H3699" s="426"/>
      <c r="I3699" s="350"/>
      <c r="J3699" s="427"/>
      <c r="K3699" s="427"/>
      <c r="L3699" s="427"/>
      <c r="M3699" s="428">
        <v>1000000</v>
      </c>
      <c r="N3699" s="428"/>
      <c r="O3699" s="429"/>
      <c r="P3699" s="445"/>
      <c r="Q3699" s="433"/>
      <c r="R3699" s="434"/>
      <c r="S3699" s="350">
        <v>1000000</v>
      </c>
      <c r="T3699" s="431"/>
      <c r="U3699" s="350"/>
      <c r="V3699" s="431"/>
      <c r="W3699" s="350"/>
      <c r="X3699" s="23">
        <f t="shared" si="524"/>
        <v>0</v>
      </c>
      <c r="Y3699" s="23">
        <f t="shared" si="525"/>
        <v>0</v>
      </c>
      <c r="AF3699" s="20">
        <v>1</v>
      </c>
      <c r="AH3699" s="20">
        <f t="shared" si="520"/>
        <v>1</v>
      </c>
      <c r="AQ3699" s="1">
        <f t="shared" si="522"/>
        <v>0</v>
      </c>
      <c r="AR3699" s="1">
        <f t="shared" si="521"/>
        <v>1</v>
      </c>
    </row>
    <row r="3700" spans="1:44" ht="28.2" thickTop="1" thickBot="1">
      <c r="A3700" s="104" t="s">
        <v>1094</v>
      </c>
      <c r="B3700" s="104" t="s">
        <v>1197</v>
      </c>
      <c r="C3700" s="187" t="s">
        <v>1209</v>
      </c>
      <c r="D3700" s="188"/>
      <c r="E3700" s="225" t="s">
        <v>179</v>
      </c>
      <c r="F3700" s="424">
        <v>2000000</v>
      </c>
      <c r="G3700" s="425">
        <f t="shared" si="526"/>
        <v>2000000</v>
      </c>
      <c r="H3700" s="426"/>
      <c r="I3700" s="350"/>
      <c r="J3700" s="427"/>
      <c r="K3700" s="427"/>
      <c r="L3700" s="427"/>
      <c r="M3700" s="428">
        <v>2000000</v>
      </c>
      <c r="N3700" s="428"/>
      <c r="O3700" s="429"/>
      <c r="P3700" s="445"/>
      <c r="Q3700" s="433"/>
      <c r="R3700" s="434"/>
      <c r="S3700" s="350">
        <v>2000000</v>
      </c>
      <c r="T3700" s="431"/>
      <c r="U3700" s="350"/>
      <c r="V3700" s="431"/>
      <c r="W3700" s="350"/>
      <c r="X3700" s="23">
        <f t="shared" si="524"/>
        <v>0</v>
      </c>
      <c r="Y3700" s="23">
        <f t="shared" si="525"/>
        <v>0</v>
      </c>
      <c r="AF3700" s="20">
        <v>1</v>
      </c>
      <c r="AH3700" s="20">
        <f t="shared" si="520"/>
        <v>1</v>
      </c>
      <c r="AQ3700" s="1">
        <f t="shared" si="522"/>
        <v>0</v>
      </c>
      <c r="AR3700" s="1">
        <f t="shared" si="521"/>
        <v>1</v>
      </c>
    </row>
    <row r="3701" spans="1:44" ht="28.2" thickTop="1" thickBot="1">
      <c r="A3701" s="104" t="s">
        <v>1094</v>
      </c>
      <c r="B3701" s="104" t="s">
        <v>1197</v>
      </c>
      <c r="C3701" s="187" t="s">
        <v>1210</v>
      </c>
      <c r="D3701" s="188"/>
      <c r="E3701" s="225" t="s">
        <v>10</v>
      </c>
      <c r="F3701" s="424">
        <v>42766</v>
      </c>
      <c r="G3701" s="425">
        <v>85276</v>
      </c>
      <c r="H3701" s="426"/>
      <c r="I3701" s="350">
        <v>85276</v>
      </c>
      <c r="J3701" s="427"/>
      <c r="K3701" s="427"/>
      <c r="L3701" s="427"/>
      <c r="M3701" s="428"/>
      <c r="N3701" s="428"/>
      <c r="O3701" s="429"/>
      <c r="P3701" s="445"/>
      <c r="Q3701" s="433">
        <v>79977</v>
      </c>
      <c r="R3701" s="434">
        <v>5299</v>
      </c>
      <c r="S3701" s="350"/>
      <c r="T3701" s="431"/>
      <c r="U3701" s="350"/>
      <c r="V3701" s="431"/>
      <c r="W3701" s="350"/>
      <c r="X3701" s="23">
        <f t="shared" si="524"/>
        <v>0</v>
      </c>
      <c r="Y3701" s="23">
        <f t="shared" si="525"/>
        <v>0</v>
      </c>
      <c r="AH3701" s="20">
        <f t="shared" si="520"/>
        <v>0</v>
      </c>
      <c r="AI3701" s="20">
        <v>1</v>
      </c>
      <c r="AQ3701" s="1">
        <f t="shared" si="522"/>
        <v>1</v>
      </c>
      <c r="AR3701" s="1">
        <f t="shared" si="521"/>
        <v>1</v>
      </c>
    </row>
    <row r="3702" spans="1:44" ht="28.2" thickTop="1" thickBot="1">
      <c r="A3702" s="104" t="s">
        <v>1094</v>
      </c>
      <c r="B3702" s="104" t="s">
        <v>1197</v>
      </c>
      <c r="C3702" s="187" t="s">
        <v>52</v>
      </c>
      <c r="D3702" s="188"/>
      <c r="E3702" s="225" t="s">
        <v>10</v>
      </c>
      <c r="F3702" s="424">
        <v>700000</v>
      </c>
      <c r="G3702" s="425">
        <v>707594</v>
      </c>
      <c r="H3702" s="426"/>
      <c r="I3702" s="350">
        <v>707594</v>
      </c>
      <c r="J3702" s="427"/>
      <c r="K3702" s="427"/>
      <c r="L3702" s="427"/>
      <c r="M3702" s="428"/>
      <c r="N3702" s="428"/>
      <c r="O3702" s="429"/>
      <c r="P3702" s="445"/>
      <c r="Q3702" s="433">
        <v>657385</v>
      </c>
      <c r="R3702" s="434">
        <v>50209</v>
      </c>
      <c r="S3702" s="350"/>
      <c r="T3702" s="431"/>
      <c r="U3702" s="350"/>
      <c r="V3702" s="431"/>
      <c r="W3702" s="350"/>
      <c r="X3702" s="23">
        <f t="shared" si="524"/>
        <v>0</v>
      </c>
      <c r="Y3702" s="23">
        <f t="shared" si="525"/>
        <v>0</v>
      </c>
      <c r="AH3702" s="20">
        <f t="shared" si="520"/>
        <v>0</v>
      </c>
      <c r="AI3702" s="20">
        <v>1</v>
      </c>
      <c r="AQ3702" s="1">
        <f t="shared" si="522"/>
        <v>1</v>
      </c>
      <c r="AR3702" s="1">
        <f t="shared" si="521"/>
        <v>1</v>
      </c>
    </row>
    <row r="3703" spans="1:44" ht="28.2" thickTop="1" thickBot="1">
      <c r="A3703" s="104" t="s">
        <v>1094</v>
      </c>
      <c r="B3703" s="104" t="s">
        <v>1197</v>
      </c>
      <c r="C3703" s="187" t="s">
        <v>1211</v>
      </c>
      <c r="D3703" s="188"/>
      <c r="E3703" s="225" t="s">
        <v>10</v>
      </c>
      <c r="F3703" s="424">
        <v>1385000</v>
      </c>
      <c r="G3703" s="425">
        <v>1301680</v>
      </c>
      <c r="H3703" s="426"/>
      <c r="I3703" s="350">
        <v>788680</v>
      </c>
      <c r="J3703" s="427">
        <v>375000</v>
      </c>
      <c r="K3703" s="427"/>
      <c r="L3703" s="427">
        <v>138000</v>
      </c>
      <c r="M3703" s="428"/>
      <c r="N3703" s="428"/>
      <c r="O3703" s="429"/>
      <c r="P3703" s="445"/>
      <c r="Q3703" s="433">
        <v>1014237</v>
      </c>
      <c r="R3703" s="434">
        <v>287443</v>
      </c>
      <c r="S3703" s="350"/>
      <c r="T3703" s="431"/>
      <c r="U3703" s="350"/>
      <c r="V3703" s="431"/>
      <c r="W3703" s="350"/>
      <c r="X3703" s="23">
        <f t="shared" si="524"/>
        <v>0</v>
      </c>
      <c r="Y3703" s="23">
        <f t="shared" si="525"/>
        <v>0</v>
      </c>
      <c r="AH3703" s="20">
        <f t="shared" si="520"/>
        <v>0</v>
      </c>
      <c r="AI3703" s="20">
        <v>1</v>
      </c>
      <c r="AQ3703" s="1">
        <f t="shared" si="522"/>
        <v>1</v>
      </c>
      <c r="AR3703" s="1">
        <f t="shared" si="521"/>
        <v>1</v>
      </c>
    </row>
    <row r="3704" spans="1:44" ht="28.2" thickTop="1" thickBot="1">
      <c r="A3704" s="104" t="s">
        <v>1094</v>
      </c>
      <c r="B3704" s="104" t="s">
        <v>1197</v>
      </c>
      <c r="C3704" s="187" t="s">
        <v>486</v>
      </c>
      <c r="D3704" s="188"/>
      <c r="E3704" s="225" t="s">
        <v>53</v>
      </c>
      <c r="F3704" s="424">
        <v>26426</v>
      </c>
      <c r="G3704" s="425">
        <v>10610</v>
      </c>
      <c r="H3704" s="426"/>
      <c r="I3704" s="350">
        <v>10610</v>
      </c>
      <c r="J3704" s="427"/>
      <c r="K3704" s="427"/>
      <c r="L3704" s="427"/>
      <c r="M3704" s="428"/>
      <c r="N3704" s="428"/>
      <c r="O3704" s="429"/>
      <c r="P3704" s="445"/>
      <c r="Q3704" s="433">
        <v>7397</v>
      </c>
      <c r="R3704" s="434"/>
      <c r="S3704" s="350">
        <v>3213</v>
      </c>
      <c r="T3704" s="431"/>
      <c r="U3704" s="350"/>
      <c r="V3704" s="431"/>
      <c r="W3704" s="350"/>
      <c r="X3704" s="23">
        <f t="shared" si="524"/>
        <v>0</v>
      </c>
      <c r="Y3704" s="23">
        <f t="shared" si="525"/>
        <v>0</v>
      </c>
      <c r="AH3704" s="20">
        <f t="shared" si="520"/>
        <v>0</v>
      </c>
      <c r="AI3704" s="20">
        <v>1</v>
      </c>
      <c r="AQ3704" s="1">
        <f t="shared" si="522"/>
        <v>1</v>
      </c>
      <c r="AR3704" s="1">
        <f t="shared" si="521"/>
        <v>1</v>
      </c>
    </row>
    <row r="3705" spans="1:44" ht="28.2" thickTop="1" thickBot="1">
      <c r="A3705" s="104" t="s">
        <v>1094</v>
      </c>
      <c r="B3705" s="104" t="s">
        <v>1197</v>
      </c>
      <c r="C3705" s="187" t="s">
        <v>47</v>
      </c>
      <c r="D3705" s="188"/>
      <c r="E3705" s="225" t="s">
        <v>53</v>
      </c>
      <c r="F3705" s="424">
        <v>50000</v>
      </c>
      <c r="G3705" s="425">
        <v>30000</v>
      </c>
      <c r="H3705" s="426"/>
      <c r="I3705" s="350">
        <v>30000</v>
      </c>
      <c r="J3705" s="427"/>
      <c r="K3705" s="427"/>
      <c r="L3705" s="427"/>
      <c r="M3705" s="428"/>
      <c r="N3705" s="428"/>
      <c r="O3705" s="429"/>
      <c r="P3705" s="445"/>
      <c r="Q3705" s="433">
        <v>11000</v>
      </c>
      <c r="R3705" s="434">
        <v>19000</v>
      </c>
      <c r="S3705" s="350"/>
      <c r="T3705" s="431"/>
      <c r="U3705" s="350"/>
      <c r="V3705" s="431"/>
      <c r="W3705" s="350"/>
      <c r="X3705" s="23">
        <f t="shared" si="524"/>
        <v>0</v>
      </c>
      <c r="Y3705" s="23">
        <f t="shared" si="525"/>
        <v>0</v>
      </c>
      <c r="AH3705" s="20">
        <f t="shared" si="520"/>
        <v>0</v>
      </c>
      <c r="AI3705" s="20">
        <v>1</v>
      </c>
      <c r="AQ3705" s="1">
        <f t="shared" si="522"/>
        <v>1</v>
      </c>
      <c r="AR3705" s="1">
        <f t="shared" si="521"/>
        <v>1</v>
      </c>
    </row>
    <row r="3706" spans="1:44" ht="28.2" thickTop="1" thickBot="1">
      <c r="A3706" s="104" t="s">
        <v>1094</v>
      </c>
      <c r="B3706" s="104" t="s">
        <v>1197</v>
      </c>
      <c r="C3706" s="187" t="s">
        <v>153</v>
      </c>
      <c r="D3706" s="188"/>
      <c r="E3706" s="225" t="s">
        <v>53</v>
      </c>
      <c r="F3706" s="424">
        <v>50000</v>
      </c>
      <c r="G3706" s="425">
        <v>30000</v>
      </c>
      <c r="H3706" s="426"/>
      <c r="I3706" s="350">
        <v>30000</v>
      </c>
      <c r="J3706" s="427"/>
      <c r="K3706" s="427"/>
      <c r="L3706" s="427"/>
      <c r="M3706" s="428"/>
      <c r="N3706" s="428"/>
      <c r="O3706" s="429"/>
      <c r="P3706" s="445"/>
      <c r="Q3706" s="433"/>
      <c r="R3706" s="434">
        <v>30000</v>
      </c>
      <c r="S3706" s="350"/>
      <c r="T3706" s="431"/>
      <c r="U3706" s="350"/>
      <c r="V3706" s="431"/>
      <c r="W3706" s="350"/>
      <c r="X3706" s="23">
        <f t="shared" si="524"/>
        <v>0</v>
      </c>
      <c r="Y3706" s="23">
        <f t="shared" si="525"/>
        <v>0</v>
      </c>
      <c r="AH3706" s="20">
        <f t="shared" si="520"/>
        <v>0</v>
      </c>
      <c r="AI3706" s="20">
        <v>1</v>
      </c>
      <c r="AQ3706" s="1">
        <f t="shared" si="522"/>
        <v>1</v>
      </c>
      <c r="AR3706" s="1">
        <f t="shared" si="521"/>
        <v>1</v>
      </c>
    </row>
    <row r="3707" spans="1:44" ht="28.2" thickTop="1" thickBot="1">
      <c r="A3707" s="104" t="s">
        <v>1094</v>
      </c>
      <c r="B3707" s="104" t="s">
        <v>1197</v>
      </c>
      <c r="C3707" s="187" t="s">
        <v>1212</v>
      </c>
      <c r="D3707" s="188"/>
      <c r="E3707" s="225" t="s">
        <v>53</v>
      </c>
      <c r="F3707" s="424">
        <v>20000</v>
      </c>
      <c r="G3707" s="425">
        <v>20000</v>
      </c>
      <c r="H3707" s="426"/>
      <c r="I3707" s="350">
        <v>2000</v>
      </c>
      <c r="J3707" s="427"/>
      <c r="K3707" s="427"/>
      <c r="L3707" s="427">
        <v>18000</v>
      </c>
      <c r="M3707" s="428"/>
      <c r="N3707" s="428"/>
      <c r="O3707" s="429"/>
      <c r="P3707" s="445"/>
      <c r="Q3707" s="433"/>
      <c r="R3707" s="434">
        <v>20000</v>
      </c>
      <c r="S3707" s="350"/>
      <c r="T3707" s="431"/>
      <c r="U3707" s="350"/>
      <c r="V3707" s="431"/>
      <c r="W3707" s="350"/>
      <c r="X3707" s="23">
        <f t="shared" si="524"/>
        <v>0</v>
      </c>
      <c r="Y3707" s="23">
        <f t="shared" si="525"/>
        <v>0</v>
      </c>
      <c r="AH3707" s="20">
        <f t="shared" si="520"/>
        <v>0</v>
      </c>
      <c r="AI3707" s="20">
        <v>1</v>
      </c>
      <c r="AQ3707" s="1">
        <f t="shared" si="522"/>
        <v>1</v>
      </c>
      <c r="AR3707" s="1">
        <f t="shared" si="521"/>
        <v>1</v>
      </c>
    </row>
    <row r="3708" spans="1:44" ht="28.2" thickTop="1" thickBot="1">
      <c r="A3708" s="104" t="s">
        <v>1094</v>
      </c>
      <c r="B3708" s="104" t="s">
        <v>1197</v>
      </c>
      <c r="C3708" s="187" t="s">
        <v>1213</v>
      </c>
      <c r="D3708" s="188"/>
      <c r="E3708" s="225" t="s">
        <v>53</v>
      </c>
      <c r="F3708" s="424">
        <v>150000</v>
      </c>
      <c r="G3708" s="425">
        <v>120000</v>
      </c>
      <c r="H3708" s="426"/>
      <c r="I3708" s="350"/>
      <c r="J3708" s="427"/>
      <c r="K3708" s="427"/>
      <c r="L3708" s="427">
        <v>120000</v>
      </c>
      <c r="M3708" s="428"/>
      <c r="N3708" s="428"/>
      <c r="O3708" s="429"/>
      <c r="P3708" s="445"/>
      <c r="Q3708" s="433"/>
      <c r="R3708" s="434">
        <v>120000</v>
      </c>
      <c r="S3708" s="350"/>
      <c r="T3708" s="431"/>
      <c r="U3708" s="350"/>
      <c r="V3708" s="431"/>
      <c r="W3708" s="350"/>
      <c r="X3708" s="23">
        <f t="shared" si="524"/>
        <v>0</v>
      </c>
      <c r="Y3708" s="23">
        <f t="shared" si="525"/>
        <v>0</v>
      </c>
      <c r="AH3708" s="20">
        <f t="shared" si="520"/>
        <v>0</v>
      </c>
      <c r="AI3708" s="20">
        <v>1</v>
      </c>
      <c r="AQ3708" s="1">
        <f t="shared" si="522"/>
        <v>1</v>
      </c>
      <c r="AR3708" s="1">
        <f t="shared" si="521"/>
        <v>1</v>
      </c>
    </row>
    <row r="3709" spans="1:44" ht="28.2" thickTop="1" thickBot="1">
      <c r="A3709" s="104" t="s">
        <v>1094</v>
      </c>
      <c r="B3709" s="104" t="s">
        <v>1197</v>
      </c>
      <c r="C3709" s="187" t="s">
        <v>1214</v>
      </c>
      <c r="D3709" s="188"/>
      <c r="E3709" s="225" t="s">
        <v>53</v>
      </c>
      <c r="F3709" s="424">
        <v>250000</v>
      </c>
      <c r="G3709" s="425">
        <v>251371</v>
      </c>
      <c r="H3709" s="426"/>
      <c r="I3709" s="350">
        <v>251371</v>
      </c>
      <c r="J3709" s="427"/>
      <c r="K3709" s="427"/>
      <c r="L3709" s="427"/>
      <c r="M3709" s="428"/>
      <c r="N3709" s="428"/>
      <c r="O3709" s="429"/>
      <c r="P3709" s="445"/>
      <c r="Q3709" s="433">
        <v>216160</v>
      </c>
      <c r="R3709" s="434">
        <v>35211</v>
      </c>
      <c r="S3709" s="350"/>
      <c r="T3709" s="431"/>
      <c r="U3709" s="350"/>
      <c r="V3709" s="431"/>
      <c r="W3709" s="350"/>
      <c r="X3709" s="23">
        <f t="shared" si="524"/>
        <v>0</v>
      </c>
      <c r="Y3709" s="23">
        <f t="shared" si="525"/>
        <v>0</v>
      </c>
      <c r="AH3709" s="20">
        <f t="shared" si="520"/>
        <v>0</v>
      </c>
      <c r="AI3709" s="20">
        <v>1</v>
      </c>
      <c r="AQ3709" s="1">
        <f t="shared" si="522"/>
        <v>1</v>
      </c>
      <c r="AR3709" s="1">
        <f t="shared" si="521"/>
        <v>1</v>
      </c>
    </row>
    <row r="3710" spans="1:44" ht="28.2" thickTop="1" thickBot="1">
      <c r="A3710" s="104" t="s">
        <v>1094</v>
      </c>
      <c r="B3710" s="104" t="s">
        <v>1197</v>
      </c>
      <c r="C3710" s="187" t="s">
        <v>1215</v>
      </c>
      <c r="D3710" s="188"/>
      <c r="E3710" s="225" t="s">
        <v>53</v>
      </c>
      <c r="F3710" s="424">
        <v>968600</v>
      </c>
      <c r="G3710" s="425">
        <v>1042600</v>
      </c>
      <c r="H3710" s="426"/>
      <c r="I3710" s="350">
        <v>342600</v>
      </c>
      <c r="J3710" s="427">
        <v>700000</v>
      </c>
      <c r="K3710" s="427"/>
      <c r="L3710" s="427"/>
      <c r="M3710" s="428"/>
      <c r="N3710" s="428"/>
      <c r="O3710" s="429"/>
      <c r="P3710" s="445"/>
      <c r="Q3710" s="433">
        <v>509976</v>
      </c>
      <c r="R3710" s="434">
        <v>532624</v>
      </c>
      <c r="S3710" s="350"/>
      <c r="T3710" s="431"/>
      <c r="U3710" s="350"/>
      <c r="V3710" s="431"/>
      <c r="W3710" s="350"/>
      <c r="X3710" s="23">
        <f t="shared" si="524"/>
        <v>0</v>
      </c>
      <c r="Y3710" s="23">
        <f t="shared" si="525"/>
        <v>0</v>
      </c>
      <c r="AH3710" s="20">
        <f t="shared" si="520"/>
        <v>0</v>
      </c>
      <c r="AI3710" s="20">
        <v>1</v>
      </c>
      <c r="AQ3710" s="1">
        <f t="shared" si="522"/>
        <v>1</v>
      </c>
      <c r="AR3710" s="1">
        <f t="shared" si="521"/>
        <v>1</v>
      </c>
    </row>
    <row r="3711" spans="1:44" ht="28.2" thickTop="1" thickBot="1">
      <c r="A3711" s="104" t="s">
        <v>1094</v>
      </c>
      <c r="B3711" s="104" t="s">
        <v>1197</v>
      </c>
      <c r="C3711" s="187" t="s">
        <v>486</v>
      </c>
      <c r="D3711" s="188"/>
      <c r="E3711" s="225" t="s">
        <v>145</v>
      </c>
      <c r="F3711" s="424">
        <v>56459</v>
      </c>
      <c r="G3711" s="425">
        <v>66964</v>
      </c>
      <c r="H3711" s="426"/>
      <c r="I3711" s="350">
        <v>66964</v>
      </c>
      <c r="J3711" s="427"/>
      <c r="K3711" s="427"/>
      <c r="L3711" s="427"/>
      <c r="M3711" s="428"/>
      <c r="N3711" s="428"/>
      <c r="O3711" s="429"/>
      <c r="P3711" s="445"/>
      <c r="Q3711" s="433">
        <v>7396</v>
      </c>
      <c r="R3711" s="434"/>
      <c r="S3711" s="350">
        <v>59568</v>
      </c>
      <c r="T3711" s="431"/>
      <c r="U3711" s="350"/>
      <c r="V3711" s="431"/>
      <c r="W3711" s="350"/>
      <c r="X3711" s="23">
        <f t="shared" si="524"/>
        <v>0</v>
      </c>
      <c r="Y3711" s="23">
        <f t="shared" si="525"/>
        <v>0</v>
      </c>
      <c r="AH3711" s="20">
        <f t="shared" si="520"/>
        <v>0</v>
      </c>
      <c r="AI3711" s="20">
        <v>1</v>
      </c>
      <c r="AQ3711" s="1">
        <f t="shared" si="522"/>
        <v>1</v>
      </c>
      <c r="AR3711" s="1">
        <f t="shared" si="521"/>
        <v>1</v>
      </c>
    </row>
    <row r="3712" spans="1:44" ht="28.2" thickTop="1" thickBot="1">
      <c r="A3712" s="104" t="s">
        <v>1094</v>
      </c>
      <c r="B3712" s="104" t="s">
        <v>1197</v>
      </c>
      <c r="C3712" s="187" t="s">
        <v>52</v>
      </c>
      <c r="D3712" s="188"/>
      <c r="E3712" s="225" t="s">
        <v>145</v>
      </c>
      <c r="F3712" s="424">
        <v>263014</v>
      </c>
      <c r="G3712" s="425">
        <v>300000</v>
      </c>
      <c r="H3712" s="426"/>
      <c r="I3712" s="350">
        <v>300000</v>
      </c>
      <c r="J3712" s="427"/>
      <c r="K3712" s="427"/>
      <c r="L3712" s="427"/>
      <c r="M3712" s="428"/>
      <c r="N3712" s="428"/>
      <c r="O3712" s="429"/>
      <c r="P3712" s="445"/>
      <c r="Q3712" s="433"/>
      <c r="R3712" s="434">
        <v>150000</v>
      </c>
      <c r="S3712" s="350">
        <v>150000</v>
      </c>
      <c r="T3712" s="431"/>
      <c r="U3712" s="350"/>
      <c r="V3712" s="431"/>
      <c r="W3712" s="350"/>
      <c r="X3712" s="23">
        <f t="shared" si="524"/>
        <v>0</v>
      </c>
      <c r="Y3712" s="23">
        <f t="shared" si="525"/>
        <v>0</v>
      </c>
      <c r="AH3712" s="20">
        <f t="shared" si="520"/>
        <v>0</v>
      </c>
      <c r="AI3712" s="20">
        <v>1</v>
      </c>
      <c r="AQ3712" s="1">
        <f t="shared" si="522"/>
        <v>1</v>
      </c>
      <c r="AR3712" s="1">
        <f t="shared" si="521"/>
        <v>1</v>
      </c>
    </row>
    <row r="3713" spans="1:44" ht="28.2" thickTop="1" thickBot="1">
      <c r="A3713" s="104" t="s">
        <v>1094</v>
      </c>
      <c r="B3713" s="104" t="s">
        <v>1197</v>
      </c>
      <c r="C3713" s="187" t="s">
        <v>1212</v>
      </c>
      <c r="D3713" s="188"/>
      <c r="E3713" s="225" t="s">
        <v>145</v>
      </c>
      <c r="F3713" s="424">
        <v>36000</v>
      </c>
      <c r="G3713" s="425">
        <f t="shared" si="526"/>
        <v>36000</v>
      </c>
      <c r="H3713" s="426"/>
      <c r="I3713" s="350">
        <v>36000</v>
      </c>
      <c r="J3713" s="427"/>
      <c r="K3713" s="427"/>
      <c r="L3713" s="427"/>
      <c r="M3713" s="428"/>
      <c r="N3713" s="428"/>
      <c r="O3713" s="429"/>
      <c r="P3713" s="445"/>
      <c r="Q3713" s="433"/>
      <c r="R3713" s="434">
        <v>36000</v>
      </c>
      <c r="S3713" s="350"/>
      <c r="T3713" s="431"/>
      <c r="U3713" s="350"/>
      <c r="V3713" s="431"/>
      <c r="W3713" s="350"/>
      <c r="X3713" s="23">
        <f t="shared" si="524"/>
        <v>0</v>
      </c>
      <c r="Y3713" s="23">
        <f t="shared" si="525"/>
        <v>0</v>
      </c>
      <c r="AH3713" s="20">
        <f t="shared" si="520"/>
        <v>0</v>
      </c>
      <c r="AI3713" s="20">
        <v>1</v>
      </c>
      <c r="AQ3713" s="1">
        <f t="shared" si="522"/>
        <v>1</v>
      </c>
      <c r="AR3713" s="1">
        <f t="shared" si="521"/>
        <v>1</v>
      </c>
    </row>
    <row r="3714" spans="1:44" ht="28.2" thickTop="1" thickBot="1">
      <c r="A3714" s="104" t="s">
        <v>1094</v>
      </c>
      <c r="B3714" s="104" t="s">
        <v>1197</v>
      </c>
      <c r="C3714" s="187" t="s">
        <v>581</v>
      </c>
      <c r="D3714" s="188"/>
      <c r="E3714" s="225" t="s">
        <v>145</v>
      </c>
      <c r="F3714" s="424">
        <v>60000</v>
      </c>
      <c r="G3714" s="425">
        <v>90000</v>
      </c>
      <c r="H3714" s="426"/>
      <c r="I3714" s="350">
        <v>90000</v>
      </c>
      <c r="J3714" s="427"/>
      <c r="K3714" s="427"/>
      <c r="L3714" s="427"/>
      <c r="M3714" s="428"/>
      <c r="N3714" s="428"/>
      <c r="O3714" s="429"/>
      <c r="P3714" s="445"/>
      <c r="Q3714" s="433"/>
      <c r="R3714" s="434">
        <v>90000</v>
      </c>
      <c r="S3714" s="350"/>
      <c r="T3714" s="431"/>
      <c r="U3714" s="350"/>
      <c r="V3714" s="431"/>
      <c r="W3714" s="350"/>
      <c r="X3714" s="23">
        <f t="shared" si="524"/>
        <v>0</v>
      </c>
      <c r="Y3714" s="23">
        <f t="shared" si="525"/>
        <v>0</v>
      </c>
      <c r="AH3714" s="20">
        <f t="shared" si="520"/>
        <v>0</v>
      </c>
      <c r="AI3714" s="20">
        <v>1</v>
      </c>
      <c r="AQ3714" s="1">
        <f t="shared" si="522"/>
        <v>1</v>
      </c>
      <c r="AR3714" s="1">
        <f t="shared" si="521"/>
        <v>1</v>
      </c>
    </row>
    <row r="3715" spans="1:44" ht="28.2" thickTop="1" thickBot="1">
      <c r="A3715" s="104" t="s">
        <v>1094</v>
      </c>
      <c r="B3715" s="104" t="s">
        <v>1197</v>
      </c>
      <c r="C3715" s="187" t="s">
        <v>1216</v>
      </c>
      <c r="D3715" s="188"/>
      <c r="E3715" s="225" t="s">
        <v>145</v>
      </c>
      <c r="F3715" s="424">
        <v>250000</v>
      </c>
      <c r="G3715" s="425">
        <f t="shared" si="526"/>
        <v>250000</v>
      </c>
      <c r="H3715" s="426"/>
      <c r="I3715" s="350">
        <v>250000</v>
      </c>
      <c r="J3715" s="427"/>
      <c r="K3715" s="427"/>
      <c r="L3715" s="427"/>
      <c r="M3715" s="428"/>
      <c r="N3715" s="428"/>
      <c r="O3715" s="429"/>
      <c r="P3715" s="445"/>
      <c r="Q3715" s="433"/>
      <c r="R3715" s="434">
        <v>225000</v>
      </c>
      <c r="S3715" s="350">
        <v>25000</v>
      </c>
      <c r="T3715" s="431"/>
      <c r="U3715" s="350"/>
      <c r="V3715" s="431"/>
      <c r="W3715" s="350"/>
      <c r="X3715" s="23">
        <f t="shared" si="524"/>
        <v>0</v>
      </c>
      <c r="Y3715" s="23">
        <f t="shared" si="525"/>
        <v>0</v>
      </c>
      <c r="AH3715" s="20">
        <f t="shared" si="520"/>
        <v>0</v>
      </c>
      <c r="AI3715" s="20">
        <v>1</v>
      </c>
      <c r="AQ3715" s="1">
        <f t="shared" si="522"/>
        <v>1</v>
      </c>
      <c r="AR3715" s="1">
        <f t="shared" si="521"/>
        <v>1</v>
      </c>
    </row>
    <row r="3716" spans="1:44" ht="28.2" thickTop="1" thickBot="1">
      <c r="A3716" s="104" t="s">
        <v>1094</v>
      </c>
      <c r="B3716" s="104" t="s">
        <v>1197</v>
      </c>
      <c r="C3716" s="187" t="s">
        <v>1217</v>
      </c>
      <c r="D3716" s="188"/>
      <c r="E3716" s="225" t="s">
        <v>145</v>
      </c>
      <c r="F3716" s="424">
        <v>20000</v>
      </c>
      <c r="G3716" s="425">
        <f t="shared" si="526"/>
        <v>20000</v>
      </c>
      <c r="H3716" s="426"/>
      <c r="I3716" s="427">
        <v>20000</v>
      </c>
      <c r="J3716" s="427"/>
      <c r="K3716" s="427"/>
      <c r="L3716" s="427"/>
      <c r="M3716" s="428"/>
      <c r="N3716" s="428"/>
      <c r="O3716" s="429"/>
      <c r="P3716" s="445"/>
      <c r="Q3716" s="433"/>
      <c r="R3716" s="434">
        <v>20000</v>
      </c>
      <c r="S3716" s="350"/>
      <c r="T3716" s="431"/>
      <c r="U3716" s="350"/>
      <c r="V3716" s="431"/>
      <c r="W3716" s="350"/>
      <c r="X3716" s="23">
        <f t="shared" si="524"/>
        <v>0</v>
      </c>
      <c r="Y3716" s="23">
        <f t="shared" si="525"/>
        <v>0</v>
      </c>
      <c r="AH3716" s="20">
        <f t="shared" si="520"/>
        <v>0</v>
      </c>
      <c r="AI3716" s="20">
        <v>1</v>
      </c>
      <c r="AQ3716" s="1">
        <f t="shared" si="522"/>
        <v>1</v>
      </c>
      <c r="AR3716" s="1">
        <f t="shared" si="521"/>
        <v>1</v>
      </c>
    </row>
    <row r="3717" spans="1:44" ht="28.2" thickTop="1" thickBot="1">
      <c r="A3717" s="104" t="s">
        <v>1094</v>
      </c>
      <c r="B3717" s="104" t="s">
        <v>1197</v>
      </c>
      <c r="C3717" s="187" t="s">
        <v>54</v>
      </c>
      <c r="D3717" s="188"/>
      <c r="E3717" s="225" t="s">
        <v>145</v>
      </c>
      <c r="F3717" s="424">
        <v>1432561</v>
      </c>
      <c r="G3717" s="425">
        <v>1307443</v>
      </c>
      <c r="H3717" s="426"/>
      <c r="I3717" s="427">
        <v>131443</v>
      </c>
      <c r="J3717" s="427">
        <v>900000</v>
      </c>
      <c r="K3717" s="427"/>
      <c r="L3717" s="427">
        <v>276000</v>
      </c>
      <c r="M3717" s="428"/>
      <c r="N3717" s="428"/>
      <c r="O3717" s="429"/>
      <c r="P3717" s="445"/>
      <c r="Q3717" s="433"/>
      <c r="R3717" s="434">
        <v>1000000</v>
      </c>
      <c r="S3717" s="350">
        <v>307443</v>
      </c>
      <c r="T3717" s="431"/>
      <c r="U3717" s="350"/>
      <c r="V3717" s="431"/>
      <c r="W3717" s="350"/>
      <c r="X3717" s="23">
        <f t="shared" si="524"/>
        <v>0</v>
      </c>
      <c r="Y3717" s="23">
        <f t="shared" si="525"/>
        <v>0</v>
      </c>
      <c r="AH3717" s="20">
        <f t="shared" si="520"/>
        <v>0</v>
      </c>
      <c r="AI3717" s="20">
        <v>1</v>
      </c>
      <c r="AQ3717" s="1">
        <f t="shared" si="522"/>
        <v>1</v>
      </c>
      <c r="AR3717" s="1">
        <f t="shared" si="521"/>
        <v>1</v>
      </c>
    </row>
    <row r="3718" spans="1:44" ht="28.2" thickTop="1" thickBot="1">
      <c r="A3718" s="104" t="s">
        <v>1094</v>
      </c>
      <c r="B3718" s="104" t="s">
        <v>1197</v>
      </c>
      <c r="C3718" s="187" t="s">
        <v>1218</v>
      </c>
      <c r="D3718" s="188"/>
      <c r="E3718" s="225" t="s">
        <v>145</v>
      </c>
      <c r="F3718" s="424">
        <v>100000</v>
      </c>
      <c r="G3718" s="425">
        <f t="shared" si="526"/>
        <v>100000</v>
      </c>
      <c r="H3718" s="426"/>
      <c r="I3718" s="350">
        <v>100000</v>
      </c>
      <c r="J3718" s="427"/>
      <c r="K3718" s="427"/>
      <c r="L3718" s="427"/>
      <c r="M3718" s="428"/>
      <c r="N3718" s="428"/>
      <c r="O3718" s="429"/>
      <c r="P3718" s="445"/>
      <c r="Q3718" s="433">
        <v>70000</v>
      </c>
      <c r="R3718" s="434"/>
      <c r="S3718" s="350">
        <v>30000</v>
      </c>
      <c r="T3718" s="431"/>
      <c r="U3718" s="350"/>
      <c r="V3718" s="431"/>
      <c r="W3718" s="350"/>
      <c r="X3718" s="23">
        <f t="shared" si="524"/>
        <v>0</v>
      </c>
      <c r="Y3718" s="23">
        <f t="shared" si="525"/>
        <v>0</v>
      </c>
      <c r="AH3718" s="20">
        <f t="shared" si="520"/>
        <v>0</v>
      </c>
      <c r="AI3718" s="20">
        <v>1</v>
      </c>
      <c r="AQ3718" s="1">
        <f t="shared" si="522"/>
        <v>1</v>
      </c>
      <c r="AR3718" s="1">
        <f t="shared" si="521"/>
        <v>1</v>
      </c>
    </row>
    <row r="3719" spans="1:44" ht="28.2" thickTop="1" thickBot="1">
      <c r="A3719" s="104" t="s">
        <v>1094</v>
      </c>
      <c r="B3719" s="104" t="s">
        <v>1197</v>
      </c>
      <c r="C3719" s="187" t="s">
        <v>1219</v>
      </c>
      <c r="D3719" s="188"/>
      <c r="E3719" s="225" t="s">
        <v>145</v>
      </c>
      <c r="F3719" s="424">
        <v>90000</v>
      </c>
      <c r="G3719" s="425">
        <f t="shared" si="526"/>
        <v>90000</v>
      </c>
      <c r="H3719" s="426"/>
      <c r="I3719" s="350">
        <v>90000</v>
      </c>
      <c r="J3719" s="427"/>
      <c r="K3719" s="427"/>
      <c r="L3719" s="427"/>
      <c r="M3719" s="428"/>
      <c r="N3719" s="428"/>
      <c r="O3719" s="429"/>
      <c r="P3719" s="445"/>
      <c r="Q3719" s="433"/>
      <c r="R3719" s="434">
        <v>90000</v>
      </c>
      <c r="S3719" s="350"/>
      <c r="T3719" s="431"/>
      <c r="U3719" s="350"/>
      <c r="V3719" s="431"/>
      <c r="W3719" s="350"/>
      <c r="X3719" s="23">
        <f t="shared" si="524"/>
        <v>0</v>
      </c>
      <c r="Y3719" s="23">
        <f t="shared" si="525"/>
        <v>0</v>
      </c>
      <c r="AH3719" s="20">
        <f t="shared" si="520"/>
        <v>0</v>
      </c>
      <c r="AI3719" s="20">
        <v>1</v>
      </c>
      <c r="AQ3719" s="1">
        <f t="shared" si="522"/>
        <v>1</v>
      </c>
      <c r="AR3719" s="1">
        <f t="shared" si="521"/>
        <v>1</v>
      </c>
    </row>
    <row r="3720" spans="1:44" ht="28.2" thickTop="1" thickBot="1">
      <c r="A3720" s="104" t="s">
        <v>1094</v>
      </c>
      <c r="B3720" s="104" t="s">
        <v>1197</v>
      </c>
      <c r="C3720" s="187" t="s">
        <v>1220</v>
      </c>
      <c r="D3720" s="188"/>
      <c r="E3720" s="225" t="s">
        <v>145</v>
      </c>
      <c r="F3720" s="424">
        <v>341556</v>
      </c>
      <c r="G3720" s="425">
        <v>30000</v>
      </c>
      <c r="H3720" s="426"/>
      <c r="I3720" s="350">
        <v>30000</v>
      </c>
      <c r="J3720" s="427"/>
      <c r="K3720" s="427"/>
      <c r="L3720" s="427"/>
      <c r="M3720" s="428"/>
      <c r="N3720" s="428"/>
      <c r="O3720" s="429"/>
      <c r="P3720" s="445"/>
      <c r="Q3720" s="433"/>
      <c r="R3720" s="434">
        <v>30000</v>
      </c>
      <c r="S3720" s="350"/>
      <c r="T3720" s="431"/>
      <c r="U3720" s="350"/>
      <c r="V3720" s="431"/>
      <c r="W3720" s="350"/>
      <c r="X3720" s="23">
        <f t="shared" si="524"/>
        <v>0</v>
      </c>
      <c r="Y3720" s="23">
        <f t="shared" si="525"/>
        <v>0</v>
      </c>
      <c r="AH3720" s="20">
        <f t="shared" si="520"/>
        <v>0</v>
      </c>
      <c r="AI3720" s="20">
        <v>1</v>
      </c>
      <c r="AQ3720" s="1">
        <f t="shared" si="522"/>
        <v>1</v>
      </c>
      <c r="AR3720" s="1">
        <f t="shared" si="521"/>
        <v>1</v>
      </c>
    </row>
    <row r="3721" spans="1:44" ht="28.2" thickTop="1" thickBot="1">
      <c r="A3721" s="104" t="s">
        <v>1094</v>
      </c>
      <c r="B3721" s="104" t="s">
        <v>1197</v>
      </c>
      <c r="C3721" s="187" t="s">
        <v>1221</v>
      </c>
      <c r="D3721" s="188"/>
      <c r="E3721" s="225" t="s">
        <v>10</v>
      </c>
      <c r="F3721" s="424">
        <v>300000</v>
      </c>
      <c r="G3721" s="425">
        <v>291573</v>
      </c>
      <c r="H3721" s="426"/>
      <c r="I3721" s="350"/>
      <c r="J3721" s="427"/>
      <c r="K3721" s="427"/>
      <c r="L3721" s="427"/>
      <c r="M3721" s="428"/>
      <c r="N3721" s="428">
        <v>291573</v>
      </c>
      <c r="O3721" s="429" t="s">
        <v>783</v>
      </c>
      <c r="P3721" s="445"/>
      <c r="Q3721" s="433">
        <v>254458</v>
      </c>
      <c r="R3721" s="434"/>
      <c r="S3721" s="350">
        <v>37115</v>
      </c>
      <c r="T3721" s="431"/>
      <c r="U3721" s="350"/>
      <c r="V3721" s="431"/>
      <c r="W3721" s="350"/>
      <c r="X3721" s="23">
        <f t="shared" si="524"/>
        <v>0</v>
      </c>
      <c r="Y3721" s="23">
        <f t="shared" si="525"/>
        <v>0</v>
      </c>
      <c r="AH3721" s="20">
        <f t="shared" si="520"/>
        <v>0</v>
      </c>
      <c r="AL3721" s="20">
        <v>1</v>
      </c>
      <c r="AQ3721" s="1">
        <f t="shared" si="522"/>
        <v>1</v>
      </c>
      <c r="AR3721" s="1">
        <f t="shared" si="521"/>
        <v>1</v>
      </c>
    </row>
    <row r="3722" spans="1:44" ht="28.2" thickTop="1" thickBot="1">
      <c r="A3722" s="104" t="s">
        <v>1094</v>
      </c>
      <c r="B3722" s="104" t="s">
        <v>1197</v>
      </c>
      <c r="C3722" s="187" t="s">
        <v>1222</v>
      </c>
      <c r="D3722" s="188"/>
      <c r="E3722" s="225" t="s">
        <v>53</v>
      </c>
      <c r="F3722" s="424">
        <v>150000</v>
      </c>
      <c r="G3722" s="425">
        <v>150000</v>
      </c>
      <c r="H3722" s="426"/>
      <c r="I3722" s="350"/>
      <c r="J3722" s="427"/>
      <c r="K3722" s="427"/>
      <c r="L3722" s="427"/>
      <c r="M3722" s="428"/>
      <c r="N3722" s="428">
        <v>150000</v>
      </c>
      <c r="O3722" s="429" t="s">
        <v>783</v>
      </c>
      <c r="P3722" s="445"/>
      <c r="Q3722" s="433"/>
      <c r="R3722" s="434">
        <v>135000</v>
      </c>
      <c r="S3722" s="350">
        <v>15000</v>
      </c>
      <c r="T3722" s="431"/>
      <c r="U3722" s="350"/>
      <c r="V3722" s="431"/>
      <c r="W3722" s="350"/>
      <c r="X3722" s="23">
        <f t="shared" si="524"/>
        <v>0</v>
      </c>
      <c r="Y3722" s="23">
        <f t="shared" si="525"/>
        <v>0</v>
      </c>
      <c r="AH3722" s="20">
        <f t="shared" ref="AH3722:AH3785" si="527">SUM(Z3722:AG3722)</f>
        <v>0</v>
      </c>
      <c r="AL3722" s="20">
        <v>1</v>
      </c>
      <c r="AQ3722" s="1">
        <f t="shared" si="522"/>
        <v>1</v>
      </c>
      <c r="AR3722" s="1">
        <f t="shared" ref="AR3722:AR3785" si="528">AQ3722+AH3722</f>
        <v>1</v>
      </c>
    </row>
    <row r="3723" spans="1:44" ht="28.2" thickTop="1" thickBot="1">
      <c r="A3723" s="104" t="s">
        <v>1094</v>
      </c>
      <c r="B3723" s="104" t="s">
        <v>1197</v>
      </c>
      <c r="C3723" s="187" t="s">
        <v>1223</v>
      </c>
      <c r="D3723" s="188"/>
      <c r="E3723" s="225" t="s">
        <v>10</v>
      </c>
      <c r="F3723" s="424">
        <v>614000</v>
      </c>
      <c r="G3723" s="425">
        <v>614000</v>
      </c>
      <c r="H3723" s="426"/>
      <c r="I3723" s="350"/>
      <c r="J3723" s="427"/>
      <c r="K3723" s="427"/>
      <c r="L3723" s="427"/>
      <c r="M3723" s="428">
        <v>614000</v>
      </c>
      <c r="N3723" s="428"/>
      <c r="O3723" s="429"/>
      <c r="P3723" s="445"/>
      <c r="Q3723" s="433">
        <v>510237</v>
      </c>
      <c r="R3723" s="434">
        <v>103763</v>
      </c>
      <c r="S3723" s="350"/>
      <c r="T3723" s="431"/>
      <c r="U3723" s="350"/>
      <c r="V3723" s="431"/>
      <c r="W3723" s="350"/>
      <c r="X3723" s="23">
        <f t="shared" si="524"/>
        <v>0</v>
      </c>
      <c r="Y3723" s="23">
        <f t="shared" si="525"/>
        <v>0</v>
      </c>
      <c r="AH3723" s="20">
        <f t="shared" si="527"/>
        <v>0</v>
      </c>
      <c r="AO3723" s="20">
        <v>1</v>
      </c>
      <c r="AQ3723" s="1">
        <f t="shared" si="522"/>
        <v>1</v>
      </c>
      <c r="AR3723" s="1">
        <f t="shared" si="528"/>
        <v>1</v>
      </c>
    </row>
    <row r="3724" spans="1:44" ht="28.2" thickTop="1" thickBot="1">
      <c r="A3724" s="104" t="s">
        <v>1094</v>
      </c>
      <c r="B3724" s="104" t="s">
        <v>1197</v>
      </c>
      <c r="C3724" s="187" t="s">
        <v>1224</v>
      </c>
      <c r="D3724" s="188"/>
      <c r="E3724" s="225" t="s">
        <v>10</v>
      </c>
      <c r="F3724" s="424">
        <v>86000</v>
      </c>
      <c r="G3724" s="425">
        <v>86000</v>
      </c>
      <c r="H3724" s="426"/>
      <c r="I3724" s="350"/>
      <c r="J3724" s="427"/>
      <c r="K3724" s="427"/>
      <c r="L3724" s="427"/>
      <c r="M3724" s="428">
        <v>86000</v>
      </c>
      <c r="N3724" s="428"/>
      <c r="O3724" s="429"/>
      <c r="P3724" s="445"/>
      <c r="Q3724" s="433"/>
      <c r="R3724" s="434">
        <v>86000</v>
      </c>
      <c r="S3724" s="350"/>
      <c r="T3724" s="431"/>
      <c r="U3724" s="350"/>
      <c r="V3724" s="431"/>
      <c r="W3724" s="350"/>
      <c r="X3724" s="23">
        <f t="shared" si="524"/>
        <v>0</v>
      </c>
      <c r="Y3724" s="23">
        <f t="shared" si="525"/>
        <v>0</v>
      </c>
      <c r="AH3724" s="20">
        <f t="shared" si="527"/>
        <v>0</v>
      </c>
      <c r="AO3724" s="20">
        <v>1</v>
      </c>
      <c r="AQ3724" s="1">
        <f t="shared" si="522"/>
        <v>1</v>
      </c>
      <c r="AR3724" s="1">
        <f t="shared" si="528"/>
        <v>1</v>
      </c>
    </row>
    <row r="3725" spans="1:44" ht="28.2" thickTop="1" thickBot="1">
      <c r="A3725" s="104" t="s">
        <v>1094</v>
      </c>
      <c r="B3725" s="104" t="s">
        <v>1225</v>
      </c>
      <c r="C3725" s="187" t="s">
        <v>41</v>
      </c>
      <c r="D3725" s="188"/>
      <c r="E3725" s="225" t="s">
        <v>179</v>
      </c>
      <c r="F3725" s="424">
        <v>983000</v>
      </c>
      <c r="G3725" s="425">
        <f>F3725</f>
        <v>983000</v>
      </c>
      <c r="H3725" s="426"/>
      <c r="I3725" s="350">
        <v>324000</v>
      </c>
      <c r="J3725" s="427">
        <v>190000</v>
      </c>
      <c r="K3725" s="427">
        <v>70000</v>
      </c>
      <c r="L3725" s="427">
        <v>399000</v>
      </c>
      <c r="M3725" s="428"/>
      <c r="N3725" s="428"/>
      <c r="O3725" s="429"/>
      <c r="P3725" s="445"/>
      <c r="Q3725" s="928"/>
      <c r="R3725" s="929">
        <v>393200</v>
      </c>
      <c r="S3725" s="56">
        <v>589800</v>
      </c>
      <c r="T3725" s="431"/>
      <c r="U3725" s="350"/>
      <c r="V3725" s="431"/>
      <c r="W3725" s="350"/>
      <c r="X3725" s="23">
        <f t="shared" si="524"/>
        <v>0</v>
      </c>
      <c r="Y3725" s="23">
        <f t="shared" si="525"/>
        <v>0</v>
      </c>
      <c r="Z3725" s="20">
        <v>1</v>
      </c>
      <c r="AH3725" s="20">
        <f t="shared" si="527"/>
        <v>1</v>
      </c>
      <c r="AQ3725" s="1">
        <f t="shared" ref="AQ3725:AQ3788" si="529">SUM(AI3725:AP3725)</f>
        <v>0</v>
      </c>
      <c r="AR3725" s="1">
        <f t="shared" si="528"/>
        <v>1</v>
      </c>
    </row>
    <row r="3726" spans="1:44" ht="28.2" thickTop="1" thickBot="1">
      <c r="A3726" s="104" t="s">
        <v>1094</v>
      </c>
      <c r="B3726" s="104" t="s">
        <v>1225</v>
      </c>
      <c r="C3726" s="187" t="s">
        <v>229</v>
      </c>
      <c r="D3726" s="188"/>
      <c r="E3726" s="225" t="s">
        <v>179</v>
      </c>
      <c r="F3726" s="424">
        <v>310000</v>
      </c>
      <c r="G3726" s="425">
        <f t="shared" ref="G3726:G3757" si="530">F3726</f>
        <v>310000</v>
      </c>
      <c r="H3726" s="426"/>
      <c r="I3726" s="350">
        <v>110000</v>
      </c>
      <c r="J3726" s="427">
        <v>200000</v>
      </c>
      <c r="K3726" s="427"/>
      <c r="L3726" s="427"/>
      <c r="M3726" s="428"/>
      <c r="N3726" s="428"/>
      <c r="O3726" s="429"/>
      <c r="P3726" s="445"/>
      <c r="Q3726" s="928"/>
      <c r="R3726" s="929">
        <v>279000</v>
      </c>
      <c r="S3726" s="56">
        <v>31000</v>
      </c>
      <c r="T3726" s="431"/>
      <c r="U3726" s="350"/>
      <c r="V3726" s="431"/>
      <c r="W3726" s="350"/>
      <c r="X3726" s="23">
        <f t="shared" si="524"/>
        <v>0</v>
      </c>
      <c r="Y3726" s="23">
        <f t="shared" si="525"/>
        <v>0</v>
      </c>
      <c r="Z3726" s="20">
        <v>1</v>
      </c>
      <c r="AH3726" s="20">
        <f t="shared" si="527"/>
        <v>1</v>
      </c>
      <c r="AQ3726" s="1">
        <f t="shared" si="529"/>
        <v>0</v>
      </c>
      <c r="AR3726" s="1">
        <f t="shared" si="528"/>
        <v>1</v>
      </c>
    </row>
    <row r="3727" spans="1:44" ht="28.2" thickTop="1" thickBot="1">
      <c r="A3727" s="104" t="s">
        <v>1094</v>
      </c>
      <c r="B3727" s="104" t="s">
        <v>1225</v>
      </c>
      <c r="C3727" s="187" t="s">
        <v>1226</v>
      </c>
      <c r="D3727" s="188"/>
      <c r="E3727" s="225" t="s">
        <v>179</v>
      </c>
      <c r="F3727" s="424">
        <v>100000</v>
      </c>
      <c r="G3727" s="425">
        <f t="shared" si="530"/>
        <v>100000</v>
      </c>
      <c r="H3727" s="426"/>
      <c r="I3727" s="350">
        <v>100000</v>
      </c>
      <c r="J3727" s="427"/>
      <c r="K3727" s="427"/>
      <c r="L3727" s="427"/>
      <c r="M3727" s="428"/>
      <c r="N3727" s="428"/>
      <c r="O3727" s="429"/>
      <c r="P3727" s="445"/>
      <c r="Q3727" s="928"/>
      <c r="R3727" s="929">
        <v>90000</v>
      </c>
      <c r="S3727" s="56">
        <v>10000</v>
      </c>
      <c r="T3727" s="431"/>
      <c r="U3727" s="350"/>
      <c r="V3727" s="431"/>
      <c r="W3727" s="350"/>
      <c r="X3727" s="23">
        <f t="shared" si="524"/>
        <v>0</v>
      </c>
      <c r="Y3727" s="23">
        <f t="shared" si="525"/>
        <v>0</v>
      </c>
      <c r="Z3727" s="20">
        <v>1</v>
      </c>
      <c r="AH3727" s="20">
        <f t="shared" si="527"/>
        <v>1</v>
      </c>
      <c r="AQ3727" s="1">
        <f t="shared" si="529"/>
        <v>0</v>
      </c>
      <c r="AR3727" s="1">
        <f t="shared" si="528"/>
        <v>1</v>
      </c>
    </row>
    <row r="3728" spans="1:44" ht="28.2" thickTop="1" thickBot="1">
      <c r="A3728" s="104" t="s">
        <v>1094</v>
      </c>
      <c r="B3728" s="104" t="s">
        <v>1225</v>
      </c>
      <c r="C3728" s="187" t="s">
        <v>1227</v>
      </c>
      <c r="D3728" s="188"/>
      <c r="E3728" s="225" t="s">
        <v>179</v>
      </c>
      <c r="F3728" s="424">
        <v>200000</v>
      </c>
      <c r="G3728" s="425">
        <f t="shared" si="530"/>
        <v>200000</v>
      </c>
      <c r="H3728" s="426"/>
      <c r="I3728" s="350">
        <v>200000</v>
      </c>
      <c r="J3728" s="427"/>
      <c r="K3728" s="427"/>
      <c r="L3728" s="427"/>
      <c r="M3728" s="428"/>
      <c r="N3728" s="428"/>
      <c r="O3728" s="429"/>
      <c r="P3728" s="445"/>
      <c r="Q3728" s="928"/>
      <c r="R3728" s="929">
        <v>180000</v>
      </c>
      <c r="S3728" s="56">
        <v>20000</v>
      </c>
      <c r="T3728" s="431"/>
      <c r="U3728" s="350"/>
      <c r="V3728" s="431"/>
      <c r="W3728" s="350"/>
      <c r="X3728" s="23">
        <f t="shared" si="524"/>
        <v>0</v>
      </c>
      <c r="Y3728" s="23">
        <f t="shared" si="525"/>
        <v>0</v>
      </c>
      <c r="Z3728" s="20">
        <v>1</v>
      </c>
      <c r="AH3728" s="20">
        <f t="shared" si="527"/>
        <v>1</v>
      </c>
      <c r="AQ3728" s="1">
        <f t="shared" si="529"/>
        <v>0</v>
      </c>
      <c r="AR3728" s="1">
        <f t="shared" si="528"/>
        <v>1</v>
      </c>
    </row>
    <row r="3729" spans="1:44" ht="28.2" thickTop="1" thickBot="1">
      <c r="A3729" s="104" t="s">
        <v>1094</v>
      </c>
      <c r="B3729" s="104" t="s">
        <v>1225</v>
      </c>
      <c r="C3729" s="187" t="s">
        <v>48</v>
      </c>
      <c r="D3729" s="188"/>
      <c r="E3729" s="225" t="s">
        <v>179</v>
      </c>
      <c r="F3729" s="424">
        <v>100000</v>
      </c>
      <c r="G3729" s="425">
        <f t="shared" si="530"/>
        <v>100000</v>
      </c>
      <c r="H3729" s="426"/>
      <c r="I3729" s="350">
        <v>100000</v>
      </c>
      <c r="J3729" s="427"/>
      <c r="K3729" s="427"/>
      <c r="L3729" s="427"/>
      <c r="M3729" s="428"/>
      <c r="N3729" s="428"/>
      <c r="O3729" s="429"/>
      <c r="P3729" s="445"/>
      <c r="Q3729" s="928"/>
      <c r="R3729" s="929">
        <v>100000</v>
      </c>
      <c r="S3729" s="56"/>
      <c r="T3729" s="431"/>
      <c r="U3729" s="350"/>
      <c r="V3729" s="431"/>
      <c r="W3729" s="350"/>
      <c r="X3729" s="23">
        <f t="shared" si="524"/>
        <v>0</v>
      </c>
      <c r="Y3729" s="23">
        <f t="shared" si="525"/>
        <v>0</v>
      </c>
      <c r="Z3729" s="20">
        <v>1</v>
      </c>
      <c r="AH3729" s="20">
        <f t="shared" si="527"/>
        <v>1</v>
      </c>
      <c r="AQ3729" s="1">
        <f t="shared" si="529"/>
        <v>0</v>
      </c>
      <c r="AR3729" s="1">
        <f t="shared" si="528"/>
        <v>1</v>
      </c>
    </row>
    <row r="3730" spans="1:44" ht="28.2" thickTop="1" thickBot="1">
      <c r="A3730" s="104" t="s">
        <v>1094</v>
      </c>
      <c r="B3730" s="104" t="s">
        <v>1225</v>
      </c>
      <c r="C3730" s="432" t="s">
        <v>222</v>
      </c>
      <c r="D3730" s="188"/>
      <c r="E3730" s="225" t="s">
        <v>179</v>
      </c>
      <c r="F3730" s="424">
        <v>410000</v>
      </c>
      <c r="G3730" s="425">
        <f t="shared" si="530"/>
        <v>410000</v>
      </c>
      <c r="H3730" s="426"/>
      <c r="I3730" s="350"/>
      <c r="J3730" s="427">
        <v>410000</v>
      </c>
      <c r="K3730" s="427"/>
      <c r="L3730" s="427"/>
      <c r="M3730" s="428"/>
      <c r="N3730" s="428"/>
      <c r="O3730" s="429"/>
      <c r="P3730" s="445"/>
      <c r="Q3730" s="928"/>
      <c r="R3730" s="929">
        <v>369000</v>
      </c>
      <c r="S3730" s="56">
        <v>41000</v>
      </c>
      <c r="T3730" s="431"/>
      <c r="U3730" s="350"/>
      <c r="V3730" s="431"/>
      <c r="W3730" s="350"/>
      <c r="X3730" s="23">
        <f t="shared" si="524"/>
        <v>0</v>
      </c>
      <c r="Y3730" s="23">
        <f t="shared" si="525"/>
        <v>0</v>
      </c>
      <c r="Z3730" s="20">
        <v>1</v>
      </c>
      <c r="AH3730" s="20">
        <f t="shared" si="527"/>
        <v>1</v>
      </c>
      <c r="AQ3730" s="1">
        <f t="shared" si="529"/>
        <v>0</v>
      </c>
      <c r="AR3730" s="1">
        <f t="shared" si="528"/>
        <v>1</v>
      </c>
    </row>
    <row r="3731" spans="1:44" ht="28.2" thickTop="1" thickBot="1">
      <c r="A3731" s="104" t="s">
        <v>1094</v>
      </c>
      <c r="B3731" s="104" t="s">
        <v>1225</v>
      </c>
      <c r="C3731" s="187" t="s">
        <v>153</v>
      </c>
      <c r="D3731" s="188"/>
      <c r="E3731" s="225" t="s">
        <v>179</v>
      </c>
      <c r="F3731" s="424">
        <v>50000</v>
      </c>
      <c r="G3731" s="425">
        <f t="shared" si="530"/>
        <v>50000</v>
      </c>
      <c r="H3731" s="426"/>
      <c r="I3731" s="350">
        <v>50000</v>
      </c>
      <c r="J3731" s="427"/>
      <c r="K3731" s="427"/>
      <c r="L3731" s="427"/>
      <c r="M3731" s="428"/>
      <c r="N3731" s="428"/>
      <c r="O3731" s="429"/>
      <c r="P3731" s="445"/>
      <c r="Q3731" s="928"/>
      <c r="R3731" s="929">
        <v>50000</v>
      </c>
      <c r="S3731" s="56"/>
      <c r="T3731" s="431"/>
      <c r="U3731" s="350"/>
      <c r="V3731" s="431"/>
      <c r="W3731" s="350"/>
      <c r="X3731" s="23">
        <f t="shared" si="524"/>
        <v>0</v>
      </c>
      <c r="Y3731" s="23">
        <f t="shared" si="525"/>
        <v>0</v>
      </c>
      <c r="Z3731" s="20">
        <v>1</v>
      </c>
      <c r="AH3731" s="20">
        <f t="shared" si="527"/>
        <v>1</v>
      </c>
      <c r="AQ3731" s="1">
        <f t="shared" si="529"/>
        <v>0</v>
      </c>
      <c r="AR3731" s="1">
        <f t="shared" si="528"/>
        <v>1</v>
      </c>
    </row>
    <row r="3732" spans="1:44" ht="28.2" thickTop="1" thickBot="1">
      <c r="A3732" s="104" t="s">
        <v>1094</v>
      </c>
      <c r="B3732" s="104" t="s">
        <v>1225</v>
      </c>
      <c r="C3732" s="187" t="s">
        <v>581</v>
      </c>
      <c r="D3732" s="188"/>
      <c r="E3732" s="225" t="s">
        <v>179</v>
      </c>
      <c r="F3732" s="424">
        <v>10000</v>
      </c>
      <c r="G3732" s="425">
        <f t="shared" si="530"/>
        <v>10000</v>
      </c>
      <c r="H3732" s="426"/>
      <c r="I3732" s="350">
        <v>10000</v>
      </c>
      <c r="J3732" s="427"/>
      <c r="K3732" s="427"/>
      <c r="L3732" s="427"/>
      <c r="M3732" s="428"/>
      <c r="N3732" s="428"/>
      <c r="O3732" s="429"/>
      <c r="P3732" s="445"/>
      <c r="Q3732" s="928"/>
      <c r="R3732" s="929">
        <v>10000</v>
      </c>
      <c r="S3732" s="56"/>
      <c r="T3732" s="431"/>
      <c r="U3732" s="350"/>
      <c r="V3732" s="431"/>
      <c r="W3732" s="350"/>
      <c r="X3732" s="23">
        <f t="shared" ref="X3732:X3795" si="531">G3732-I3732-J3732-K3732-L3732-M3732-N3732</f>
        <v>0</v>
      </c>
      <c r="Y3732" s="23">
        <f t="shared" ref="Y3732:Y3795" si="532">G3732-Q3732-R3732-S3732</f>
        <v>0</v>
      </c>
      <c r="Z3732" s="20">
        <v>1</v>
      </c>
      <c r="AH3732" s="20">
        <f t="shared" si="527"/>
        <v>1</v>
      </c>
      <c r="AQ3732" s="1">
        <f t="shared" si="529"/>
        <v>0</v>
      </c>
      <c r="AR3732" s="1">
        <f t="shared" si="528"/>
        <v>1</v>
      </c>
    </row>
    <row r="3733" spans="1:44" ht="28.2" thickTop="1" thickBot="1">
      <c r="A3733" s="104" t="s">
        <v>1094</v>
      </c>
      <c r="B3733" s="104" t="s">
        <v>1225</v>
      </c>
      <c r="C3733" s="187" t="s">
        <v>41</v>
      </c>
      <c r="D3733" s="188"/>
      <c r="E3733" s="225" t="s">
        <v>145</v>
      </c>
      <c r="F3733" s="424">
        <v>603000</v>
      </c>
      <c r="G3733" s="425">
        <f t="shared" si="530"/>
        <v>603000</v>
      </c>
      <c r="H3733" s="426"/>
      <c r="I3733" s="350"/>
      <c r="J3733" s="427">
        <v>353000</v>
      </c>
      <c r="K3733" s="427"/>
      <c r="L3733" s="427">
        <v>250000</v>
      </c>
      <c r="M3733" s="428"/>
      <c r="N3733" s="428"/>
      <c r="O3733" s="429"/>
      <c r="P3733" s="445"/>
      <c r="Q3733" s="433"/>
      <c r="R3733" s="434">
        <v>542700</v>
      </c>
      <c r="S3733" s="350">
        <v>60300</v>
      </c>
      <c r="T3733" s="431"/>
      <c r="U3733" s="350"/>
      <c r="V3733" s="431"/>
      <c r="W3733" s="350"/>
      <c r="X3733" s="23">
        <f t="shared" si="531"/>
        <v>0</v>
      </c>
      <c r="Y3733" s="23">
        <f t="shared" si="532"/>
        <v>0</v>
      </c>
      <c r="AH3733" s="20">
        <f t="shared" si="527"/>
        <v>0</v>
      </c>
      <c r="AI3733" s="20">
        <v>1</v>
      </c>
      <c r="AQ3733" s="1">
        <f t="shared" si="529"/>
        <v>1</v>
      </c>
      <c r="AR3733" s="1">
        <f t="shared" si="528"/>
        <v>1</v>
      </c>
    </row>
    <row r="3734" spans="1:44" ht="28.2" thickTop="1" thickBot="1">
      <c r="A3734" s="104" t="s">
        <v>1094</v>
      </c>
      <c r="B3734" s="104" t="s">
        <v>1225</v>
      </c>
      <c r="C3734" s="187" t="s">
        <v>229</v>
      </c>
      <c r="D3734" s="188"/>
      <c r="E3734" s="225" t="s">
        <v>145</v>
      </c>
      <c r="F3734" s="424">
        <v>372000</v>
      </c>
      <c r="G3734" s="425">
        <f t="shared" si="530"/>
        <v>372000</v>
      </c>
      <c r="H3734" s="426"/>
      <c r="I3734" s="350">
        <v>125000</v>
      </c>
      <c r="J3734" s="427">
        <v>247000</v>
      </c>
      <c r="K3734" s="427"/>
      <c r="L3734" s="427"/>
      <c r="M3734" s="428"/>
      <c r="N3734" s="428"/>
      <c r="O3734" s="429"/>
      <c r="P3734" s="445"/>
      <c r="Q3734" s="433"/>
      <c r="R3734" s="434">
        <v>334800</v>
      </c>
      <c r="S3734" s="350">
        <v>37200</v>
      </c>
      <c r="T3734" s="431"/>
      <c r="U3734" s="350"/>
      <c r="V3734" s="431"/>
      <c r="W3734" s="350"/>
      <c r="X3734" s="23">
        <f t="shared" si="531"/>
        <v>0</v>
      </c>
      <c r="Y3734" s="23">
        <f t="shared" si="532"/>
        <v>0</v>
      </c>
      <c r="AH3734" s="20">
        <f t="shared" si="527"/>
        <v>0</v>
      </c>
      <c r="AI3734" s="20">
        <v>1</v>
      </c>
      <c r="AQ3734" s="1">
        <f t="shared" si="529"/>
        <v>1</v>
      </c>
      <c r="AR3734" s="1">
        <f t="shared" si="528"/>
        <v>1</v>
      </c>
    </row>
    <row r="3735" spans="1:44" ht="28.2" thickTop="1" thickBot="1">
      <c r="A3735" s="104" t="s">
        <v>1094</v>
      </c>
      <c r="B3735" s="104" t="s">
        <v>1225</v>
      </c>
      <c r="C3735" s="187" t="s">
        <v>261</v>
      </c>
      <c r="D3735" s="188"/>
      <c r="E3735" s="225" t="s">
        <v>145</v>
      </c>
      <c r="F3735" s="424">
        <v>25000</v>
      </c>
      <c r="G3735" s="425">
        <f t="shared" si="530"/>
        <v>25000</v>
      </c>
      <c r="H3735" s="426"/>
      <c r="I3735" s="350">
        <v>25000</v>
      </c>
      <c r="J3735" s="427"/>
      <c r="K3735" s="427"/>
      <c r="L3735" s="427"/>
      <c r="M3735" s="428"/>
      <c r="N3735" s="428"/>
      <c r="O3735" s="429"/>
      <c r="P3735" s="445"/>
      <c r="Q3735" s="433"/>
      <c r="R3735" s="434">
        <v>22500</v>
      </c>
      <c r="S3735" s="350">
        <v>2500</v>
      </c>
      <c r="T3735" s="431"/>
      <c r="U3735" s="350"/>
      <c r="V3735" s="431"/>
      <c r="W3735" s="350"/>
      <c r="X3735" s="23">
        <f t="shared" si="531"/>
        <v>0</v>
      </c>
      <c r="Y3735" s="23">
        <f t="shared" si="532"/>
        <v>0</v>
      </c>
      <c r="AH3735" s="20">
        <f t="shared" si="527"/>
        <v>0</v>
      </c>
      <c r="AI3735" s="20">
        <v>1</v>
      </c>
      <c r="AQ3735" s="1">
        <f t="shared" si="529"/>
        <v>1</v>
      </c>
      <c r="AR3735" s="1">
        <f t="shared" si="528"/>
        <v>1</v>
      </c>
    </row>
    <row r="3736" spans="1:44" ht="28.2" thickTop="1" thickBot="1">
      <c r="A3736" s="104" t="s">
        <v>1094</v>
      </c>
      <c r="B3736" s="104" t="s">
        <v>1225</v>
      </c>
      <c r="C3736" s="187" t="s">
        <v>288</v>
      </c>
      <c r="D3736" s="188"/>
      <c r="E3736" s="225" t="s">
        <v>145</v>
      </c>
      <c r="F3736" s="424">
        <v>150000</v>
      </c>
      <c r="G3736" s="425">
        <f t="shared" si="530"/>
        <v>150000</v>
      </c>
      <c r="H3736" s="426"/>
      <c r="I3736" s="350">
        <v>150000</v>
      </c>
      <c r="J3736" s="427"/>
      <c r="K3736" s="427"/>
      <c r="L3736" s="427"/>
      <c r="M3736" s="428"/>
      <c r="N3736" s="428"/>
      <c r="O3736" s="429"/>
      <c r="P3736" s="445"/>
      <c r="Q3736" s="433"/>
      <c r="R3736" s="434">
        <v>135000</v>
      </c>
      <c r="S3736" s="350">
        <v>15000</v>
      </c>
      <c r="T3736" s="431"/>
      <c r="U3736" s="350"/>
      <c r="V3736" s="431"/>
      <c r="W3736" s="350"/>
      <c r="X3736" s="23">
        <f t="shared" si="531"/>
        <v>0</v>
      </c>
      <c r="Y3736" s="23">
        <f t="shared" si="532"/>
        <v>0</v>
      </c>
      <c r="AH3736" s="20">
        <f t="shared" si="527"/>
        <v>0</v>
      </c>
      <c r="AI3736" s="20">
        <v>1</v>
      </c>
      <c r="AQ3736" s="1">
        <f t="shared" si="529"/>
        <v>1</v>
      </c>
      <c r="AR3736" s="1">
        <f t="shared" si="528"/>
        <v>1</v>
      </c>
    </row>
    <row r="3737" spans="1:44" ht="28.2" thickTop="1" thickBot="1">
      <c r="A3737" s="104" t="s">
        <v>1094</v>
      </c>
      <c r="B3737" s="104" t="s">
        <v>1225</v>
      </c>
      <c r="C3737" s="187" t="s">
        <v>1228</v>
      </c>
      <c r="D3737" s="188"/>
      <c r="E3737" s="225" t="s">
        <v>53</v>
      </c>
      <c r="F3737" s="424">
        <v>850000</v>
      </c>
      <c r="G3737" s="425">
        <v>850000</v>
      </c>
      <c r="H3737" s="426"/>
      <c r="I3737" s="350">
        <v>325000</v>
      </c>
      <c r="J3737" s="427">
        <v>400000</v>
      </c>
      <c r="K3737" s="427"/>
      <c r="L3737" s="427">
        <v>125000</v>
      </c>
      <c r="M3737" s="428"/>
      <c r="N3737" s="428"/>
      <c r="O3737" s="429"/>
      <c r="P3737" s="445"/>
      <c r="Q3737" s="433"/>
      <c r="R3737" s="434">
        <v>765000</v>
      </c>
      <c r="S3737" s="350">
        <v>85000</v>
      </c>
      <c r="T3737" s="431"/>
      <c r="U3737" s="350"/>
      <c r="V3737" s="431"/>
      <c r="W3737" s="350"/>
      <c r="X3737" s="23">
        <f t="shared" si="531"/>
        <v>0</v>
      </c>
      <c r="Y3737" s="23">
        <f t="shared" si="532"/>
        <v>0</v>
      </c>
      <c r="AH3737" s="20">
        <f t="shared" si="527"/>
        <v>0</v>
      </c>
      <c r="AI3737" s="20">
        <v>1</v>
      </c>
      <c r="AQ3737" s="1">
        <f t="shared" si="529"/>
        <v>1</v>
      </c>
      <c r="AR3737" s="1">
        <f t="shared" si="528"/>
        <v>1</v>
      </c>
    </row>
    <row r="3738" spans="1:44" ht="28.2" thickTop="1" thickBot="1">
      <c r="A3738" s="104" t="s">
        <v>1094</v>
      </c>
      <c r="B3738" s="104" t="s">
        <v>1225</v>
      </c>
      <c r="C3738" s="187" t="s">
        <v>1229</v>
      </c>
      <c r="D3738" s="188"/>
      <c r="E3738" s="225" t="s">
        <v>53</v>
      </c>
      <c r="F3738" s="424">
        <v>50000</v>
      </c>
      <c r="G3738" s="425">
        <f t="shared" si="530"/>
        <v>50000</v>
      </c>
      <c r="H3738" s="426"/>
      <c r="I3738" s="350">
        <v>50000</v>
      </c>
      <c r="J3738" s="427"/>
      <c r="K3738" s="427"/>
      <c r="L3738" s="427"/>
      <c r="M3738" s="428"/>
      <c r="N3738" s="428"/>
      <c r="O3738" s="429"/>
      <c r="P3738" s="445"/>
      <c r="Q3738" s="433"/>
      <c r="R3738" s="434">
        <v>50000</v>
      </c>
      <c r="S3738" s="350"/>
      <c r="T3738" s="431"/>
      <c r="U3738" s="350"/>
      <c r="V3738" s="431"/>
      <c r="W3738" s="350"/>
      <c r="X3738" s="23">
        <f t="shared" si="531"/>
        <v>0</v>
      </c>
      <c r="Y3738" s="23">
        <f t="shared" si="532"/>
        <v>0</v>
      </c>
      <c r="AH3738" s="20">
        <f t="shared" si="527"/>
        <v>0</v>
      </c>
      <c r="AI3738" s="20">
        <v>1</v>
      </c>
      <c r="AQ3738" s="1">
        <f t="shared" si="529"/>
        <v>1</v>
      </c>
      <c r="AR3738" s="1">
        <f t="shared" si="528"/>
        <v>1</v>
      </c>
    </row>
    <row r="3739" spans="1:44" ht="28.2" thickTop="1" thickBot="1">
      <c r="A3739" s="104" t="s">
        <v>1094</v>
      </c>
      <c r="B3739" s="104" t="s">
        <v>1225</v>
      </c>
      <c r="C3739" s="187" t="s">
        <v>336</v>
      </c>
      <c r="D3739" s="188"/>
      <c r="E3739" s="225" t="s">
        <v>53</v>
      </c>
      <c r="F3739" s="424">
        <v>200000</v>
      </c>
      <c r="G3739" s="425">
        <f t="shared" si="530"/>
        <v>200000</v>
      </c>
      <c r="H3739" s="426"/>
      <c r="I3739" s="350">
        <v>200000</v>
      </c>
      <c r="J3739" s="427"/>
      <c r="K3739" s="427"/>
      <c r="L3739" s="427"/>
      <c r="M3739" s="428"/>
      <c r="N3739" s="428"/>
      <c r="O3739" s="429"/>
      <c r="P3739" s="445"/>
      <c r="Q3739" s="928">
        <v>145665</v>
      </c>
      <c r="R3739" s="929">
        <v>54335</v>
      </c>
      <c r="S3739" s="350"/>
      <c r="T3739" s="431"/>
      <c r="U3739" s="350"/>
      <c r="V3739" s="431"/>
      <c r="W3739" s="350"/>
      <c r="X3739" s="23">
        <f t="shared" si="531"/>
        <v>0</v>
      </c>
      <c r="Y3739" s="23">
        <f t="shared" si="532"/>
        <v>0</v>
      </c>
      <c r="AH3739" s="20">
        <f t="shared" si="527"/>
        <v>0</v>
      </c>
      <c r="AI3739" s="20">
        <v>1</v>
      </c>
      <c r="AQ3739" s="1">
        <f t="shared" si="529"/>
        <v>1</v>
      </c>
      <c r="AR3739" s="1">
        <f t="shared" si="528"/>
        <v>1</v>
      </c>
    </row>
    <row r="3740" spans="1:44" ht="28.2" thickTop="1" thickBot="1">
      <c r="A3740" s="104" t="s">
        <v>1094</v>
      </c>
      <c r="B3740" s="104" t="s">
        <v>1225</v>
      </c>
      <c r="C3740" s="187" t="s">
        <v>1230</v>
      </c>
      <c r="D3740" s="188"/>
      <c r="E3740" s="225" t="s">
        <v>53</v>
      </c>
      <c r="F3740" s="424">
        <v>50000</v>
      </c>
      <c r="G3740" s="425">
        <v>49808</v>
      </c>
      <c r="H3740" s="426"/>
      <c r="I3740" s="350">
        <v>49808</v>
      </c>
      <c r="J3740" s="427"/>
      <c r="K3740" s="427"/>
      <c r="L3740" s="427"/>
      <c r="M3740" s="428"/>
      <c r="N3740" s="428"/>
      <c r="O3740" s="429"/>
      <c r="P3740" s="445"/>
      <c r="Q3740" s="433">
        <v>47879</v>
      </c>
      <c r="R3740" s="434">
        <v>1929</v>
      </c>
      <c r="S3740" s="350"/>
      <c r="T3740" s="431"/>
      <c r="U3740" s="350"/>
      <c r="V3740" s="431"/>
      <c r="W3740" s="350"/>
      <c r="X3740" s="23">
        <f t="shared" si="531"/>
        <v>0</v>
      </c>
      <c r="Y3740" s="23">
        <f t="shared" si="532"/>
        <v>0</v>
      </c>
      <c r="AH3740" s="20">
        <f t="shared" si="527"/>
        <v>0</v>
      </c>
      <c r="AI3740" s="20">
        <v>1</v>
      </c>
      <c r="AQ3740" s="1">
        <f t="shared" si="529"/>
        <v>1</v>
      </c>
      <c r="AR3740" s="1">
        <f t="shared" si="528"/>
        <v>1</v>
      </c>
    </row>
    <row r="3741" spans="1:44" ht="28.2" thickTop="1" thickBot="1">
      <c r="A3741" s="104" t="s">
        <v>1094</v>
      </c>
      <c r="B3741" s="104" t="s">
        <v>1225</v>
      </c>
      <c r="C3741" s="187" t="s">
        <v>495</v>
      </c>
      <c r="D3741" s="188"/>
      <c r="E3741" s="225" t="s">
        <v>53</v>
      </c>
      <c r="F3741" s="424">
        <v>40000</v>
      </c>
      <c r="G3741" s="425">
        <v>70000</v>
      </c>
      <c r="H3741" s="426"/>
      <c r="I3741" s="350">
        <v>70000</v>
      </c>
      <c r="J3741" s="427"/>
      <c r="K3741" s="427"/>
      <c r="L3741" s="427"/>
      <c r="M3741" s="428"/>
      <c r="N3741" s="428"/>
      <c r="O3741" s="429"/>
      <c r="P3741" s="445"/>
      <c r="Q3741" s="433"/>
      <c r="R3741" s="434">
        <v>70000</v>
      </c>
      <c r="S3741" s="350"/>
      <c r="T3741" s="431"/>
      <c r="U3741" s="350"/>
      <c r="V3741" s="431"/>
      <c r="W3741" s="350"/>
      <c r="X3741" s="23">
        <f t="shared" si="531"/>
        <v>0</v>
      </c>
      <c r="Y3741" s="23">
        <f t="shared" si="532"/>
        <v>0</v>
      </c>
      <c r="AH3741" s="20">
        <f t="shared" si="527"/>
        <v>0</v>
      </c>
      <c r="AI3741" s="20">
        <v>1</v>
      </c>
      <c r="AQ3741" s="1">
        <f t="shared" si="529"/>
        <v>1</v>
      </c>
      <c r="AR3741" s="1">
        <f t="shared" si="528"/>
        <v>1</v>
      </c>
    </row>
    <row r="3742" spans="1:44" ht="28.2" thickTop="1" thickBot="1">
      <c r="A3742" s="104" t="s">
        <v>1094</v>
      </c>
      <c r="B3742" s="104" t="s">
        <v>1225</v>
      </c>
      <c r="C3742" s="187" t="s">
        <v>1231</v>
      </c>
      <c r="D3742" s="188"/>
      <c r="E3742" s="225" t="s">
        <v>53</v>
      </c>
      <c r="F3742" s="424">
        <v>1000000</v>
      </c>
      <c r="G3742" s="425">
        <v>1090000</v>
      </c>
      <c r="H3742" s="426"/>
      <c r="I3742" s="350">
        <v>90000</v>
      </c>
      <c r="J3742" s="427"/>
      <c r="K3742" s="427"/>
      <c r="L3742" s="427"/>
      <c r="M3742" s="428"/>
      <c r="N3742" s="428">
        <v>1000000</v>
      </c>
      <c r="O3742" s="429" t="s">
        <v>156</v>
      </c>
      <c r="P3742" s="445"/>
      <c r="Q3742" s="928">
        <v>851198</v>
      </c>
      <c r="R3742" s="929">
        <v>238802</v>
      </c>
      <c r="S3742" s="56"/>
      <c r="T3742" s="431"/>
      <c r="U3742" s="350"/>
      <c r="V3742" s="431"/>
      <c r="W3742" s="350"/>
      <c r="X3742" s="23">
        <f t="shared" si="531"/>
        <v>0</v>
      </c>
      <c r="Y3742" s="23">
        <f t="shared" si="532"/>
        <v>0</v>
      </c>
      <c r="AH3742" s="20">
        <f t="shared" si="527"/>
        <v>0</v>
      </c>
      <c r="AI3742" s="20">
        <v>1</v>
      </c>
      <c r="AQ3742" s="1">
        <f t="shared" si="529"/>
        <v>1</v>
      </c>
      <c r="AR3742" s="1">
        <f t="shared" si="528"/>
        <v>1</v>
      </c>
    </row>
    <row r="3743" spans="1:44" ht="28.2" thickTop="1" thickBot="1">
      <c r="A3743" s="104" t="s">
        <v>1094</v>
      </c>
      <c r="B3743" s="104" t="s">
        <v>1225</v>
      </c>
      <c r="C3743" s="187" t="s">
        <v>1232</v>
      </c>
      <c r="D3743" s="188"/>
      <c r="E3743" s="225" t="s">
        <v>53</v>
      </c>
      <c r="F3743" s="424">
        <v>825000</v>
      </c>
      <c r="G3743" s="425">
        <v>825000</v>
      </c>
      <c r="H3743" s="426"/>
      <c r="I3743" s="350">
        <v>400000</v>
      </c>
      <c r="J3743" s="427">
        <v>300000</v>
      </c>
      <c r="K3743" s="427"/>
      <c r="L3743" s="427">
        <v>125000</v>
      </c>
      <c r="M3743" s="428"/>
      <c r="N3743" s="428"/>
      <c r="O3743" s="429"/>
      <c r="P3743" s="445"/>
      <c r="Q3743" s="433"/>
      <c r="R3743" s="434">
        <v>742500</v>
      </c>
      <c r="S3743" s="350">
        <v>82500</v>
      </c>
      <c r="T3743" s="431"/>
      <c r="U3743" s="350"/>
      <c r="V3743" s="431"/>
      <c r="W3743" s="350"/>
      <c r="X3743" s="23">
        <f t="shared" si="531"/>
        <v>0</v>
      </c>
      <c r="Y3743" s="23">
        <f t="shared" si="532"/>
        <v>0</v>
      </c>
      <c r="AH3743" s="20">
        <f t="shared" si="527"/>
        <v>0</v>
      </c>
      <c r="AI3743" s="20">
        <v>1</v>
      </c>
      <c r="AQ3743" s="1">
        <f t="shared" si="529"/>
        <v>1</v>
      </c>
      <c r="AR3743" s="1">
        <f t="shared" si="528"/>
        <v>1</v>
      </c>
    </row>
    <row r="3744" spans="1:44" ht="28.2" thickTop="1" thickBot="1">
      <c r="A3744" s="104" t="s">
        <v>1094</v>
      </c>
      <c r="B3744" s="104" t="s">
        <v>1225</v>
      </c>
      <c r="C3744" s="187" t="s">
        <v>1233</v>
      </c>
      <c r="D3744" s="188"/>
      <c r="E3744" s="225" t="s">
        <v>53</v>
      </c>
      <c r="F3744" s="424">
        <v>200000</v>
      </c>
      <c r="G3744" s="425">
        <v>222517</v>
      </c>
      <c r="H3744" s="426"/>
      <c r="I3744" s="350">
        <v>82517</v>
      </c>
      <c r="J3744" s="427">
        <v>140000</v>
      </c>
      <c r="K3744" s="427"/>
      <c r="L3744" s="427"/>
      <c r="M3744" s="428"/>
      <c r="N3744" s="428"/>
      <c r="O3744" s="429"/>
      <c r="P3744" s="445"/>
      <c r="Q3744" s="433"/>
      <c r="R3744" s="434">
        <v>200265</v>
      </c>
      <c r="S3744" s="350">
        <v>22252</v>
      </c>
      <c r="T3744" s="431"/>
      <c r="U3744" s="350"/>
      <c r="V3744" s="431"/>
      <c r="W3744" s="350"/>
      <c r="X3744" s="23">
        <f t="shared" si="531"/>
        <v>0</v>
      </c>
      <c r="Y3744" s="23">
        <f t="shared" si="532"/>
        <v>0</v>
      </c>
      <c r="AH3744" s="20">
        <f t="shared" si="527"/>
        <v>0</v>
      </c>
      <c r="AI3744" s="20">
        <v>1</v>
      </c>
      <c r="AQ3744" s="1">
        <f t="shared" si="529"/>
        <v>1</v>
      </c>
      <c r="AR3744" s="1">
        <f t="shared" si="528"/>
        <v>1</v>
      </c>
    </row>
    <row r="3745" spans="1:44" ht="28.2" thickTop="1" thickBot="1">
      <c r="A3745" s="104" t="s">
        <v>1094</v>
      </c>
      <c r="B3745" s="104" t="s">
        <v>1225</v>
      </c>
      <c r="C3745" s="187" t="s">
        <v>1234</v>
      </c>
      <c r="D3745" s="188"/>
      <c r="E3745" s="225" t="s">
        <v>53</v>
      </c>
      <c r="F3745" s="424">
        <v>10000</v>
      </c>
      <c r="G3745" s="425">
        <f t="shared" si="530"/>
        <v>10000</v>
      </c>
      <c r="H3745" s="426"/>
      <c r="I3745" s="350">
        <v>10000</v>
      </c>
      <c r="J3745" s="427"/>
      <c r="K3745" s="427"/>
      <c r="L3745" s="427"/>
      <c r="M3745" s="428"/>
      <c r="N3745" s="428"/>
      <c r="O3745" s="429"/>
      <c r="P3745" s="445"/>
      <c r="Q3745" s="433">
        <v>4370</v>
      </c>
      <c r="R3745" s="434">
        <v>5630</v>
      </c>
      <c r="S3745" s="350"/>
      <c r="T3745" s="431"/>
      <c r="U3745" s="350"/>
      <c r="V3745" s="431"/>
      <c r="W3745" s="350"/>
      <c r="X3745" s="23">
        <f t="shared" si="531"/>
        <v>0</v>
      </c>
      <c r="Y3745" s="23">
        <f t="shared" si="532"/>
        <v>0</v>
      </c>
      <c r="AH3745" s="20">
        <f t="shared" si="527"/>
        <v>0</v>
      </c>
      <c r="AI3745" s="20">
        <v>1</v>
      </c>
      <c r="AQ3745" s="1">
        <f t="shared" si="529"/>
        <v>1</v>
      </c>
      <c r="AR3745" s="1">
        <f t="shared" si="528"/>
        <v>1</v>
      </c>
    </row>
    <row r="3746" spans="1:44" ht="28.2" thickTop="1" thickBot="1">
      <c r="A3746" s="104" t="s">
        <v>1094</v>
      </c>
      <c r="B3746" s="104" t="s">
        <v>1225</v>
      </c>
      <c r="C3746" s="187" t="s">
        <v>1212</v>
      </c>
      <c r="D3746" s="188"/>
      <c r="E3746" s="225" t="s">
        <v>53</v>
      </c>
      <c r="F3746" s="424">
        <v>10000</v>
      </c>
      <c r="G3746" s="425">
        <v>10000</v>
      </c>
      <c r="H3746" s="426"/>
      <c r="I3746" s="350">
        <v>10000</v>
      </c>
      <c r="J3746" s="427"/>
      <c r="K3746" s="427"/>
      <c r="L3746" s="427"/>
      <c r="M3746" s="428"/>
      <c r="N3746" s="428"/>
      <c r="O3746" s="429"/>
      <c r="P3746" s="445"/>
      <c r="Q3746" s="433">
        <v>3635</v>
      </c>
      <c r="R3746" s="434">
        <v>6365</v>
      </c>
      <c r="S3746" s="350"/>
      <c r="T3746" s="431"/>
      <c r="U3746" s="350"/>
      <c r="V3746" s="431"/>
      <c r="W3746" s="350"/>
      <c r="X3746" s="23">
        <f t="shared" si="531"/>
        <v>0</v>
      </c>
      <c r="Y3746" s="23">
        <f t="shared" si="532"/>
        <v>0</v>
      </c>
      <c r="AH3746" s="20">
        <f t="shared" si="527"/>
        <v>0</v>
      </c>
      <c r="AI3746" s="20">
        <v>1</v>
      </c>
      <c r="AQ3746" s="1">
        <f t="shared" si="529"/>
        <v>1</v>
      </c>
      <c r="AR3746" s="1">
        <f t="shared" si="528"/>
        <v>1</v>
      </c>
    </row>
    <row r="3747" spans="1:44" ht="28.2" thickTop="1" thickBot="1">
      <c r="A3747" s="104" t="s">
        <v>1094</v>
      </c>
      <c r="B3747" s="104" t="s">
        <v>1225</v>
      </c>
      <c r="C3747" s="187" t="s">
        <v>581</v>
      </c>
      <c r="D3747" s="188"/>
      <c r="E3747" s="225" t="s">
        <v>53</v>
      </c>
      <c r="F3747" s="424">
        <v>100000</v>
      </c>
      <c r="G3747" s="425">
        <f t="shared" si="530"/>
        <v>100000</v>
      </c>
      <c r="H3747" s="426"/>
      <c r="I3747" s="350">
        <v>100000</v>
      </c>
      <c r="J3747" s="427"/>
      <c r="K3747" s="427"/>
      <c r="L3747" s="427"/>
      <c r="M3747" s="428"/>
      <c r="N3747" s="428"/>
      <c r="O3747" s="429"/>
      <c r="P3747" s="445"/>
      <c r="Q3747" s="433">
        <v>3774</v>
      </c>
      <c r="R3747" s="434">
        <v>96226</v>
      </c>
      <c r="S3747" s="350"/>
      <c r="T3747" s="431"/>
      <c r="U3747" s="350"/>
      <c r="V3747" s="431"/>
      <c r="W3747" s="350"/>
      <c r="X3747" s="23">
        <f t="shared" si="531"/>
        <v>0</v>
      </c>
      <c r="Y3747" s="23">
        <f t="shared" si="532"/>
        <v>0</v>
      </c>
      <c r="AH3747" s="20">
        <f t="shared" si="527"/>
        <v>0</v>
      </c>
      <c r="AI3747" s="20">
        <v>1</v>
      </c>
      <c r="AQ3747" s="1">
        <f t="shared" si="529"/>
        <v>1</v>
      </c>
      <c r="AR3747" s="1">
        <f t="shared" si="528"/>
        <v>1</v>
      </c>
    </row>
    <row r="3748" spans="1:44" ht="28.2" thickTop="1" thickBot="1">
      <c r="A3748" s="104" t="s">
        <v>1094</v>
      </c>
      <c r="B3748" s="104" t="s">
        <v>1225</v>
      </c>
      <c r="C3748" s="187" t="s">
        <v>153</v>
      </c>
      <c r="D3748" s="188"/>
      <c r="E3748" s="225" t="s">
        <v>53</v>
      </c>
      <c r="F3748" s="424">
        <v>10000</v>
      </c>
      <c r="G3748" s="425">
        <f t="shared" si="530"/>
        <v>10000</v>
      </c>
      <c r="H3748" s="426"/>
      <c r="I3748" s="350">
        <v>10000</v>
      </c>
      <c r="J3748" s="427"/>
      <c r="K3748" s="427"/>
      <c r="L3748" s="427"/>
      <c r="M3748" s="428"/>
      <c r="N3748" s="428"/>
      <c r="O3748" s="429"/>
      <c r="P3748" s="445"/>
      <c r="Q3748" s="433">
        <v>5440</v>
      </c>
      <c r="R3748" s="434">
        <v>4560</v>
      </c>
      <c r="S3748" s="350"/>
      <c r="T3748" s="431"/>
      <c r="U3748" s="350"/>
      <c r="V3748" s="431"/>
      <c r="W3748" s="350"/>
      <c r="X3748" s="23">
        <f t="shared" si="531"/>
        <v>0</v>
      </c>
      <c r="Y3748" s="23">
        <f t="shared" si="532"/>
        <v>0</v>
      </c>
      <c r="AH3748" s="20">
        <f t="shared" si="527"/>
        <v>0</v>
      </c>
      <c r="AI3748" s="20">
        <v>1</v>
      </c>
      <c r="AQ3748" s="1">
        <f t="shared" si="529"/>
        <v>1</v>
      </c>
      <c r="AR3748" s="1">
        <f t="shared" si="528"/>
        <v>1</v>
      </c>
    </row>
    <row r="3749" spans="1:44" ht="28.2" thickTop="1" thickBot="1">
      <c r="A3749" s="104" t="s">
        <v>1094</v>
      </c>
      <c r="B3749" s="104" t="s">
        <v>1225</v>
      </c>
      <c r="C3749" s="187" t="s">
        <v>1235</v>
      </c>
      <c r="D3749" s="188"/>
      <c r="E3749" s="225" t="s">
        <v>53</v>
      </c>
      <c r="F3749" s="424">
        <v>5000</v>
      </c>
      <c r="G3749" s="425">
        <f t="shared" si="530"/>
        <v>5000</v>
      </c>
      <c r="H3749" s="426"/>
      <c r="I3749" s="350">
        <v>5000</v>
      </c>
      <c r="J3749" s="427"/>
      <c r="K3749" s="427"/>
      <c r="L3749" s="427"/>
      <c r="M3749" s="428"/>
      <c r="N3749" s="428"/>
      <c r="O3749" s="429"/>
      <c r="P3749" s="445"/>
      <c r="Q3749" s="433"/>
      <c r="R3749" s="434">
        <v>5000</v>
      </c>
      <c r="S3749" s="350"/>
      <c r="T3749" s="431"/>
      <c r="U3749" s="350"/>
      <c r="V3749" s="431"/>
      <c r="W3749" s="350"/>
      <c r="X3749" s="23">
        <f t="shared" si="531"/>
        <v>0</v>
      </c>
      <c r="Y3749" s="23">
        <f t="shared" si="532"/>
        <v>0</v>
      </c>
      <c r="AH3749" s="20">
        <f t="shared" si="527"/>
        <v>0</v>
      </c>
      <c r="AI3749" s="20">
        <v>1</v>
      </c>
      <c r="AQ3749" s="1">
        <f t="shared" si="529"/>
        <v>1</v>
      </c>
      <c r="AR3749" s="1">
        <f t="shared" si="528"/>
        <v>1</v>
      </c>
    </row>
    <row r="3750" spans="1:44" ht="28.2" thickTop="1" thickBot="1">
      <c r="A3750" s="104" t="s">
        <v>1094</v>
      </c>
      <c r="B3750" s="104" t="s">
        <v>1225</v>
      </c>
      <c r="C3750" s="187" t="s">
        <v>333</v>
      </c>
      <c r="D3750" s="188"/>
      <c r="E3750" s="225" t="s">
        <v>53</v>
      </c>
      <c r="F3750" s="424">
        <v>15000</v>
      </c>
      <c r="G3750" s="425">
        <f t="shared" si="530"/>
        <v>15000</v>
      </c>
      <c r="H3750" s="426"/>
      <c r="I3750" s="350">
        <v>15000</v>
      </c>
      <c r="J3750" s="427"/>
      <c r="K3750" s="427"/>
      <c r="L3750" s="427"/>
      <c r="M3750" s="428"/>
      <c r="N3750" s="428"/>
      <c r="O3750" s="429"/>
      <c r="P3750" s="445"/>
      <c r="Q3750" s="433"/>
      <c r="R3750" s="434">
        <v>15000</v>
      </c>
      <c r="S3750" s="350"/>
      <c r="T3750" s="431"/>
      <c r="U3750" s="350"/>
      <c r="V3750" s="431"/>
      <c r="W3750" s="350"/>
      <c r="X3750" s="23">
        <f t="shared" si="531"/>
        <v>0</v>
      </c>
      <c r="Y3750" s="23">
        <f t="shared" si="532"/>
        <v>0</v>
      </c>
      <c r="AH3750" s="20">
        <f t="shared" si="527"/>
        <v>0</v>
      </c>
      <c r="AI3750" s="20">
        <v>1</v>
      </c>
      <c r="AQ3750" s="1">
        <f t="shared" si="529"/>
        <v>1</v>
      </c>
      <c r="AR3750" s="1">
        <f t="shared" si="528"/>
        <v>1</v>
      </c>
    </row>
    <row r="3751" spans="1:44" ht="28.2" thickTop="1" thickBot="1">
      <c r="A3751" s="104" t="s">
        <v>1094</v>
      </c>
      <c r="B3751" s="104" t="s">
        <v>1225</v>
      </c>
      <c r="C3751" s="187" t="s">
        <v>1236</v>
      </c>
      <c r="D3751" s="188"/>
      <c r="E3751" s="225" t="s">
        <v>53</v>
      </c>
      <c r="F3751" s="424">
        <v>12000</v>
      </c>
      <c r="G3751" s="425">
        <f t="shared" si="530"/>
        <v>12000</v>
      </c>
      <c r="H3751" s="426"/>
      <c r="I3751" s="350">
        <v>12000</v>
      </c>
      <c r="J3751" s="427"/>
      <c r="K3751" s="427"/>
      <c r="L3751" s="427"/>
      <c r="M3751" s="428"/>
      <c r="N3751" s="428"/>
      <c r="O3751" s="429"/>
      <c r="P3751" s="445"/>
      <c r="Q3751" s="433"/>
      <c r="R3751" s="434">
        <v>12000</v>
      </c>
      <c r="S3751" s="350"/>
      <c r="T3751" s="431"/>
      <c r="U3751" s="350"/>
      <c r="V3751" s="431"/>
      <c r="W3751" s="350"/>
      <c r="X3751" s="23">
        <f t="shared" si="531"/>
        <v>0</v>
      </c>
      <c r="Y3751" s="23">
        <f t="shared" si="532"/>
        <v>0</v>
      </c>
      <c r="AH3751" s="20">
        <f t="shared" si="527"/>
        <v>0</v>
      </c>
      <c r="AI3751" s="20">
        <v>1</v>
      </c>
      <c r="AQ3751" s="1">
        <f t="shared" si="529"/>
        <v>1</v>
      </c>
      <c r="AR3751" s="1">
        <f t="shared" si="528"/>
        <v>1</v>
      </c>
    </row>
    <row r="3752" spans="1:44" ht="28.2" thickTop="1" thickBot="1">
      <c r="A3752" s="104" t="s">
        <v>1094</v>
      </c>
      <c r="B3752" s="104" t="s">
        <v>1225</v>
      </c>
      <c r="C3752" s="187" t="s">
        <v>231</v>
      </c>
      <c r="D3752" s="188"/>
      <c r="E3752" s="225" t="s">
        <v>53</v>
      </c>
      <c r="F3752" s="424">
        <v>7000</v>
      </c>
      <c r="G3752" s="425">
        <f t="shared" si="530"/>
        <v>7000</v>
      </c>
      <c r="H3752" s="426"/>
      <c r="I3752" s="350">
        <v>7000</v>
      </c>
      <c r="J3752" s="427"/>
      <c r="K3752" s="427"/>
      <c r="L3752" s="427"/>
      <c r="M3752" s="428"/>
      <c r="N3752" s="428"/>
      <c r="O3752" s="429"/>
      <c r="P3752" s="445"/>
      <c r="Q3752" s="433">
        <v>4460</v>
      </c>
      <c r="R3752" s="434">
        <v>2540</v>
      </c>
      <c r="S3752" s="350"/>
      <c r="T3752" s="431"/>
      <c r="U3752" s="350"/>
      <c r="V3752" s="431"/>
      <c r="W3752" s="350"/>
      <c r="X3752" s="23">
        <f t="shared" si="531"/>
        <v>0</v>
      </c>
      <c r="Y3752" s="23">
        <f t="shared" si="532"/>
        <v>0</v>
      </c>
      <c r="AH3752" s="20">
        <f t="shared" si="527"/>
        <v>0</v>
      </c>
      <c r="AI3752" s="20">
        <v>1</v>
      </c>
      <c r="AQ3752" s="1">
        <f t="shared" si="529"/>
        <v>1</v>
      </c>
      <c r="AR3752" s="1">
        <f t="shared" si="528"/>
        <v>1</v>
      </c>
    </row>
    <row r="3753" spans="1:44" ht="28.2" thickTop="1" thickBot="1">
      <c r="A3753" s="104" t="s">
        <v>1094</v>
      </c>
      <c r="B3753" s="104" t="s">
        <v>1225</v>
      </c>
      <c r="C3753" s="187" t="s">
        <v>40</v>
      </c>
      <c r="D3753" s="188"/>
      <c r="E3753" s="225" t="s">
        <v>53</v>
      </c>
      <c r="F3753" s="424">
        <v>10000</v>
      </c>
      <c r="G3753" s="425">
        <f t="shared" si="530"/>
        <v>10000</v>
      </c>
      <c r="H3753" s="426"/>
      <c r="I3753" s="350">
        <v>10000</v>
      </c>
      <c r="J3753" s="427"/>
      <c r="K3753" s="427"/>
      <c r="L3753" s="427"/>
      <c r="M3753" s="428"/>
      <c r="N3753" s="428"/>
      <c r="O3753" s="429"/>
      <c r="P3753" s="445"/>
      <c r="Q3753" s="433">
        <v>2400</v>
      </c>
      <c r="R3753" s="434">
        <v>7600</v>
      </c>
      <c r="S3753" s="350"/>
      <c r="T3753" s="431"/>
      <c r="U3753" s="350"/>
      <c r="V3753" s="431"/>
      <c r="W3753" s="350"/>
      <c r="X3753" s="23">
        <f t="shared" si="531"/>
        <v>0</v>
      </c>
      <c r="Y3753" s="23">
        <f t="shared" si="532"/>
        <v>0</v>
      </c>
      <c r="AH3753" s="20">
        <f t="shared" si="527"/>
        <v>0</v>
      </c>
      <c r="AI3753" s="20">
        <v>1</v>
      </c>
      <c r="AQ3753" s="1">
        <f t="shared" si="529"/>
        <v>1</v>
      </c>
      <c r="AR3753" s="1">
        <f t="shared" si="528"/>
        <v>1</v>
      </c>
    </row>
    <row r="3754" spans="1:44" ht="28.2" thickTop="1" thickBot="1">
      <c r="A3754" s="104" t="s">
        <v>1094</v>
      </c>
      <c r="B3754" s="104" t="s">
        <v>1225</v>
      </c>
      <c r="C3754" s="187" t="s">
        <v>1237</v>
      </c>
      <c r="D3754" s="188"/>
      <c r="E3754" s="225" t="s">
        <v>964</v>
      </c>
      <c r="F3754" s="424">
        <v>300000</v>
      </c>
      <c r="G3754" s="425">
        <v>275279</v>
      </c>
      <c r="H3754" s="426"/>
      <c r="I3754" s="350">
        <v>45279</v>
      </c>
      <c r="J3754" s="427"/>
      <c r="K3754" s="427"/>
      <c r="L3754" s="427"/>
      <c r="M3754" s="428"/>
      <c r="N3754" s="428">
        <v>230000</v>
      </c>
      <c r="O3754" s="429" t="s">
        <v>783</v>
      </c>
      <c r="P3754" s="445"/>
      <c r="Q3754" s="433">
        <v>247746</v>
      </c>
      <c r="R3754" s="434">
        <v>27533</v>
      </c>
      <c r="S3754" s="350"/>
      <c r="T3754" s="431"/>
      <c r="U3754" s="350"/>
      <c r="V3754" s="431"/>
      <c r="W3754" s="350"/>
      <c r="X3754" s="23">
        <f t="shared" si="531"/>
        <v>0</v>
      </c>
      <c r="Y3754" s="23">
        <f t="shared" si="532"/>
        <v>0</v>
      </c>
      <c r="AH3754" s="20">
        <f t="shared" si="527"/>
        <v>0</v>
      </c>
      <c r="AL3754" s="20">
        <v>1</v>
      </c>
      <c r="AQ3754" s="1">
        <f t="shared" si="529"/>
        <v>1</v>
      </c>
      <c r="AR3754" s="1">
        <f t="shared" si="528"/>
        <v>1</v>
      </c>
    </row>
    <row r="3755" spans="1:44" ht="28.2" thickTop="1" thickBot="1">
      <c r="A3755" s="104" t="s">
        <v>1094</v>
      </c>
      <c r="B3755" s="104" t="s">
        <v>1225</v>
      </c>
      <c r="C3755" s="187" t="s">
        <v>1238</v>
      </c>
      <c r="D3755" s="188"/>
      <c r="E3755" s="225" t="s">
        <v>964</v>
      </c>
      <c r="F3755" s="424">
        <v>150000</v>
      </c>
      <c r="G3755" s="425">
        <v>180000</v>
      </c>
      <c r="H3755" s="426"/>
      <c r="I3755" s="350">
        <v>80000</v>
      </c>
      <c r="J3755" s="427"/>
      <c r="K3755" s="427"/>
      <c r="L3755" s="427"/>
      <c r="M3755" s="428"/>
      <c r="N3755" s="428">
        <v>100000</v>
      </c>
      <c r="O3755" s="429" t="s">
        <v>156</v>
      </c>
      <c r="P3755" s="445"/>
      <c r="Q3755" s="433">
        <v>65000</v>
      </c>
      <c r="R3755" s="434">
        <v>115000</v>
      </c>
      <c r="S3755" s="350"/>
      <c r="T3755" s="431"/>
      <c r="U3755" s="350"/>
      <c r="V3755" s="431"/>
      <c r="W3755" s="350"/>
      <c r="X3755" s="23">
        <f t="shared" si="531"/>
        <v>0</v>
      </c>
      <c r="Y3755" s="23">
        <f t="shared" si="532"/>
        <v>0</v>
      </c>
      <c r="AH3755" s="20">
        <f t="shared" si="527"/>
        <v>0</v>
      </c>
      <c r="AL3755" s="20">
        <v>1</v>
      </c>
      <c r="AQ3755" s="1">
        <f t="shared" si="529"/>
        <v>1</v>
      </c>
      <c r="AR3755" s="1">
        <f t="shared" si="528"/>
        <v>1</v>
      </c>
    </row>
    <row r="3756" spans="1:44" ht="28.2" thickTop="1" thickBot="1">
      <c r="A3756" s="104" t="s">
        <v>1094</v>
      </c>
      <c r="B3756" s="104" t="s">
        <v>1225</v>
      </c>
      <c r="C3756" s="187" t="s">
        <v>1239</v>
      </c>
      <c r="D3756" s="188"/>
      <c r="E3756" s="225" t="s">
        <v>53</v>
      </c>
      <c r="F3756" s="424">
        <v>150000</v>
      </c>
      <c r="G3756" s="425">
        <f t="shared" si="530"/>
        <v>150000</v>
      </c>
      <c r="H3756" s="426"/>
      <c r="I3756" s="350">
        <v>50000</v>
      </c>
      <c r="J3756" s="427"/>
      <c r="K3756" s="427"/>
      <c r="L3756" s="427"/>
      <c r="M3756" s="428"/>
      <c r="N3756" s="428">
        <v>100000</v>
      </c>
      <c r="O3756" s="429" t="s">
        <v>156</v>
      </c>
      <c r="P3756" s="445"/>
      <c r="Q3756" s="433">
        <v>88466</v>
      </c>
      <c r="R3756" s="434">
        <v>61534</v>
      </c>
      <c r="S3756" s="350"/>
      <c r="T3756" s="431"/>
      <c r="U3756" s="350"/>
      <c r="V3756" s="431"/>
      <c r="W3756" s="350"/>
      <c r="X3756" s="23">
        <f t="shared" si="531"/>
        <v>0</v>
      </c>
      <c r="Y3756" s="23">
        <f t="shared" si="532"/>
        <v>0</v>
      </c>
      <c r="AH3756" s="20">
        <f t="shared" si="527"/>
        <v>0</v>
      </c>
      <c r="AL3756" s="20">
        <v>1</v>
      </c>
      <c r="AQ3756" s="1">
        <f t="shared" si="529"/>
        <v>1</v>
      </c>
      <c r="AR3756" s="1">
        <f t="shared" si="528"/>
        <v>1</v>
      </c>
    </row>
    <row r="3757" spans="1:44" ht="28.2" thickTop="1" thickBot="1">
      <c r="A3757" s="104" t="s">
        <v>1094</v>
      </c>
      <c r="B3757" s="104" t="s">
        <v>1225</v>
      </c>
      <c r="C3757" s="187" t="s">
        <v>1240</v>
      </c>
      <c r="D3757" s="188"/>
      <c r="E3757" s="225" t="s">
        <v>53</v>
      </c>
      <c r="F3757" s="424">
        <v>389024</v>
      </c>
      <c r="G3757" s="425">
        <f t="shared" si="530"/>
        <v>389024</v>
      </c>
      <c r="H3757" s="426"/>
      <c r="I3757" s="350"/>
      <c r="J3757" s="427"/>
      <c r="K3757" s="427"/>
      <c r="L3757" s="427"/>
      <c r="M3757" s="428">
        <v>389024</v>
      </c>
      <c r="N3757" s="428"/>
      <c r="O3757" s="429"/>
      <c r="P3757" s="445"/>
      <c r="Q3757" s="433">
        <v>350122</v>
      </c>
      <c r="R3757" s="434">
        <v>38902</v>
      </c>
      <c r="S3757" s="350"/>
      <c r="T3757" s="431"/>
      <c r="U3757" s="350"/>
      <c r="V3757" s="431"/>
      <c r="W3757" s="350"/>
      <c r="X3757" s="23">
        <f t="shared" si="531"/>
        <v>0</v>
      </c>
      <c r="Y3757" s="23">
        <f t="shared" si="532"/>
        <v>0</v>
      </c>
      <c r="AH3757" s="20">
        <f t="shared" si="527"/>
        <v>0</v>
      </c>
      <c r="AO3757" s="20">
        <v>1</v>
      </c>
      <c r="AQ3757" s="1">
        <f t="shared" si="529"/>
        <v>1</v>
      </c>
      <c r="AR3757" s="1">
        <f t="shared" si="528"/>
        <v>1</v>
      </c>
    </row>
    <row r="3758" spans="1:44" ht="28.2" thickTop="1" thickBot="1">
      <c r="A3758" s="104" t="s">
        <v>1094</v>
      </c>
      <c r="B3758" s="104" t="s">
        <v>1241</v>
      </c>
      <c r="C3758" s="187" t="s">
        <v>54</v>
      </c>
      <c r="D3758" s="188"/>
      <c r="E3758" s="225" t="s">
        <v>179</v>
      </c>
      <c r="F3758" s="424">
        <v>744000</v>
      </c>
      <c r="G3758" s="425">
        <f>F3758</f>
        <v>744000</v>
      </c>
      <c r="H3758" s="426"/>
      <c r="I3758" s="350">
        <v>550000</v>
      </c>
      <c r="J3758" s="427">
        <v>65000</v>
      </c>
      <c r="K3758" s="427"/>
      <c r="L3758" s="350">
        <v>129000</v>
      </c>
      <c r="M3758" s="428"/>
      <c r="N3758" s="428"/>
      <c r="O3758" s="429"/>
      <c r="P3758" s="445"/>
      <c r="Q3758" s="433"/>
      <c r="R3758" s="434"/>
      <c r="S3758" s="350">
        <v>744000</v>
      </c>
      <c r="T3758" s="431"/>
      <c r="U3758" s="350"/>
      <c r="V3758" s="431"/>
      <c r="W3758" s="350"/>
      <c r="X3758" s="23">
        <f t="shared" si="531"/>
        <v>0</v>
      </c>
      <c r="Y3758" s="23">
        <f t="shared" si="532"/>
        <v>0</v>
      </c>
      <c r="Z3758" s="20">
        <v>1</v>
      </c>
      <c r="AH3758" s="20">
        <f t="shared" si="527"/>
        <v>1</v>
      </c>
      <c r="AQ3758" s="1">
        <f t="shared" si="529"/>
        <v>0</v>
      </c>
      <c r="AR3758" s="1">
        <f t="shared" si="528"/>
        <v>1</v>
      </c>
    </row>
    <row r="3759" spans="1:44" ht="28.2" thickTop="1" thickBot="1">
      <c r="A3759" s="104" t="s">
        <v>1094</v>
      </c>
      <c r="B3759" s="104" t="s">
        <v>1241</v>
      </c>
      <c r="C3759" s="187" t="s">
        <v>1242</v>
      </c>
      <c r="D3759" s="188"/>
      <c r="E3759" s="225" t="s">
        <v>179</v>
      </c>
      <c r="F3759" s="424">
        <v>15000</v>
      </c>
      <c r="G3759" s="425">
        <f t="shared" ref="G3759:G3798" si="533">F3759</f>
        <v>15000</v>
      </c>
      <c r="H3759" s="426"/>
      <c r="I3759" s="350"/>
      <c r="J3759" s="427"/>
      <c r="K3759" s="427"/>
      <c r="L3759" s="350">
        <v>15000</v>
      </c>
      <c r="M3759" s="428"/>
      <c r="N3759" s="428"/>
      <c r="O3759" s="429"/>
      <c r="P3759" s="445"/>
      <c r="Q3759" s="433"/>
      <c r="R3759" s="434">
        <v>15000</v>
      </c>
      <c r="S3759" s="350"/>
      <c r="T3759" s="431"/>
      <c r="U3759" s="350"/>
      <c r="V3759" s="431"/>
      <c r="W3759" s="350"/>
      <c r="X3759" s="23">
        <f t="shared" si="531"/>
        <v>0</v>
      </c>
      <c r="Y3759" s="23">
        <f t="shared" si="532"/>
        <v>0</v>
      </c>
      <c r="Z3759" s="20">
        <v>1</v>
      </c>
      <c r="AH3759" s="20">
        <f t="shared" si="527"/>
        <v>1</v>
      </c>
      <c r="AQ3759" s="1">
        <f t="shared" si="529"/>
        <v>0</v>
      </c>
      <c r="AR3759" s="1">
        <f t="shared" si="528"/>
        <v>1</v>
      </c>
    </row>
    <row r="3760" spans="1:44" ht="28.2" thickTop="1" thickBot="1">
      <c r="A3760" s="104" t="s">
        <v>1094</v>
      </c>
      <c r="B3760" s="104" t="s">
        <v>1241</v>
      </c>
      <c r="C3760" s="187" t="s">
        <v>229</v>
      </c>
      <c r="D3760" s="188"/>
      <c r="E3760" s="225" t="s">
        <v>179</v>
      </c>
      <c r="F3760" s="424">
        <v>85000</v>
      </c>
      <c r="G3760" s="425">
        <f t="shared" si="533"/>
        <v>85000</v>
      </c>
      <c r="H3760" s="426"/>
      <c r="I3760" s="350"/>
      <c r="J3760" s="427"/>
      <c r="K3760" s="427"/>
      <c r="L3760" s="350">
        <v>85000</v>
      </c>
      <c r="M3760" s="428"/>
      <c r="N3760" s="428"/>
      <c r="O3760" s="429"/>
      <c r="P3760" s="445"/>
      <c r="Q3760" s="433"/>
      <c r="R3760" s="434">
        <v>85000</v>
      </c>
      <c r="S3760" s="350"/>
      <c r="T3760" s="431"/>
      <c r="U3760" s="350"/>
      <c r="V3760" s="431"/>
      <c r="W3760" s="350"/>
      <c r="X3760" s="23">
        <f t="shared" si="531"/>
        <v>0</v>
      </c>
      <c r="Y3760" s="23">
        <f t="shared" si="532"/>
        <v>0</v>
      </c>
      <c r="Z3760" s="20">
        <v>1</v>
      </c>
      <c r="AH3760" s="20">
        <f t="shared" si="527"/>
        <v>1</v>
      </c>
      <c r="AQ3760" s="1">
        <f t="shared" si="529"/>
        <v>0</v>
      </c>
      <c r="AR3760" s="1">
        <f t="shared" si="528"/>
        <v>1</v>
      </c>
    </row>
    <row r="3761" spans="1:44" ht="28.2" thickTop="1" thickBot="1">
      <c r="A3761" s="104" t="s">
        <v>1094</v>
      </c>
      <c r="B3761" s="104" t="s">
        <v>1241</v>
      </c>
      <c r="C3761" s="187" t="s">
        <v>1243</v>
      </c>
      <c r="D3761" s="188"/>
      <c r="E3761" s="225" t="s">
        <v>179</v>
      </c>
      <c r="F3761" s="424">
        <v>85000</v>
      </c>
      <c r="G3761" s="425">
        <f t="shared" si="533"/>
        <v>85000</v>
      </c>
      <c r="H3761" s="426"/>
      <c r="I3761" s="350"/>
      <c r="J3761" s="427"/>
      <c r="K3761" s="427"/>
      <c r="L3761" s="350">
        <v>85000</v>
      </c>
      <c r="M3761" s="428"/>
      <c r="N3761" s="428"/>
      <c r="O3761" s="429"/>
      <c r="P3761" s="445"/>
      <c r="Q3761" s="433"/>
      <c r="R3761" s="434">
        <v>85000</v>
      </c>
      <c r="S3761" s="350"/>
      <c r="T3761" s="431"/>
      <c r="U3761" s="350"/>
      <c r="V3761" s="431"/>
      <c r="W3761" s="350"/>
      <c r="X3761" s="23">
        <f t="shared" si="531"/>
        <v>0</v>
      </c>
      <c r="Y3761" s="23">
        <f t="shared" si="532"/>
        <v>0</v>
      </c>
      <c r="Z3761" s="20">
        <v>1</v>
      </c>
      <c r="AH3761" s="20">
        <f t="shared" si="527"/>
        <v>1</v>
      </c>
      <c r="AQ3761" s="1">
        <f t="shared" si="529"/>
        <v>0</v>
      </c>
      <c r="AR3761" s="1">
        <f t="shared" si="528"/>
        <v>1</v>
      </c>
    </row>
    <row r="3762" spans="1:44" ht="28.2" thickTop="1" thickBot="1">
      <c r="A3762" s="104" t="s">
        <v>1094</v>
      </c>
      <c r="B3762" s="104" t="s">
        <v>1241</v>
      </c>
      <c r="C3762" s="187" t="s">
        <v>1244</v>
      </c>
      <c r="D3762" s="188"/>
      <c r="E3762" s="225" t="s">
        <v>179</v>
      </c>
      <c r="F3762" s="424">
        <v>22000</v>
      </c>
      <c r="G3762" s="425">
        <f t="shared" si="533"/>
        <v>22000</v>
      </c>
      <c r="H3762" s="426"/>
      <c r="I3762" s="350"/>
      <c r="J3762" s="427"/>
      <c r="K3762" s="427"/>
      <c r="L3762" s="350">
        <v>22000</v>
      </c>
      <c r="M3762" s="428"/>
      <c r="N3762" s="428"/>
      <c r="O3762" s="429"/>
      <c r="P3762" s="445"/>
      <c r="Q3762" s="433"/>
      <c r="R3762" s="434">
        <v>22000</v>
      </c>
      <c r="S3762" s="350"/>
      <c r="T3762" s="431"/>
      <c r="U3762" s="350"/>
      <c r="V3762" s="431"/>
      <c r="W3762" s="350"/>
      <c r="X3762" s="23">
        <f t="shared" si="531"/>
        <v>0</v>
      </c>
      <c r="Y3762" s="23">
        <f t="shared" si="532"/>
        <v>0</v>
      </c>
      <c r="Z3762" s="20">
        <v>1</v>
      </c>
      <c r="AH3762" s="20">
        <f t="shared" si="527"/>
        <v>1</v>
      </c>
      <c r="AQ3762" s="1">
        <f t="shared" si="529"/>
        <v>0</v>
      </c>
      <c r="AR3762" s="1">
        <f t="shared" si="528"/>
        <v>1</v>
      </c>
    </row>
    <row r="3763" spans="1:44" ht="28.2" thickTop="1" thickBot="1">
      <c r="A3763" s="104" t="s">
        <v>1094</v>
      </c>
      <c r="B3763" s="104" t="s">
        <v>1241</v>
      </c>
      <c r="C3763" s="187" t="s">
        <v>1244</v>
      </c>
      <c r="D3763" s="188"/>
      <c r="E3763" s="225" t="s">
        <v>179</v>
      </c>
      <c r="F3763" s="424">
        <v>12000</v>
      </c>
      <c r="G3763" s="425">
        <f t="shared" si="533"/>
        <v>12000</v>
      </c>
      <c r="H3763" s="426"/>
      <c r="I3763" s="350"/>
      <c r="J3763" s="427"/>
      <c r="K3763" s="427"/>
      <c r="L3763" s="350">
        <v>12000</v>
      </c>
      <c r="M3763" s="428"/>
      <c r="N3763" s="428"/>
      <c r="O3763" s="429"/>
      <c r="P3763" s="445"/>
      <c r="Q3763" s="433"/>
      <c r="R3763" s="434">
        <v>12000</v>
      </c>
      <c r="S3763" s="350"/>
      <c r="T3763" s="431"/>
      <c r="U3763" s="350"/>
      <c r="V3763" s="431"/>
      <c r="W3763" s="350"/>
      <c r="X3763" s="23">
        <f t="shared" si="531"/>
        <v>0</v>
      </c>
      <c r="Y3763" s="23">
        <f t="shared" si="532"/>
        <v>0</v>
      </c>
      <c r="Z3763" s="20">
        <v>1</v>
      </c>
      <c r="AH3763" s="20">
        <f t="shared" si="527"/>
        <v>1</v>
      </c>
      <c r="AQ3763" s="1">
        <f t="shared" si="529"/>
        <v>0</v>
      </c>
      <c r="AR3763" s="1">
        <f t="shared" si="528"/>
        <v>1</v>
      </c>
    </row>
    <row r="3764" spans="1:44" ht="28.2" thickTop="1" thickBot="1">
      <c r="A3764" s="104" t="s">
        <v>1094</v>
      </c>
      <c r="B3764" s="104" t="s">
        <v>1241</v>
      </c>
      <c r="C3764" s="187" t="s">
        <v>36</v>
      </c>
      <c r="D3764" s="188"/>
      <c r="E3764" s="225" t="s">
        <v>179</v>
      </c>
      <c r="F3764" s="424">
        <v>25000</v>
      </c>
      <c r="G3764" s="425">
        <f t="shared" si="533"/>
        <v>25000</v>
      </c>
      <c r="H3764" s="426"/>
      <c r="I3764" s="350"/>
      <c r="J3764" s="427"/>
      <c r="K3764" s="427"/>
      <c r="L3764" s="350">
        <v>25000</v>
      </c>
      <c r="M3764" s="428"/>
      <c r="N3764" s="428"/>
      <c r="O3764" s="429"/>
      <c r="P3764" s="445"/>
      <c r="Q3764" s="433"/>
      <c r="R3764" s="434">
        <v>25000</v>
      </c>
      <c r="S3764" s="350"/>
      <c r="T3764" s="431"/>
      <c r="U3764" s="350"/>
      <c r="V3764" s="431"/>
      <c r="W3764" s="350"/>
      <c r="X3764" s="23">
        <f t="shared" si="531"/>
        <v>0</v>
      </c>
      <c r="Y3764" s="23">
        <f t="shared" si="532"/>
        <v>0</v>
      </c>
      <c r="Z3764" s="20">
        <v>1</v>
      </c>
      <c r="AH3764" s="20">
        <f t="shared" si="527"/>
        <v>1</v>
      </c>
      <c r="AQ3764" s="1">
        <f t="shared" si="529"/>
        <v>0</v>
      </c>
      <c r="AR3764" s="1">
        <f t="shared" si="528"/>
        <v>1</v>
      </c>
    </row>
    <row r="3765" spans="1:44" ht="28.2" thickTop="1" thickBot="1">
      <c r="A3765" s="104" t="s">
        <v>1094</v>
      </c>
      <c r="B3765" s="104" t="s">
        <v>1241</v>
      </c>
      <c r="C3765" s="187" t="s">
        <v>1245</v>
      </c>
      <c r="D3765" s="188"/>
      <c r="E3765" s="225" t="s">
        <v>179</v>
      </c>
      <c r="F3765" s="424">
        <v>60000</v>
      </c>
      <c r="G3765" s="425">
        <f t="shared" si="533"/>
        <v>60000</v>
      </c>
      <c r="H3765" s="426"/>
      <c r="I3765" s="350"/>
      <c r="J3765" s="427"/>
      <c r="K3765" s="427"/>
      <c r="L3765" s="350">
        <v>60000</v>
      </c>
      <c r="M3765" s="428"/>
      <c r="N3765" s="428"/>
      <c r="O3765" s="429"/>
      <c r="P3765" s="445"/>
      <c r="Q3765" s="433"/>
      <c r="R3765" s="434">
        <v>60000</v>
      </c>
      <c r="S3765" s="350"/>
      <c r="T3765" s="431"/>
      <c r="U3765" s="350"/>
      <c r="V3765" s="431"/>
      <c r="W3765" s="350"/>
      <c r="X3765" s="23">
        <f t="shared" si="531"/>
        <v>0</v>
      </c>
      <c r="Y3765" s="23">
        <f t="shared" si="532"/>
        <v>0</v>
      </c>
      <c r="Z3765" s="20">
        <v>1</v>
      </c>
      <c r="AH3765" s="20">
        <f t="shared" si="527"/>
        <v>1</v>
      </c>
      <c r="AQ3765" s="1">
        <f t="shared" si="529"/>
        <v>0</v>
      </c>
      <c r="AR3765" s="1">
        <f t="shared" si="528"/>
        <v>1</v>
      </c>
    </row>
    <row r="3766" spans="1:44" ht="28.2" thickTop="1" thickBot="1">
      <c r="A3766" s="104" t="s">
        <v>1094</v>
      </c>
      <c r="B3766" s="104" t="s">
        <v>1241</v>
      </c>
      <c r="C3766" s="187" t="s">
        <v>37</v>
      </c>
      <c r="D3766" s="188"/>
      <c r="E3766" s="225" t="s">
        <v>179</v>
      </c>
      <c r="F3766" s="424">
        <v>80000</v>
      </c>
      <c r="G3766" s="425">
        <f t="shared" si="533"/>
        <v>80000</v>
      </c>
      <c r="H3766" s="426"/>
      <c r="I3766" s="350"/>
      <c r="J3766" s="427"/>
      <c r="K3766" s="427">
        <v>80000</v>
      </c>
      <c r="L3766" s="350"/>
      <c r="M3766" s="428"/>
      <c r="N3766" s="428"/>
      <c r="O3766" s="429"/>
      <c r="P3766" s="445"/>
      <c r="Q3766" s="433"/>
      <c r="R3766" s="434">
        <v>80000</v>
      </c>
      <c r="S3766" s="350"/>
      <c r="T3766" s="431"/>
      <c r="U3766" s="350"/>
      <c r="V3766" s="431"/>
      <c r="W3766" s="350"/>
      <c r="X3766" s="23">
        <f t="shared" si="531"/>
        <v>0</v>
      </c>
      <c r="Y3766" s="23">
        <f t="shared" si="532"/>
        <v>0</v>
      </c>
      <c r="Z3766" s="20">
        <v>1</v>
      </c>
      <c r="AH3766" s="20">
        <f t="shared" si="527"/>
        <v>1</v>
      </c>
      <c r="AQ3766" s="1">
        <f t="shared" si="529"/>
        <v>0</v>
      </c>
      <c r="AR3766" s="1">
        <f t="shared" si="528"/>
        <v>1</v>
      </c>
    </row>
    <row r="3767" spans="1:44" ht="28.2" thickTop="1" thickBot="1">
      <c r="A3767" s="104" t="s">
        <v>1094</v>
      </c>
      <c r="B3767" s="104" t="s">
        <v>1241</v>
      </c>
      <c r="C3767" s="432" t="s">
        <v>222</v>
      </c>
      <c r="D3767" s="188"/>
      <c r="E3767" s="225" t="s">
        <v>179</v>
      </c>
      <c r="F3767" s="424">
        <v>485000</v>
      </c>
      <c r="G3767" s="425">
        <f t="shared" si="533"/>
        <v>485000</v>
      </c>
      <c r="H3767" s="426"/>
      <c r="I3767" s="350"/>
      <c r="J3767" s="427">
        <v>485000</v>
      </c>
      <c r="K3767" s="427"/>
      <c r="L3767" s="350"/>
      <c r="M3767" s="428"/>
      <c r="N3767" s="428"/>
      <c r="O3767" s="429"/>
      <c r="P3767" s="445"/>
      <c r="Q3767" s="433"/>
      <c r="R3767" s="434">
        <v>485000</v>
      </c>
      <c r="S3767" s="350"/>
      <c r="T3767" s="431"/>
      <c r="U3767" s="350"/>
      <c r="V3767" s="431"/>
      <c r="W3767" s="350"/>
      <c r="X3767" s="23">
        <f t="shared" si="531"/>
        <v>0</v>
      </c>
      <c r="Y3767" s="23">
        <f t="shared" si="532"/>
        <v>0</v>
      </c>
      <c r="Z3767" s="20">
        <v>1</v>
      </c>
      <c r="AH3767" s="20">
        <f t="shared" si="527"/>
        <v>1</v>
      </c>
      <c r="AQ3767" s="1">
        <f t="shared" si="529"/>
        <v>0</v>
      </c>
      <c r="AR3767" s="1">
        <f t="shared" si="528"/>
        <v>1</v>
      </c>
    </row>
    <row r="3768" spans="1:44" ht="28.2" thickTop="1" thickBot="1">
      <c r="A3768" s="104" t="s">
        <v>1094</v>
      </c>
      <c r="B3768" s="104" t="s">
        <v>1241</v>
      </c>
      <c r="C3768" s="187" t="s">
        <v>1246</v>
      </c>
      <c r="D3768" s="188"/>
      <c r="E3768" s="225" t="s">
        <v>179</v>
      </c>
      <c r="F3768" s="424">
        <v>15000</v>
      </c>
      <c r="G3768" s="425">
        <f t="shared" si="533"/>
        <v>15000</v>
      </c>
      <c r="H3768" s="426"/>
      <c r="I3768" s="350"/>
      <c r="J3768" s="427"/>
      <c r="K3768" s="427"/>
      <c r="L3768" s="350">
        <v>15000</v>
      </c>
      <c r="M3768" s="428"/>
      <c r="N3768" s="428"/>
      <c r="O3768" s="429"/>
      <c r="P3768" s="445"/>
      <c r="Q3768" s="433"/>
      <c r="R3768" s="434">
        <v>15000</v>
      </c>
      <c r="S3768" s="350"/>
      <c r="T3768" s="431"/>
      <c r="U3768" s="350"/>
      <c r="V3768" s="431"/>
      <c r="W3768" s="350"/>
      <c r="X3768" s="23">
        <f t="shared" si="531"/>
        <v>0</v>
      </c>
      <c r="Y3768" s="23">
        <f t="shared" si="532"/>
        <v>0</v>
      </c>
      <c r="Z3768" s="20">
        <v>1</v>
      </c>
      <c r="AH3768" s="20">
        <f t="shared" si="527"/>
        <v>1</v>
      </c>
      <c r="AQ3768" s="1">
        <f t="shared" si="529"/>
        <v>0</v>
      </c>
      <c r="AR3768" s="1">
        <f t="shared" si="528"/>
        <v>1</v>
      </c>
    </row>
    <row r="3769" spans="1:44" ht="28.2" thickTop="1" thickBot="1">
      <c r="A3769" s="104" t="s">
        <v>1094</v>
      </c>
      <c r="B3769" s="104" t="s">
        <v>1241</v>
      </c>
      <c r="C3769" s="187" t="s">
        <v>54</v>
      </c>
      <c r="D3769" s="188"/>
      <c r="E3769" s="225" t="s">
        <v>145</v>
      </c>
      <c r="F3769" s="424">
        <v>565000</v>
      </c>
      <c r="G3769" s="425">
        <f t="shared" si="533"/>
        <v>565000</v>
      </c>
      <c r="H3769" s="426"/>
      <c r="I3769" s="350"/>
      <c r="J3769" s="427">
        <v>450000</v>
      </c>
      <c r="K3769" s="427"/>
      <c r="L3769" s="427">
        <v>115000</v>
      </c>
      <c r="M3769" s="428"/>
      <c r="N3769" s="428"/>
      <c r="O3769" s="429"/>
      <c r="P3769" s="445"/>
      <c r="Q3769" s="433"/>
      <c r="R3769" s="434">
        <v>565000</v>
      </c>
      <c r="S3769" s="350"/>
      <c r="T3769" s="431"/>
      <c r="U3769" s="350"/>
      <c r="V3769" s="431"/>
      <c r="W3769" s="350"/>
      <c r="X3769" s="23">
        <f t="shared" si="531"/>
        <v>0</v>
      </c>
      <c r="Y3769" s="23">
        <f t="shared" si="532"/>
        <v>0</v>
      </c>
      <c r="AH3769" s="20">
        <f t="shared" si="527"/>
        <v>0</v>
      </c>
      <c r="AI3769" s="20">
        <v>1</v>
      </c>
      <c r="AQ3769" s="1">
        <f t="shared" si="529"/>
        <v>1</v>
      </c>
      <c r="AR3769" s="1">
        <f t="shared" si="528"/>
        <v>1</v>
      </c>
    </row>
    <row r="3770" spans="1:44" ht="28.2" thickTop="1" thickBot="1">
      <c r="A3770" s="104" t="s">
        <v>1094</v>
      </c>
      <c r="B3770" s="104" t="s">
        <v>1241</v>
      </c>
      <c r="C3770" s="187" t="s">
        <v>229</v>
      </c>
      <c r="D3770" s="188"/>
      <c r="E3770" s="225" t="s">
        <v>145</v>
      </c>
      <c r="F3770" s="424">
        <v>35000</v>
      </c>
      <c r="G3770" s="425">
        <f t="shared" si="533"/>
        <v>35000</v>
      </c>
      <c r="H3770" s="426"/>
      <c r="I3770" s="350"/>
      <c r="J3770" s="427"/>
      <c r="K3770" s="427"/>
      <c r="L3770" s="427">
        <v>35000</v>
      </c>
      <c r="M3770" s="428"/>
      <c r="N3770" s="428"/>
      <c r="O3770" s="429"/>
      <c r="P3770" s="445"/>
      <c r="Q3770" s="433"/>
      <c r="R3770" s="434">
        <v>35000</v>
      </c>
      <c r="S3770" s="350"/>
      <c r="T3770" s="431"/>
      <c r="U3770" s="350"/>
      <c r="V3770" s="431"/>
      <c r="W3770" s="350"/>
      <c r="X3770" s="23">
        <f t="shared" si="531"/>
        <v>0</v>
      </c>
      <c r="Y3770" s="23">
        <f t="shared" si="532"/>
        <v>0</v>
      </c>
      <c r="AH3770" s="20">
        <f t="shared" si="527"/>
        <v>0</v>
      </c>
      <c r="AI3770" s="20">
        <v>1</v>
      </c>
      <c r="AQ3770" s="1">
        <f t="shared" si="529"/>
        <v>1</v>
      </c>
      <c r="AR3770" s="1">
        <f t="shared" si="528"/>
        <v>1</v>
      </c>
    </row>
    <row r="3771" spans="1:44" ht="28.2" thickTop="1" thickBot="1">
      <c r="A3771" s="104" t="s">
        <v>1094</v>
      </c>
      <c r="B3771" s="104" t="s">
        <v>1241</v>
      </c>
      <c r="C3771" s="187" t="s">
        <v>1141</v>
      </c>
      <c r="D3771" s="188"/>
      <c r="E3771" s="225" t="s">
        <v>145</v>
      </c>
      <c r="F3771" s="424">
        <v>20000</v>
      </c>
      <c r="G3771" s="425">
        <f t="shared" si="533"/>
        <v>20000</v>
      </c>
      <c r="H3771" s="426"/>
      <c r="I3771" s="350">
        <v>20000</v>
      </c>
      <c r="J3771" s="427"/>
      <c r="K3771" s="427"/>
      <c r="L3771" s="427"/>
      <c r="M3771" s="428"/>
      <c r="N3771" s="428"/>
      <c r="O3771" s="429"/>
      <c r="P3771" s="445"/>
      <c r="Q3771" s="433"/>
      <c r="R3771" s="434">
        <v>20000</v>
      </c>
      <c r="S3771" s="350"/>
      <c r="T3771" s="431"/>
      <c r="U3771" s="350"/>
      <c r="V3771" s="431"/>
      <c r="W3771" s="350"/>
      <c r="X3771" s="23">
        <f t="shared" si="531"/>
        <v>0</v>
      </c>
      <c r="Y3771" s="23">
        <f t="shared" si="532"/>
        <v>0</v>
      </c>
      <c r="AH3771" s="20">
        <f t="shared" si="527"/>
        <v>0</v>
      </c>
      <c r="AI3771" s="20">
        <v>1</v>
      </c>
      <c r="AQ3771" s="1">
        <f t="shared" si="529"/>
        <v>1</v>
      </c>
      <c r="AR3771" s="1">
        <f t="shared" si="528"/>
        <v>1</v>
      </c>
    </row>
    <row r="3772" spans="1:44" ht="28.2" thickTop="1" thickBot="1">
      <c r="A3772" s="104" t="s">
        <v>1094</v>
      </c>
      <c r="B3772" s="104" t="s">
        <v>1241</v>
      </c>
      <c r="C3772" s="187" t="s">
        <v>136</v>
      </c>
      <c r="D3772" s="188"/>
      <c r="E3772" s="225" t="s">
        <v>145</v>
      </c>
      <c r="F3772" s="424">
        <v>50000</v>
      </c>
      <c r="G3772" s="425">
        <f t="shared" si="533"/>
        <v>50000</v>
      </c>
      <c r="H3772" s="426"/>
      <c r="I3772" s="350">
        <v>46000</v>
      </c>
      <c r="J3772" s="427"/>
      <c r="K3772" s="427"/>
      <c r="L3772" s="427">
        <v>4000</v>
      </c>
      <c r="M3772" s="428"/>
      <c r="N3772" s="428"/>
      <c r="O3772" s="429"/>
      <c r="P3772" s="445"/>
      <c r="Q3772" s="433"/>
      <c r="R3772" s="434">
        <v>50000</v>
      </c>
      <c r="S3772" s="350"/>
      <c r="T3772" s="431"/>
      <c r="U3772" s="350"/>
      <c r="V3772" s="431"/>
      <c r="W3772" s="350"/>
      <c r="X3772" s="23">
        <f t="shared" si="531"/>
        <v>0</v>
      </c>
      <c r="Y3772" s="23">
        <f t="shared" si="532"/>
        <v>0</v>
      </c>
      <c r="AH3772" s="20">
        <f t="shared" si="527"/>
        <v>0</v>
      </c>
      <c r="AI3772" s="20">
        <v>1</v>
      </c>
      <c r="AQ3772" s="1">
        <f t="shared" si="529"/>
        <v>1</v>
      </c>
      <c r="AR3772" s="1">
        <f t="shared" si="528"/>
        <v>1</v>
      </c>
    </row>
    <row r="3773" spans="1:44" ht="28.2" thickTop="1" thickBot="1">
      <c r="A3773" s="104" t="s">
        <v>1094</v>
      </c>
      <c r="B3773" s="104" t="s">
        <v>1241</v>
      </c>
      <c r="C3773" s="187" t="s">
        <v>1247</v>
      </c>
      <c r="D3773" s="188"/>
      <c r="E3773" s="225" t="s">
        <v>145</v>
      </c>
      <c r="F3773" s="424">
        <v>50000</v>
      </c>
      <c r="G3773" s="425">
        <f t="shared" si="533"/>
        <v>50000</v>
      </c>
      <c r="H3773" s="426"/>
      <c r="I3773" s="350"/>
      <c r="J3773" s="427"/>
      <c r="K3773" s="427"/>
      <c r="L3773" s="427">
        <v>50000</v>
      </c>
      <c r="M3773" s="428"/>
      <c r="N3773" s="428"/>
      <c r="O3773" s="429"/>
      <c r="P3773" s="445"/>
      <c r="Q3773" s="433"/>
      <c r="R3773" s="434">
        <v>50000</v>
      </c>
      <c r="S3773" s="350"/>
      <c r="T3773" s="431"/>
      <c r="U3773" s="350"/>
      <c r="V3773" s="431"/>
      <c r="W3773" s="350"/>
      <c r="X3773" s="23">
        <f t="shared" si="531"/>
        <v>0</v>
      </c>
      <c r="Y3773" s="23">
        <f t="shared" si="532"/>
        <v>0</v>
      </c>
      <c r="AH3773" s="20">
        <f t="shared" si="527"/>
        <v>0</v>
      </c>
      <c r="AI3773" s="20">
        <v>1</v>
      </c>
      <c r="AQ3773" s="1">
        <f t="shared" si="529"/>
        <v>1</v>
      </c>
      <c r="AR3773" s="1">
        <f t="shared" si="528"/>
        <v>1</v>
      </c>
    </row>
    <row r="3774" spans="1:44" ht="28.2" thickTop="1" thickBot="1">
      <c r="A3774" s="104" t="s">
        <v>1094</v>
      </c>
      <c r="B3774" s="104" t="s">
        <v>1241</v>
      </c>
      <c r="C3774" s="187" t="s">
        <v>542</v>
      </c>
      <c r="D3774" s="188"/>
      <c r="E3774" s="225" t="s">
        <v>1566</v>
      </c>
      <c r="F3774" s="424">
        <v>130000</v>
      </c>
      <c r="G3774" s="425">
        <f t="shared" si="533"/>
        <v>130000</v>
      </c>
      <c r="H3774" s="426"/>
      <c r="I3774" s="350">
        <v>50000</v>
      </c>
      <c r="J3774" s="427"/>
      <c r="K3774" s="427"/>
      <c r="L3774" s="427">
        <v>80000</v>
      </c>
      <c r="M3774" s="428"/>
      <c r="N3774" s="428"/>
      <c r="O3774" s="429"/>
      <c r="P3774" s="445"/>
      <c r="Q3774" s="433"/>
      <c r="R3774" s="434">
        <v>130000</v>
      </c>
      <c r="S3774" s="350"/>
      <c r="T3774" s="431"/>
      <c r="U3774" s="350"/>
      <c r="V3774" s="431"/>
      <c r="W3774" s="350"/>
      <c r="X3774" s="23">
        <f t="shared" si="531"/>
        <v>0</v>
      </c>
      <c r="Y3774" s="23">
        <f t="shared" si="532"/>
        <v>0</v>
      </c>
      <c r="AH3774" s="20">
        <f t="shared" si="527"/>
        <v>0</v>
      </c>
      <c r="AI3774" s="20">
        <v>1</v>
      </c>
      <c r="AQ3774" s="1">
        <f t="shared" si="529"/>
        <v>1</v>
      </c>
      <c r="AR3774" s="1">
        <f t="shared" si="528"/>
        <v>1</v>
      </c>
    </row>
    <row r="3775" spans="1:44" ht="28.2" thickTop="1" thickBot="1">
      <c r="A3775" s="104" t="s">
        <v>1094</v>
      </c>
      <c r="B3775" s="104" t="s">
        <v>1248</v>
      </c>
      <c r="C3775" s="432" t="s">
        <v>222</v>
      </c>
      <c r="D3775" s="188"/>
      <c r="E3775" s="225" t="s">
        <v>179</v>
      </c>
      <c r="F3775" s="424">
        <v>299000</v>
      </c>
      <c r="G3775" s="425">
        <f t="shared" si="533"/>
        <v>299000</v>
      </c>
      <c r="H3775" s="426"/>
      <c r="I3775" s="350"/>
      <c r="J3775" s="427">
        <v>299000</v>
      </c>
      <c r="K3775" s="427"/>
      <c r="L3775" s="427"/>
      <c r="M3775" s="428"/>
      <c r="N3775" s="428"/>
      <c r="O3775" s="429"/>
      <c r="P3775" s="445"/>
      <c r="Q3775" s="433"/>
      <c r="R3775" s="434">
        <v>299000</v>
      </c>
      <c r="S3775" s="350"/>
      <c r="T3775" s="431"/>
      <c r="U3775" s="350"/>
      <c r="V3775" s="431"/>
      <c r="W3775" s="350"/>
      <c r="X3775" s="23">
        <f t="shared" si="531"/>
        <v>0</v>
      </c>
      <c r="Y3775" s="23">
        <f t="shared" si="532"/>
        <v>0</v>
      </c>
      <c r="Z3775" s="20">
        <v>1</v>
      </c>
      <c r="AH3775" s="20">
        <f t="shared" si="527"/>
        <v>1</v>
      </c>
      <c r="AQ3775" s="1">
        <f t="shared" si="529"/>
        <v>0</v>
      </c>
      <c r="AR3775" s="1">
        <f t="shared" si="528"/>
        <v>1</v>
      </c>
    </row>
    <row r="3776" spans="1:44" ht="28.2" thickTop="1" thickBot="1">
      <c r="A3776" s="104" t="s">
        <v>1094</v>
      </c>
      <c r="B3776" s="104" t="s">
        <v>1248</v>
      </c>
      <c r="C3776" s="187" t="s">
        <v>1213</v>
      </c>
      <c r="D3776" s="188"/>
      <c r="E3776" s="225" t="s">
        <v>179</v>
      </c>
      <c r="F3776" s="424">
        <f>384000-F3775</f>
        <v>85000</v>
      </c>
      <c r="G3776" s="425">
        <f t="shared" si="533"/>
        <v>85000</v>
      </c>
      <c r="H3776" s="426"/>
      <c r="I3776" s="350">
        <v>85000</v>
      </c>
      <c r="J3776" s="427"/>
      <c r="K3776" s="427"/>
      <c r="L3776" s="427"/>
      <c r="M3776" s="428"/>
      <c r="N3776" s="428"/>
      <c r="O3776" s="429"/>
      <c r="P3776" s="445"/>
      <c r="Q3776" s="433"/>
      <c r="R3776" s="434">
        <v>85000</v>
      </c>
      <c r="S3776" s="350"/>
      <c r="T3776" s="431"/>
      <c r="U3776" s="350"/>
      <c r="V3776" s="431"/>
      <c r="W3776" s="350"/>
      <c r="X3776" s="23">
        <f t="shared" si="531"/>
        <v>0</v>
      </c>
      <c r="Y3776" s="23">
        <f t="shared" si="532"/>
        <v>0</v>
      </c>
      <c r="Z3776" s="20">
        <v>1</v>
      </c>
      <c r="AH3776" s="20">
        <f t="shared" si="527"/>
        <v>1</v>
      </c>
      <c r="AQ3776" s="1">
        <f t="shared" si="529"/>
        <v>0</v>
      </c>
      <c r="AR3776" s="1">
        <f t="shared" si="528"/>
        <v>1</v>
      </c>
    </row>
    <row r="3777" spans="1:44" ht="28.2" thickTop="1" thickBot="1">
      <c r="A3777" s="104" t="s">
        <v>1094</v>
      </c>
      <c r="B3777" s="104" t="s">
        <v>1248</v>
      </c>
      <c r="C3777" s="187" t="s">
        <v>37</v>
      </c>
      <c r="D3777" s="188"/>
      <c r="E3777" s="225" t="s">
        <v>179</v>
      </c>
      <c r="F3777" s="424">
        <v>60000</v>
      </c>
      <c r="G3777" s="425">
        <f t="shared" si="533"/>
        <v>60000</v>
      </c>
      <c r="H3777" s="426"/>
      <c r="I3777" s="350">
        <v>16000</v>
      </c>
      <c r="J3777" s="427"/>
      <c r="K3777" s="427">
        <v>44000</v>
      </c>
      <c r="L3777" s="427"/>
      <c r="M3777" s="428"/>
      <c r="N3777" s="428"/>
      <c r="O3777" s="429"/>
      <c r="P3777" s="445"/>
      <c r="Q3777" s="433"/>
      <c r="R3777" s="434">
        <v>60000</v>
      </c>
      <c r="S3777" s="350"/>
      <c r="T3777" s="431"/>
      <c r="U3777" s="350"/>
      <c r="V3777" s="431"/>
      <c r="W3777" s="350"/>
      <c r="X3777" s="23">
        <f t="shared" si="531"/>
        <v>0</v>
      </c>
      <c r="Y3777" s="23">
        <f t="shared" si="532"/>
        <v>0</v>
      </c>
      <c r="Z3777" s="20">
        <v>1</v>
      </c>
      <c r="AH3777" s="20">
        <f t="shared" si="527"/>
        <v>1</v>
      </c>
      <c r="AQ3777" s="1">
        <f t="shared" si="529"/>
        <v>0</v>
      </c>
      <c r="AR3777" s="1">
        <f t="shared" si="528"/>
        <v>1</v>
      </c>
    </row>
    <row r="3778" spans="1:44" ht="28.2" thickTop="1" thickBot="1">
      <c r="A3778" s="104" t="s">
        <v>1094</v>
      </c>
      <c r="B3778" s="104" t="s">
        <v>1248</v>
      </c>
      <c r="C3778" s="187" t="s">
        <v>229</v>
      </c>
      <c r="D3778" s="188"/>
      <c r="E3778" s="225" t="s">
        <v>179</v>
      </c>
      <c r="F3778" s="424">
        <v>101000</v>
      </c>
      <c r="G3778" s="425">
        <f t="shared" si="533"/>
        <v>101000</v>
      </c>
      <c r="H3778" s="426"/>
      <c r="I3778" s="350"/>
      <c r="J3778" s="427">
        <v>101000</v>
      </c>
      <c r="K3778" s="427"/>
      <c r="L3778" s="427"/>
      <c r="M3778" s="428"/>
      <c r="N3778" s="428"/>
      <c r="O3778" s="429"/>
      <c r="P3778" s="445"/>
      <c r="Q3778" s="433"/>
      <c r="R3778" s="434">
        <v>101000</v>
      </c>
      <c r="S3778" s="350"/>
      <c r="T3778" s="431"/>
      <c r="U3778" s="350"/>
      <c r="V3778" s="431"/>
      <c r="W3778" s="350"/>
      <c r="X3778" s="23">
        <f t="shared" si="531"/>
        <v>0</v>
      </c>
      <c r="Y3778" s="23">
        <f t="shared" si="532"/>
        <v>0</v>
      </c>
      <c r="Z3778" s="20">
        <v>1</v>
      </c>
      <c r="AH3778" s="20">
        <f t="shared" si="527"/>
        <v>1</v>
      </c>
      <c r="AQ3778" s="1">
        <f t="shared" si="529"/>
        <v>0</v>
      </c>
      <c r="AR3778" s="1">
        <f t="shared" si="528"/>
        <v>1</v>
      </c>
    </row>
    <row r="3779" spans="1:44" ht="28.2" thickTop="1" thickBot="1">
      <c r="A3779" s="104" t="s">
        <v>1094</v>
      </c>
      <c r="B3779" s="104" t="s">
        <v>1248</v>
      </c>
      <c r="C3779" s="187" t="s">
        <v>133</v>
      </c>
      <c r="D3779" s="188"/>
      <c r="E3779" s="225" t="s">
        <v>179</v>
      </c>
      <c r="F3779" s="424">
        <v>320000</v>
      </c>
      <c r="G3779" s="425">
        <f t="shared" si="533"/>
        <v>320000</v>
      </c>
      <c r="H3779" s="426"/>
      <c r="I3779" s="350"/>
      <c r="J3779" s="427"/>
      <c r="K3779" s="427"/>
      <c r="L3779" s="427">
        <v>320000</v>
      </c>
      <c r="M3779" s="428"/>
      <c r="N3779" s="428"/>
      <c r="O3779" s="429"/>
      <c r="P3779" s="445"/>
      <c r="Q3779" s="433"/>
      <c r="R3779" s="434"/>
      <c r="S3779" s="350">
        <v>320000</v>
      </c>
      <c r="T3779" s="431"/>
      <c r="U3779" s="350"/>
      <c r="V3779" s="431"/>
      <c r="W3779" s="350"/>
      <c r="X3779" s="23">
        <f t="shared" si="531"/>
        <v>0</v>
      </c>
      <c r="Y3779" s="23">
        <f t="shared" si="532"/>
        <v>0</v>
      </c>
      <c r="Z3779" s="20">
        <v>1</v>
      </c>
      <c r="AH3779" s="20">
        <f t="shared" si="527"/>
        <v>1</v>
      </c>
      <c r="AQ3779" s="1">
        <f t="shared" si="529"/>
        <v>0</v>
      </c>
      <c r="AR3779" s="1">
        <f t="shared" si="528"/>
        <v>1</v>
      </c>
    </row>
    <row r="3780" spans="1:44" ht="28.2" thickTop="1" thickBot="1">
      <c r="A3780" s="104" t="s">
        <v>1094</v>
      </c>
      <c r="B3780" s="104" t="s">
        <v>1248</v>
      </c>
      <c r="C3780" s="187" t="s">
        <v>1249</v>
      </c>
      <c r="D3780" s="188"/>
      <c r="E3780" s="225" t="s">
        <v>179</v>
      </c>
      <c r="F3780" s="424">
        <v>130000</v>
      </c>
      <c r="G3780" s="425">
        <f t="shared" si="533"/>
        <v>130000</v>
      </c>
      <c r="H3780" s="426"/>
      <c r="I3780" s="350"/>
      <c r="J3780" s="427"/>
      <c r="K3780" s="427"/>
      <c r="L3780" s="427"/>
      <c r="M3780" s="428"/>
      <c r="N3780" s="428">
        <v>130000</v>
      </c>
      <c r="O3780" s="429" t="s">
        <v>156</v>
      </c>
      <c r="P3780" s="445"/>
      <c r="Q3780" s="433"/>
      <c r="R3780" s="434">
        <v>130000</v>
      </c>
      <c r="S3780" s="350"/>
      <c r="T3780" s="431"/>
      <c r="U3780" s="350"/>
      <c r="V3780" s="431"/>
      <c r="W3780" s="350"/>
      <c r="X3780" s="23">
        <f t="shared" si="531"/>
        <v>0</v>
      </c>
      <c r="Y3780" s="23">
        <f t="shared" si="532"/>
        <v>0</v>
      </c>
      <c r="Z3780" s="20">
        <v>1</v>
      </c>
      <c r="AH3780" s="20">
        <f t="shared" si="527"/>
        <v>1</v>
      </c>
      <c r="AQ3780" s="1">
        <f t="shared" si="529"/>
        <v>0</v>
      </c>
      <c r="AR3780" s="1">
        <f t="shared" si="528"/>
        <v>1</v>
      </c>
    </row>
    <row r="3781" spans="1:44" ht="28.2" thickTop="1" thickBot="1">
      <c r="A3781" s="104" t="s">
        <v>1094</v>
      </c>
      <c r="B3781" s="104" t="s">
        <v>1248</v>
      </c>
      <c r="C3781" s="187" t="s">
        <v>1250</v>
      </c>
      <c r="D3781" s="188"/>
      <c r="E3781" s="225" t="s">
        <v>145</v>
      </c>
      <c r="F3781" s="424">
        <v>160000</v>
      </c>
      <c r="G3781" s="425">
        <v>157000</v>
      </c>
      <c r="H3781" s="426"/>
      <c r="I3781" s="350"/>
      <c r="J3781" s="427">
        <v>145000</v>
      </c>
      <c r="K3781" s="427"/>
      <c r="L3781" s="427">
        <v>12000</v>
      </c>
      <c r="M3781" s="428"/>
      <c r="N3781" s="428"/>
      <c r="O3781" s="429"/>
      <c r="P3781" s="445"/>
      <c r="Q3781" s="433"/>
      <c r="R3781" s="434">
        <v>157000</v>
      </c>
      <c r="S3781" s="350"/>
      <c r="T3781" s="431"/>
      <c r="U3781" s="350"/>
      <c r="V3781" s="431"/>
      <c r="W3781" s="350"/>
      <c r="X3781" s="23">
        <f t="shared" si="531"/>
        <v>0</v>
      </c>
      <c r="Y3781" s="23">
        <f t="shared" si="532"/>
        <v>0</v>
      </c>
      <c r="AH3781" s="20">
        <f t="shared" si="527"/>
        <v>0</v>
      </c>
      <c r="AI3781" s="20">
        <v>1</v>
      </c>
      <c r="AQ3781" s="1">
        <f t="shared" si="529"/>
        <v>1</v>
      </c>
      <c r="AR3781" s="1">
        <f t="shared" si="528"/>
        <v>1</v>
      </c>
    </row>
    <row r="3782" spans="1:44" ht="28.2" thickTop="1" thickBot="1">
      <c r="A3782" s="104" t="s">
        <v>1094</v>
      </c>
      <c r="B3782" s="104" t="s">
        <v>1248</v>
      </c>
      <c r="C3782" s="187" t="s">
        <v>665</v>
      </c>
      <c r="D3782" s="188"/>
      <c r="E3782" s="225" t="s">
        <v>145</v>
      </c>
      <c r="F3782" s="424">
        <v>50000</v>
      </c>
      <c r="G3782" s="425">
        <v>47000</v>
      </c>
      <c r="H3782" s="426"/>
      <c r="I3782" s="350"/>
      <c r="J3782" s="427"/>
      <c r="K3782" s="427"/>
      <c r="L3782" s="427">
        <v>47000</v>
      </c>
      <c r="M3782" s="428"/>
      <c r="N3782" s="428"/>
      <c r="O3782" s="429"/>
      <c r="P3782" s="445"/>
      <c r="Q3782" s="433"/>
      <c r="R3782" s="434">
        <v>47000</v>
      </c>
      <c r="S3782" s="350"/>
      <c r="T3782" s="431"/>
      <c r="U3782" s="350"/>
      <c r="V3782" s="431"/>
      <c r="W3782" s="350"/>
      <c r="X3782" s="23">
        <f t="shared" si="531"/>
        <v>0</v>
      </c>
      <c r="Y3782" s="23">
        <f t="shared" si="532"/>
        <v>0</v>
      </c>
      <c r="AH3782" s="20">
        <f t="shared" si="527"/>
        <v>0</v>
      </c>
      <c r="AI3782" s="20">
        <v>1</v>
      </c>
      <c r="AQ3782" s="1">
        <f t="shared" si="529"/>
        <v>1</v>
      </c>
      <c r="AR3782" s="1">
        <f t="shared" si="528"/>
        <v>1</v>
      </c>
    </row>
    <row r="3783" spans="1:44" ht="28.2" thickTop="1" thickBot="1">
      <c r="A3783" s="104" t="s">
        <v>1094</v>
      </c>
      <c r="B3783" s="104" t="s">
        <v>1248</v>
      </c>
      <c r="C3783" s="187" t="s">
        <v>140</v>
      </c>
      <c r="D3783" s="188"/>
      <c r="E3783" s="225" t="s">
        <v>145</v>
      </c>
      <c r="F3783" s="424">
        <v>10000</v>
      </c>
      <c r="G3783" s="425">
        <f t="shared" si="533"/>
        <v>10000</v>
      </c>
      <c r="H3783" s="426"/>
      <c r="I3783" s="350"/>
      <c r="J3783" s="427"/>
      <c r="K3783" s="427"/>
      <c r="L3783" s="427">
        <v>10000</v>
      </c>
      <c r="M3783" s="428"/>
      <c r="N3783" s="428"/>
      <c r="O3783" s="429"/>
      <c r="P3783" s="445"/>
      <c r="Q3783" s="433"/>
      <c r="R3783" s="434">
        <v>10000</v>
      </c>
      <c r="S3783" s="350"/>
      <c r="T3783" s="431"/>
      <c r="U3783" s="350"/>
      <c r="V3783" s="431"/>
      <c r="W3783" s="350"/>
      <c r="X3783" s="23">
        <f t="shared" si="531"/>
        <v>0</v>
      </c>
      <c r="Y3783" s="23">
        <f t="shared" si="532"/>
        <v>0</v>
      </c>
      <c r="AH3783" s="20">
        <f t="shared" si="527"/>
        <v>0</v>
      </c>
      <c r="AI3783" s="20">
        <v>1</v>
      </c>
      <c r="AQ3783" s="1">
        <f t="shared" si="529"/>
        <v>1</v>
      </c>
      <c r="AR3783" s="1">
        <f t="shared" si="528"/>
        <v>1</v>
      </c>
    </row>
    <row r="3784" spans="1:44" ht="28.2" thickTop="1" thickBot="1">
      <c r="A3784" s="104" t="s">
        <v>1094</v>
      </c>
      <c r="B3784" s="104" t="s">
        <v>1248</v>
      </c>
      <c r="C3784" s="187" t="s">
        <v>1127</v>
      </c>
      <c r="D3784" s="188"/>
      <c r="E3784" s="225" t="s">
        <v>145</v>
      </c>
      <c r="F3784" s="424">
        <v>30000</v>
      </c>
      <c r="G3784" s="425">
        <f t="shared" si="533"/>
        <v>30000</v>
      </c>
      <c r="H3784" s="426"/>
      <c r="I3784" s="350"/>
      <c r="J3784" s="427"/>
      <c r="K3784" s="427"/>
      <c r="L3784" s="427">
        <v>30000</v>
      </c>
      <c r="M3784" s="428"/>
      <c r="N3784" s="428"/>
      <c r="O3784" s="429"/>
      <c r="P3784" s="445"/>
      <c r="Q3784" s="433"/>
      <c r="R3784" s="434">
        <v>30000</v>
      </c>
      <c r="S3784" s="350"/>
      <c r="T3784" s="431"/>
      <c r="U3784" s="350"/>
      <c r="V3784" s="431"/>
      <c r="W3784" s="350"/>
      <c r="X3784" s="23">
        <f t="shared" si="531"/>
        <v>0</v>
      </c>
      <c r="Y3784" s="23">
        <f t="shared" si="532"/>
        <v>0</v>
      </c>
      <c r="AH3784" s="20">
        <f t="shared" si="527"/>
        <v>0</v>
      </c>
      <c r="AI3784" s="20">
        <v>1</v>
      </c>
      <c r="AQ3784" s="1">
        <f t="shared" si="529"/>
        <v>1</v>
      </c>
      <c r="AR3784" s="1">
        <f t="shared" si="528"/>
        <v>1</v>
      </c>
    </row>
    <row r="3785" spans="1:44" ht="28.2" thickTop="1" thickBot="1">
      <c r="A3785" s="104" t="s">
        <v>1094</v>
      </c>
      <c r="B3785" s="104" t="s">
        <v>1248</v>
      </c>
      <c r="C3785" s="187" t="s">
        <v>573</v>
      </c>
      <c r="D3785" s="188"/>
      <c r="E3785" s="225" t="s">
        <v>145</v>
      </c>
      <c r="F3785" s="424">
        <v>80000</v>
      </c>
      <c r="G3785" s="425">
        <f t="shared" si="533"/>
        <v>80000</v>
      </c>
      <c r="H3785" s="426"/>
      <c r="I3785" s="350"/>
      <c r="J3785" s="427"/>
      <c r="K3785" s="427"/>
      <c r="L3785" s="427">
        <v>80000</v>
      </c>
      <c r="M3785" s="428"/>
      <c r="N3785" s="428"/>
      <c r="O3785" s="429"/>
      <c r="P3785" s="445"/>
      <c r="Q3785" s="433"/>
      <c r="R3785" s="434">
        <v>80000</v>
      </c>
      <c r="S3785" s="350"/>
      <c r="T3785" s="431"/>
      <c r="U3785" s="350"/>
      <c r="V3785" s="431"/>
      <c r="W3785" s="350"/>
      <c r="X3785" s="23">
        <f t="shared" si="531"/>
        <v>0</v>
      </c>
      <c r="Y3785" s="23">
        <f t="shared" si="532"/>
        <v>0</v>
      </c>
      <c r="AH3785" s="20">
        <f t="shared" si="527"/>
        <v>0</v>
      </c>
      <c r="AI3785" s="20">
        <v>1</v>
      </c>
      <c r="AQ3785" s="1">
        <f t="shared" si="529"/>
        <v>1</v>
      </c>
      <c r="AR3785" s="1">
        <f t="shared" si="528"/>
        <v>1</v>
      </c>
    </row>
    <row r="3786" spans="1:44" ht="28.2" thickTop="1" thickBot="1">
      <c r="A3786" s="104" t="s">
        <v>1094</v>
      </c>
      <c r="B3786" s="104" t="s">
        <v>1248</v>
      </c>
      <c r="C3786" s="187" t="s">
        <v>1251</v>
      </c>
      <c r="D3786" s="188"/>
      <c r="E3786" s="225" t="s">
        <v>145</v>
      </c>
      <c r="F3786" s="424">
        <v>20000</v>
      </c>
      <c r="G3786" s="425">
        <f t="shared" si="533"/>
        <v>20000</v>
      </c>
      <c r="H3786" s="426"/>
      <c r="I3786" s="350"/>
      <c r="J3786" s="427"/>
      <c r="K3786" s="427"/>
      <c r="L3786" s="427">
        <v>20000</v>
      </c>
      <c r="M3786" s="428"/>
      <c r="N3786" s="428"/>
      <c r="O3786" s="429"/>
      <c r="P3786" s="445"/>
      <c r="Q3786" s="433"/>
      <c r="R3786" s="434">
        <v>20000</v>
      </c>
      <c r="S3786" s="350"/>
      <c r="T3786" s="431"/>
      <c r="U3786" s="350"/>
      <c r="V3786" s="431"/>
      <c r="W3786" s="350"/>
      <c r="X3786" s="23">
        <f t="shared" si="531"/>
        <v>0</v>
      </c>
      <c r="Y3786" s="23">
        <f t="shared" si="532"/>
        <v>0</v>
      </c>
      <c r="AH3786" s="20">
        <f t="shared" ref="AH3786:AH3849" si="534">SUM(Z3786:AG3786)</f>
        <v>0</v>
      </c>
      <c r="AI3786" s="20">
        <v>1</v>
      </c>
      <c r="AQ3786" s="1">
        <f t="shared" si="529"/>
        <v>1</v>
      </c>
      <c r="AR3786" s="1">
        <f t="shared" ref="AR3786:AR3849" si="535">AQ3786+AH3786</f>
        <v>1</v>
      </c>
    </row>
    <row r="3787" spans="1:44" ht="28.2" thickTop="1" thickBot="1">
      <c r="A3787" s="104" t="s">
        <v>1094</v>
      </c>
      <c r="B3787" s="104" t="s">
        <v>1248</v>
      </c>
      <c r="C3787" s="187" t="s">
        <v>133</v>
      </c>
      <c r="D3787" s="188"/>
      <c r="E3787" s="225" t="s">
        <v>145</v>
      </c>
      <c r="F3787" s="424">
        <v>252000</v>
      </c>
      <c r="G3787" s="425">
        <f t="shared" si="533"/>
        <v>252000</v>
      </c>
      <c r="H3787" s="426"/>
      <c r="I3787" s="350"/>
      <c r="J3787" s="427">
        <v>252000</v>
      </c>
      <c r="K3787" s="427"/>
      <c r="L3787" s="427"/>
      <c r="M3787" s="428"/>
      <c r="N3787" s="428"/>
      <c r="O3787" s="429"/>
      <c r="P3787" s="445"/>
      <c r="Q3787" s="433"/>
      <c r="R3787" s="434">
        <v>252000</v>
      </c>
      <c r="S3787" s="350"/>
      <c r="T3787" s="431"/>
      <c r="U3787" s="350"/>
      <c r="V3787" s="431"/>
      <c r="W3787" s="350"/>
      <c r="X3787" s="23">
        <f t="shared" si="531"/>
        <v>0</v>
      </c>
      <c r="Y3787" s="23">
        <f t="shared" si="532"/>
        <v>0</v>
      </c>
      <c r="AH3787" s="20">
        <f t="shared" si="534"/>
        <v>0</v>
      </c>
      <c r="AI3787" s="20">
        <v>1</v>
      </c>
      <c r="AQ3787" s="1">
        <f t="shared" si="529"/>
        <v>1</v>
      </c>
      <c r="AR3787" s="1">
        <f t="shared" si="535"/>
        <v>1</v>
      </c>
    </row>
    <row r="3788" spans="1:44" ht="28.2" thickTop="1" thickBot="1">
      <c r="A3788" s="104" t="s">
        <v>1094</v>
      </c>
      <c r="B3788" s="104" t="s">
        <v>1248</v>
      </c>
      <c r="C3788" s="187" t="s">
        <v>1252</v>
      </c>
      <c r="D3788" s="188"/>
      <c r="E3788" s="225" t="s">
        <v>53</v>
      </c>
      <c r="F3788" s="424">
        <v>20000</v>
      </c>
      <c r="G3788" s="425">
        <f t="shared" si="533"/>
        <v>20000</v>
      </c>
      <c r="H3788" s="426"/>
      <c r="I3788" s="350"/>
      <c r="J3788" s="427">
        <v>20000</v>
      </c>
      <c r="K3788" s="427"/>
      <c r="L3788" s="427"/>
      <c r="M3788" s="428"/>
      <c r="N3788" s="428"/>
      <c r="O3788" s="429"/>
      <c r="P3788" s="445"/>
      <c r="Q3788" s="433"/>
      <c r="R3788" s="434">
        <v>20000</v>
      </c>
      <c r="S3788" s="350"/>
      <c r="T3788" s="431"/>
      <c r="U3788" s="350"/>
      <c r="V3788" s="431"/>
      <c r="W3788" s="350"/>
      <c r="X3788" s="23">
        <f t="shared" si="531"/>
        <v>0</v>
      </c>
      <c r="Y3788" s="23">
        <f t="shared" si="532"/>
        <v>0</v>
      </c>
      <c r="AH3788" s="20">
        <f t="shared" si="534"/>
        <v>0</v>
      </c>
      <c r="AI3788" s="20">
        <v>1</v>
      </c>
      <c r="AQ3788" s="1">
        <f t="shared" si="529"/>
        <v>1</v>
      </c>
      <c r="AR3788" s="1">
        <f t="shared" si="535"/>
        <v>1</v>
      </c>
    </row>
    <row r="3789" spans="1:44" ht="28.2" thickTop="1" thickBot="1">
      <c r="A3789" s="104" t="s">
        <v>1094</v>
      </c>
      <c r="B3789" s="104" t="s">
        <v>1248</v>
      </c>
      <c r="C3789" s="187" t="s">
        <v>38</v>
      </c>
      <c r="D3789" s="188"/>
      <c r="E3789" s="225" t="s">
        <v>53</v>
      </c>
      <c r="F3789" s="424">
        <v>180000</v>
      </c>
      <c r="G3789" s="425">
        <f t="shared" si="533"/>
        <v>180000</v>
      </c>
      <c r="H3789" s="426"/>
      <c r="I3789" s="350"/>
      <c r="J3789" s="427">
        <v>180000</v>
      </c>
      <c r="K3789" s="427"/>
      <c r="L3789" s="427"/>
      <c r="M3789" s="428"/>
      <c r="N3789" s="428"/>
      <c r="O3789" s="429"/>
      <c r="P3789" s="445"/>
      <c r="Q3789" s="433"/>
      <c r="R3789" s="434">
        <v>180000</v>
      </c>
      <c r="S3789" s="350"/>
      <c r="T3789" s="431"/>
      <c r="U3789" s="350"/>
      <c r="V3789" s="431"/>
      <c r="W3789" s="350"/>
      <c r="X3789" s="23">
        <f t="shared" si="531"/>
        <v>0</v>
      </c>
      <c r="Y3789" s="23">
        <f t="shared" si="532"/>
        <v>0</v>
      </c>
      <c r="AH3789" s="20">
        <f t="shared" si="534"/>
        <v>0</v>
      </c>
      <c r="AI3789" s="20">
        <v>1</v>
      </c>
      <c r="AQ3789" s="1">
        <f t="shared" ref="AQ3789:AQ3852" si="536">SUM(AI3789:AP3789)</f>
        <v>1</v>
      </c>
      <c r="AR3789" s="1">
        <f t="shared" si="535"/>
        <v>1</v>
      </c>
    </row>
    <row r="3790" spans="1:44" ht="28.2" thickTop="1" thickBot="1">
      <c r="A3790" s="104" t="s">
        <v>1094</v>
      </c>
      <c r="B3790" s="104" t="s">
        <v>1248</v>
      </c>
      <c r="C3790" s="187" t="s">
        <v>495</v>
      </c>
      <c r="D3790" s="188"/>
      <c r="E3790" s="225" t="s">
        <v>10</v>
      </c>
      <c r="F3790" s="424">
        <v>30000</v>
      </c>
      <c r="G3790" s="425">
        <f t="shared" si="533"/>
        <v>30000</v>
      </c>
      <c r="H3790" s="426"/>
      <c r="I3790" s="350">
        <v>30000</v>
      </c>
      <c r="J3790" s="427"/>
      <c r="K3790" s="427"/>
      <c r="L3790" s="427"/>
      <c r="M3790" s="428"/>
      <c r="N3790" s="428"/>
      <c r="O3790" s="429"/>
      <c r="P3790" s="445"/>
      <c r="Q3790" s="433"/>
      <c r="R3790" s="434"/>
      <c r="S3790" s="350">
        <v>30000</v>
      </c>
      <c r="T3790" s="431"/>
      <c r="U3790" s="350"/>
      <c r="V3790" s="431"/>
      <c r="W3790" s="350"/>
      <c r="X3790" s="23">
        <f t="shared" si="531"/>
        <v>0</v>
      </c>
      <c r="Y3790" s="23">
        <f t="shared" si="532"/>
        <v>0</v>
      </c>
      <c r="AH3790" s="20">
        <f t="shared" si="534"/>
        <v>0</v>
      </c>
      <c r="AI3790" s="20">
        <v>1</v>
      </c>
      <c r="AQ3790" s="1">
        <f t="shared" si="536"/>
        <v>1</v>
      </c>
      <c r="AR3790" s="1">
        <f t="shared" si="535"/>
        <v>1</v>
      </c>
    </row>
    <row r="3791" spans="1:44" ht="28.2" thickTop="1" thickBot="1">
      <c r="A3791" s="104" t="s">
        <v>1094</v>
      </c>
      <c r="B3791" s="104" t="s">
        <v>1253</v>
      </c>
      <c r="C3791" s="187" t="s">
        <v>1254</v>
      </c>
      <c r="D3791" s="188"/>
      <c r="E3791" s="225" t="s">
        <v>179</v>
      </c>
      <c r="F3791" s="424">
        <v>327000</v>
      </c>
      <c r="G3791" s="425">
        <f t="shared" si="533"/>
        <v>327000</v>
      </c>
      <c r="H3791" s="426"/>
      <c r="I3791" s="350"/>
      <c r="J3791" s="427"/>
      <c r="K3791" s="427"/>
      <c r="L3791" s="427">
        <v>327000</v>
      </c>
      <c r="M3791" s="428"/>
      <c r="N3791" s="428"/>
      <c r="O3791" s="429"/>
      <c r="P3791" s="445"/>
      <c r="Q3791" s="433"/>
      <c r="R3791" s="434"/>
      <c r="S3791" s="350">
        <v>327000</v>
      </c>
      <c r="T3791" s="431"/>
      <c r="U3791" s="350"/>
      <c r="V3791" s="431"/>
      <c r="W3791" s="350"/>
      <c r="X3791" s="23">
        <f t="shared" si="531"/>
        <v>0</v>
      </c>
      <c r="Y3791" s="23">
        <f t="shared" si="532"/>
        <v>0</v>
      </c>
      <c r="Z3791" s="20">
        <v>1</v>
      </c>
      <c r="AH3791" s="20">
        <f t="shared" si="534"/>
        <v>1</v>
      </c>
      <c r="AQ3791" s="1">
        <f t="shared" si="536"/>
        <v>0</v>
      </c>
      <c r="AR3791" s="1">
        <f t="shared" si="535"/>
        <v>1</v>
      </c>
    </row>
    <row r="3792" spans="1:44" ht="28.2" thickTop="1" thickBot="1">
      <c r="A3792" s="104" t="s">
        <v>1094</v>
      </c>
      <c r="B3792" s="104" t="s">
        <v>1253</v>
      </c>
      <c r="C3792" s="187" t="s">
        <v>1255</v>
      </c>
      <c r="D3792" s="188"/>
      <c r="E3792" s="225" t="s">
        <v>179</v>
      </c>
      <c r="F3792" s="424">
        <v>100000</v>
      </c>
      <c r="G3792" s="425">
        <f t="shared" si="533"/>
        <v>100000</v>
      </c>
      <c r="H3792" s="426"/>
      <c r="I3792" s="350"/>
      <c r="J3792" s="427"/>
      <c r="K3792" s="427"/>
      <c r="L3792" s="427">
        <v>100000</v>
      </c>
      <c r="M3792" s="428"/>
      <c r="N3792" s="428"/>
      <c r="O3792" s="429"/>
      <c r="P3792" s="445"/>
      <c r="Q3792" s="433"/>
      <c r="R3792" s="434"/>
      <c r="S3792" s="350">
        <v>100000</v>
      </c>
      <c r="T3792" s="431"/>
      <c r="U3792" s="350"/>
      <c r="V3792" s="431"/>
      <c r="W3792" s="350"/>
      <c r="X3792" s="23">
        <f t="shared" si="531"/>
        <v>0</v>
      </c>
      <c r="Y3792" s="23">
        <f t="shared" si="532"/>
        <v>0</v>
      </c>
      <c r="Z3792" s="20">
        <v>1</v>
      </c>
      <c r="AH3792" s="20">
        <f t="shared" si="534"/>
        <v>1</v>
      </c>
      <c r="AQ3792" s="1">
        <f t="shared" si="536"/>
        <v>0</v>
      </c>
      <c r="AR3792" s="1">
        <f t="shared" si="535"/>
        <v>1</v>
      </c>
    </row>
    <row r="3793" spans="1:44" ht="28.2" thickTop="1" thickBot="1">
      <c r="A3793" s="104" t="s">
        <v>1094</v>
      </c>
      <c r="B3793" s="104" t="s">
        <v>1253</v>
      </c>
      <c r="C3793" s="432" t="s">
        <v>222</v>
      </c>
      <c r="D3793" s="188"/>
      <c r="E3793" s="225" t="s">
        <v>179</v>
      </c>
      <c r="F3793" s="424">
        <v>81000</v>
      </c>
      <c r="G3793" s="425">
        <f t="shared" si="533"/>
        <v>81000</v>
      </c>
      <c r="H3793" s="426"/>
      <c r="I3793" s="350"/>
      <c r="J3793" s="427">
        <v>81000</v>
      </c>
      <c r="K3793" s="427"/>
      <c r="L3793" s="427"/>
      <c r="M3793" s="428"/>
      <c r="N3793" s="428"/>
      <c r="O3793" s="429"/>
      <c r="P3793" s="445"/>
      <c r="Q3793" s="433"/>
      <c r="R3793" s="434">
        <v>81000</v>
      </c>
      <c r="S3793" s="350"/>
      <c r="T3793" s="431"/>
      <c r="U3793" s="350"/>
      <c r="V3793" s="431"/>
      <c r="W3793" s="350"/>
      <c r="X3793" s="23">
        <f t="shared" si="531"/>
        <v>0</v>
      </c>
      <c r="Y3793" s="23">
        <f t="shared" si="532"/>
        <v>0</v>
      </c>
      <c r="Z3793" s="20">
        <v>1</v>
      </c>
      <c r="AH3793" s="20">
        <f t="shared" si="534"/>
        <v>1</v>
      </c>
      <c r="AQ3793" s="1">
        <f t="shared" si="536"/>
        <v>0</v>
      </c>
      <c r="AR3793" s="1">
        <f t="shared" si="535"/>
        <v>1</v>
      </c>
    </row>
    <row r="3794" spans="1:44" ht="28.2" thickTop="1" thickBot="1">
      <c r="A3794" s="104" t="s">
        <v>1094</v>
      </c>
      <c r="B3794" s="104" t="s">
        <v>1253</v>
      </c>
      <c r="C3794" s="187" t="s">
        <v>576</v>
      </c>
      <c r="D3794" s="188"/>
      <c r="E3794" s="225" t="s">
        <v>179</v>
      </c>
      <c r="F3794" s="424">
        <v>20000</v>
      </c>
      <c r="G3794" s="425">
        <f t="shared" si="533"/>
        <v>20000</v>
      </c>
      <c r="H3794" s="426"/>
      <c r="I3794" s="350"/>
      <c r="J3794" s="427"/>
      <c r="K3794" s="427">
        <v>20000</v>
      </c>
      <c r="L3794" s="427"/>
      <c r="M3794" s="428"/>
      <c r="N3794" s="428"/>
      <c r="O3794" s="429"/>
      <c r="P3794" s="445"/>
      <c r="Q3794" s="433"/>
      <c r="R3794" s="434">
        <v>20000</v>
      </c>
      <c r="S3794" s="350"/>
      <c r="T3794" s="431"/>
      <c r="U3794" s="350"/>
      <c r="V3794" s="431"/>
      <c r="W3794" s="350"/>
      <c r="X3794" s="23">
        <f t="shared" si="531"/>
        <v>0</v>
      </c>
      <c r="Y3794" s="23">
        <f t="shared" si="532"/>
        <v>0</v>
      </c>
      <c r="Z3794" s="20">
        <v>1</v>
      </c>
      <c r="AH3794" s="20">
        <f t="shared" si="534"/>
        <v>1</v>
      </c>
      <c r="AQ3794" s="1">
        <f t="shared" si="536"/>
        <v>0</v>
      </c>
      <c r="AR3794" s="1">
        <f t="shared" si="535"/>
        <v>1</v>
      </c>
    </row>
    <row r="3795" spans="1:44" ht="28.2" thickTop="1" thickBot="1">
      <c r="A3795" s="104" t="s">
        <v>1094</v>
      </c>
      <c r="B3795" s="104" t="s">
        <v>1253</v>
      </c>
      <c r="C3795" s="187" t="s">
        <v>1256</v>
      </c>
      <c r="D3795" s="188"/>
      <c r="E3795" s="225" t="s">
        <v>179</v>
      </c>
      <c r="F3795" s="424">
        <v>2000000</v>
      </c>
      <c r="G3795" s="425">
        <f t="shared" si="533"/>
        <v>2000000</v>
      </c>
      <c r="H3795" s="426"/>
      <c r="I3795" s="350"/>
      <c r="J3795" s="427"/>
      <c r="K3795" s="427"/>
      <c r="L3795" s="427">
        <v>50000</v>
      </c>
      <c r="M3795" s="428">
        <v>1950000</v>
      </c>
      <c r="N3795" s="428"/>
      <c r="O3795" s="429"/>
      <c r="P3795" s="445"/>
      <c r="Q3795" s="433"/>
      <c r="R3795" s="434"/>
      <c r="S3795" s="350">
        <v>2000000</v>
      </c>
      <c r="T3795" s="431"/>
      <c r="U3795" s="350"/>
      <c r="V3795" s="431"/>
      <c r="W3795" s="350"/>
      <c r="X3795" s="23">
        <f t="shared" si="531"/>
        <v>0</v>
      </c>
      <c r="Y3795" s="23">
        <f t="shared" si="532"/>
        <v>0</v>
      </c>
      <c r="AF3795" s="20">
        <v>1</v>
      </c>
      <c r="AH3795" s="20">
        <f t="shared" si="534"/>
        <v>1</v>
      </c>
      <c r="AQ3795" s="1">
        <f t="shared" si="536"/>
        <v>0</v>
      </c>
      <c r="AR3795" s="1">
        <f t="shared" si="535"/>
        <v>1</v>
      </c>
    </row>
    <row r="3796" spans="1:44" ht="28.2" thickTop="1" thickBot="1">
      <c r="A3796" s="104" t="s">
        <v>1094</v>
      </c>
      <c r="B3796" s="104" t="s">
        <v>1253</v>
      </c>
      <c r="C3796" s="187" t="s">
        <v>1257</v>
      </c>
      <c r="D3796" s="188"/>
      <c r="E3796" s="225" t="s">
        <v>145</v>
      </c>
      <c r="F3796" s="424">
        <v>300000</v>
      </c>
      <c r="G3796" s="425">
        <f t="shared" si="533"/>
        <v>300000</v>
      </c>
      <c r="H3796" s="426"/>
      <c r="I3796" s="350"/>
      <c r="J3796" s="427">
        <v>100000</v>
      </c>
      <c r="K3796" s="427"/>
      <c r="L3796" s="427">
        <v>200000</v>
      </c>
      <c r="M3796" s="428"/>
      <c r="N3796" s="428"/>
      <c r="O3796" s="429"/>
      <c r="P3796" s="445"/>
      <c r="Q3796" s="434"/>
      <c r="R3796" s="434">
        <v>100000</v>
      </c>
      <c r="S3796" s="350">
        <v>200000</v>
      </c>
      <c r="T3796" s="431"/>
      <c r="U3796" s="350"/>
      <c r="V3796" s="431"/>
      <c r="W3796" s="350"/>
      <c r="X3796" s="23">
        <f t="shared" ref="X3796:X3859" si="537">G3796-I3796-J3796-K3796-L3796-M3796-N3796</f>
        <v>0</v>
      </c>
      <c r="Y3796" s="23">
        <f t="shared" ref="Y3796:Y3859" si="538">G3796-Q3796-R3796-S3796</f>
        <v>0</v>
      </c>
      <c r="AH3796" s="20">
        <f t="shared" si="534"/>
        <v>0</v>
      </c>
      <c r="AI3796" s="20">
        <v>1</v>
      </c>
      <c r="AQ3796" s="1">
        <f t="shared" si="536"/>
        <v>1</v>
      </c>
      <c r="AR3796" s="1">
        <f t="shared" si="535"/>
        <v>1</v>
      </c>
    </row>
    <row r="3797" spans="1:44" ht="28.2" thickTop="1" thickBot="1">
      <c r="A3797" s="104" t="s">
        <v>1094</v>
      </c>
      <c r="B3797" s="104" t="s">
        <v>1253</v>
      </c>
      <c r="C3797" s="187" t="s">
        <v>244</v>
      </c>
      <c r="D3797" s="188"/>
      <c r="E3797" s="225" t="s">
        <v>145</v>
      </c>
      <c r="F3797" s="424">
        <v>100000</v>
      </c>
      <c r="G3797" s="425">
        <f t="shared" si="533"/>
        <v>100000</v>
      </c>
      <c r="H3797" s="426"/>
      <c r="I3797" s="350"/>
      <c r="J3797" s="427"/>
      <c r="K3797" s="427"/>
      <c r="L3797" s="427">
        <v>100000</v>
      </c>
      <c r="M3797" s="428"/>
      <c r="N3797" s="428"/>
      <c r="O3797" s="429"/>
      <c r="P3797" s="445"/>
      <c r="Q3797" s="433"/>
      <c r="R3797" s="434">
        <v>90000</v>
      </c>
      <c r="S3797" s="350">
        <v>10000</v>
      </c>
      <c r="T3797" s="431"/>
      <c r="U3797" s="350"/>
      <c r="V3797" s="431"/>
      <c r="W3797" s="350"/>
      <c r="X3797" s="23">
        <f t="shared" si="537"/>
        <v>0</v>
      </c>
      <c r="Y3797" s="23">
        <f t="shared" si="538"/>
        <v>0</v>
      </c>
      <c r="AH3797" s="20">
        <f t="shared" si="534"/>
        <v>0</v>
      </c>
      <c r="AI3797" s="20">
        <v>1</v>
      </c>
      <c r="AQ3797" s="1">
        <f t="shared" si="536"/>
        <v>1</v>
      </c>
      <c r="AR3797" s="1">
        <f t="shared" si="535"/>
        <v>1</v>
      </c>
    </row>
    <row r="3798" spans="1:44" ht="28.2" thickTop="1" thickBot="1">
      <c r="A3798" s="104" t="s">
        <v>1094</v>
      </c>
      <c r="B3798" s="104" t="s">
        <v>1253</v>
      </c>
      <c r="C3798" s="187" t="s">
        <v>229</v>
      </c>
      <c r="D3798" s="188"/>
      <c r="E3798" s="225" t="s">
        <v>145</v>
      </c>
      <c r="F3798" s="424">
        <v>20000</v>
      </c>
      <c r="G3798" s="425">
        <f t="shared" si="533"/>
        <v>20000</v>
      </c>
      <c r="H3798" s="426"/>
      <c r="I3798" s="350">
        <v>20000</v>
      </c>
      <c r="J3798" s="427"/>
      <c r="K3798" s="427"/>
      <c r="L3798" s="427"/>
      <c r="M3798" s="428"/>
      <c r="N3798" s="428"/>
      <c r="O3798" s="429"/>
      <c r="P3798" s="445"/>
      <c r="Q3798" s="433"/>
      <c r="R3798" s="434">
        <v>20000</v>
      </c>
      <c r="S3798" s="350"/>
      <c r="T3798" s="431"/>
      <c r="U3798" s="350"/>
      <c r="V3798" s="431"/>
      <c r="W3798" s="350"/>
      <c r="X3798" s="23">
        <f t="shared" si="537"/>
        <v>0</v>
      </c>
      <c r="Y3798" s="23">
        <f t="shared" si="538"/>
        <v>0</v>
      </c>
      <c r="AH3798" s="20">
        <f t="shared" si="534"/>
        <v>0</v>
      </c>
      <c r="AI3798" s="20">
        <v>1</v>
      </c>
      <c r="AQ3798" s="1">
        <f t="shared" si="536"/>
        <v>1</v>
      </c>
      <c r="AR3798" s="1">
        <f t="shared" si="535"/>
        <v>1</v>
      </c>
    </row>
    <row r="3799" spans="1:44" ht="28.2" thickTop="1" thickBot="1">
      <c r="A3799" s="104" t="s">
        <v>1094</v>
      </c>
      <c r="B3799" s="104" t="s">
        <v>1253</v>
      </c>
      <c r="C3799" s="187" t="s">
        <v>1258</v>
      </c>
      <c r="D3799" s="188"/>
      <c r="E3799" s="225" t="s">
        <v>53</v>
      </c>
      <c r="F3799" s="424">
        <v>300000</v>
      </c>
      <c r="G3799" s="425">
        <v>232524</v>
      </c>
      <c r="H3799" s="426"/>
      <c r="I3799" s="350"/>
      <c r="J3799" s="427">
        <v>82524</v>
      </c>
      <c r="K3799" s="427"/>
      <c r="L3799" s="427">
        <v>150000</v>
      </c>
      <c r="M3799" s="428"/>
      <c r="N3799" s="428"/>
      <c r="O3799" s="429"/>
      <c r="P3799" s="445"/>
      <c r="Q3799" s="433"/>
      <c r="R3799" s="434">
        <v>100000</v>
      </c>
      <c r="S3799" s="56">
        <v>132524</v>
      </c>
      <c r="T3799" s="431"/>
      <c r="U3799" s="350"/>
      <c r="V3799" s="431"/>
      <c r="W3799" s="350"/>
      <c r="X3799" s="23">
        <f t="shared" si="537"/>
        <v>0</v>
      </c>
      <c r="Y3799" s="23">
        <f t="shared" si="538"/>
        <v>0</v>
      </c>
      <c r="AH3799" s="20">
        <f t="shared" si="534"/>
        <v>0</v>
      </c>
      <c r="AI3799" s="20">
        <v>1</v>
      </c>
      <c r="AQ3799" s="1">
        <f t="shared" si="536"/>
        <v>1</v>
      </c>
      <c r="AR3799" s="1">
        <f t="shared" si="535"/>
        <v>1</v>
      </c>
    </row>
    <row r="3800" spans="1:44" ht="28.2" thickTop="1" thickBot="1">
      <c r="A3800" s="104" t="s">
        <v>1094</v>
      </c>
      <c r="B3800" s="104" t="s">
        <v>1253</v>
      </c>
      <c r="C3800" s="187" t="s">
        <v>1259</v>
      </c>
      <c r="D3800" s="188"/>
      <c r="E3800" s="225" t="s">
        <v>10</v>
      </c>
      <c r="F3800" s="424">
        <v>300000</v>
      </c>
      <c r="G3800" s="425">
        <v>299300.09999999998</v>
      </c>
      <c r="H3800" s="426"/>
      <c r="I3800" s="350">
        <v>74300.100000000006</v>
      </c>
      <c r="J3800" s="427">
        <v>75000</v>
      </c>
      <c r="K3800" s="427"/>
      <c r="L3800" s="427">
        <v>150000</v>
      </c>
      <c r="M3800" s="428"/>
      <c r="N3800" s="428"/>
      <c r="O3800" s="429"/>
      <c r="P3800" s="445"/>
      <c r="Q3800" s="433">
        <v>50729.692000000003</v>
      </c>
      <c r="R3800" s="434">
        <v>220073.99799999999</v>
      </c>
      <c r="S3800" s="350">
        <v>28496.41</v>
      </c>
      <c r="T3800" s="431"/>
      <c r="U3800" s="350"/>
      <c r="V3800" s="431"/>
      <c r="W3800" s="350"/>
      <c r="X3800" s="23">
        <f t="shared" si="537"/>
        <v>-2.9103830456733704E-11</v>
      </c>
      <c r="Y3800" s="23">
        <f t="shared" si="538"/>
        <v>0</v>
      </c>
      <c r="AH3800" s="20">
        <f t="shared" si="534"/>
        <v>0</v>
      </c>
      <c r="AI3800" s="20">
        <v>1</v>
      </c>
      <c r="AQ3800" s="1">
        <f t="shared" si="536"/>
        <v>1</v>
      </c>
      <c r="AR3800" s="1">
        <f t="shared" si="535"/>
        <v>1</v>
      </c>
    </row>
    <row r="3801" spans="1:44" ht="28.2" thickTop="1" thickBot="1">
      <c r="A3801" s="104" t="s">
        <v>1094</v>
      </c>
      <c r="B3801" s="104" t="s">
        <v>1253</v>
      </c>
      <c r="C3801" s="187" t="s">
        <v>1260</v>
      </c>
      <c r="D3801" s="188"/>
      <c r="E3801" s="225" t="s">
        <v>10</v>
      </c>
      <c r="F3801" s="424">
        <v>500000</v>
      </c>
      <c r="G3801" s="425">
        <v>500000</v>
      </c>
      <c r="H3801" s="426"/>
      <c r="I3801" s="350"/>
      <c r="J3801" s="427"/>
      <c r="K3801" s="427"/>
      <c r="L3801" s="427"/>
      <c r="M3801" s="428">
        <v>500000</v>
      </c>
      <c r="N3801" s="428"/>
      <c r="O3801" s="429"/>
      <c r="P3801" s="445"/>
      <c r="Q3801" s="433">
        <v>168675.21900000001</v>
      </c>
      <c r="R3801" s="434">
        <v>289937.951</v>
      </c>
      <c r="S3801" s="350">
        <v>41386.83</v>
      </c>
      <c r="T3801" s="431"/>
      <c r="U3801" s="350"/>
      <c r="V3801" s="431"/>
      <c r="W3801" s="350"/>
      <c r="X3801" s="23">
        <f t="shared" si="537"/>
        <v>0</v>
      </c>
      <c r="Y3801" s="23">
        <f t="shared" si="538"/>
        <v>0</v>
      </c>
      <c r="AH3801" s="20">
        <f t="shared" si="534"/>
        <v>0</v>
      </c>
      <c r="AO3801" s="20">
        <v>1</v>
      </c>
      <c r="AQ3801" s="1">
        <f t="shared" si="536"/>
        <v>1</v>
      </c>
      <c r="AR3801" s="1">
        <f t="shared" si="535"/>
        <v>1</v>
      </c>
    </row>
    <row r="3802" spans="1:44" ht="28.2" thickTop="1" thickBot="1">
      <c r="A3802" s="104" t="s">
        <v>1094</v>
      </c>
      <c r="B3802" s="104" t="s">
        <v>1261</v>
      </c>
      <c r="C3802" s="187" t="s">
        <v>1262</v>
      </c>
      <c r="D3802" s="188"/>
      <c r="E3802" s="225" t="s">
        <v>179</v>
      </c>
      <c r="F3802" s="424">
        <v>30000</v>
      </c>
      <c r="G3802" s="425">
        <f>F3802</f>
        <v>30000</v>
      </c>
      <c r="H3802" s="426"/>
      <c r="I3802" s="350"/>
      <c r="J3802" s="427"/>
      <c r="K3802" s="427"/>
      <c r="L3802" s="427">
        <v>30000</v>
      </c>
      <c r="M3802" s="428"/>
      <c r="N3802" s="428"/>
      <c r="O3802" s="429"/>
      <c r="P3802" s="445"/>
      <c r="Q3802" s="433"/>
      <c r="R3802" s="434">
        <v>30000</v>
      </c>
      <c r="S3802" s="350"/>
      <c r="T3802" s="431"/>
      <c r="U3802" s="350"/>
      <c r="V3802" s="431"/>
      <c r="W3802" s="350"/>
      <c r="X3802" s="23">
        <f t="shared" si="537"/>
        <v>0</v>
      </c>
      <c r="Y3802" s="23">
        <f t="shared" si="538"/>
        <v>0</v>
      </c>
      <c r="Z3802" s="20">
        <v>1</v>
      </c>
      <c r="AH3802" s="20">
        <f t="shared" si="534"/>
        <v>1</v>
      </c>
      <c r="AQ3802" s="1">
        <f t="shared" si="536"/>
        <v>0</v>
      </c>
      <c r="AR3802" s="1">
        <f t="shared" si="535"/>
        <v>1</v>
      </c>
    </row>
    <row r="3803" spans="1:44" ht="54" thickTop="1" thickBot="1">
      <c r="A3803" s="104" t="s">
        <v>1094</v>
      </c>
      <c r="B3803" s="104" t="s">
        <v>1261</v>
      </c>
      <c r="C3803" s="187" t="s">
        <v>1263</v>
      </c>
      <c r="D3803" s="188"/>
      <c r="E3803" s="225" t="s">
        <v>179</v>
      </c>
      <c r="F3803" s="424">
        <v>30000</v>
      </c>
      <c r="G3803" s="425">
        <f t="shared" ref="G3803:G3815" si="539">F3803</f>
        <v>30000</v>
      </c>
      <c r="H3803" s="426"/>
      <c r="I3803" s="350"/>
      <c r="J3803" s="427"/>
      <c r="K3803" s="427"/>
      <c r="L3803" s="427">
        <v>30000</v>
      </c>
      <c r="M3803" s="428"/>
      <c r="N3803" s="428"/>
      <c r="O3803" s="429"/>
      <c r="P3803" s="445"/>
      <c r="Q3803" s="433"/>
      <c r="R3803" s="434">
        <v>30000</v>
      </c>
      <c r="S3803" s="350"/>
      <c r="T3803" s="431"/>
      <c r="U3803" s="350"/>
      <c r="V3803" s="431"/>
      <c r="W3803" s="350"/>
      <c r="X3803" s="23">
        <f t="shared" si="537"/>
        <v>0</v>
      </c>
      <c r="Y3803" s="23">
        <f t="shared" si="538"/>
        <v>0</v>
      </c>
      <c r="Z3803" s="20">
        <v>1</v>
      </c>
      <c r="AH3803" s="20">
        <f t="shared" si="534"/>
        <v>1</v>
      </c>
      <c r="AQ3803" s="1">
        <f t="shared" si="536"/>
        <v>0</v>
      </c>
      <c r="AR3803" s="1">
        <f t="shared" si="535"/>
        <v>1</v>
      </c>
    </row>
    <row r="3804" spans="1:44" ht="28.2" thickTop="1" thickBot="1">
      <c r="A3804" s="104" t="s">
        <v>1094</v>
      </c>
      <c r="B3804" s="104" t="s">
        <v>1261</v>
      </c>
      <c r="C3804" s="187" t="s">
        <v>1264</v>
      </c>
      <c r="D3804" s="188"/>
      <c r="E3804" s="225" t="s">
        <v>179</v>
      </c>
      <c r="F3804" s="424">
        <v>20000</v>
      </c>
      <c r="G3804" s="425">
        <f t="shared" si="539"/>
        <v>20000</v>
      </c>
      <c r="H3804" s="426"/>
      <c r="I3804" s="350"/>
      <c r="J3804" s="427"/>
      <c r="K3804" s="427"/>
      <c r="L3804" s="427">
        <v>20000</v>
      </c>
      <c r="M3804" s="428"/>
      <c r="N3804" s="428"/>
      <c r="O3804" s="429"/>
      <c r="P3804" s="445"/>
      <c r="Q3804" s="433"/>
      <c r="R3804" s="434">
        <v>20000</v>
      </c>
      <c r="S3804" s="350"/>
      <c r="T3804" s="431"/>
      <c r="U3804" s="350"/>
      <c r="V3804" s="431"/>
      <c r="W3804" s="350"/>
      <c r="X3804" s="23">
        <f t="shared" si="537"/>
        <v>0</v>
      </c>
      <c r="Y3804" s="23">
        <f t="shared" si="538"/>
        <v>0</v>
      </c>
      <c r="Z3804" s="20">
        <v>1</v>
      </c>
      <c r="AH3804" s="20">
        <f t="shared" si="534"/>
        <v>1</v>
      </c>
      <c r="AQ3804" s="1">
        <f t="shared" si="536"/>
        <v>0</v>
      </c>
      <c r="AR3804" s="1">
        <f t="shared" si="535"/>
        <v>1</v>
      </c>
    </row>
    <row r="3805" spans="1:44" ht="28.2" thickTop="1" thickBot="1">
      <c r="A3805" s="104" t="s">
        <v>1094</v>
      </c>
      <c r="B3805" s="104" t="s">
        <v>1261</v>
      </c>
      <c r="C3805" s="187" t="s">
        <v>247</v>
      </c>
      <c r="D3805" s="188"/>
      <c r="E3805" s="225" t="s">
        <v>179</v>
      </c>
      <c r="F3805" s="424">
        <v>100000</v>
      </c>
      <c r="G3805" s="425">
        <f t="shared" si="539"/>
        <v>100000</v>
      </c>
      <c r="H3805" s="426"/>
      <c r="I3805" s="350"/>
      <c r="J3805" s="427"/>
      <c r="K3805" s="427"/>
      <c r="L3805" s="427">
        <v>100000</v>
      </c>
      <c r="M3805" s="428"/>
      <c r="N3805" s="428"/>
      <c r="O3805" s="429"/>
      <c r="P3805" s="445"/>
      <c r="Q3805" s="433"/>
      <c r="R3805" s="434"/>
      <c r="S3805" s="350">
        <v>100000</v>
      </c>
      <c r="T3805" s="431"/>
      <c r="U3805" s="350"/>
      <c r="V3805" s="431"/>
      <c r="W3805" s="350"/>
      <c r="X3805" s="23">
        <f t="shared" si="537"/>
        <v>0</v>
      </c>
      <c r="Y3805" s="23">
        <f t="shared" si="538"/>
        <v>0</v>
      </c>
      <c r="Z3805" s="20">
        <v>1</v>
      </c>
      <c r="AH3805" s="20">
        <f t="shared" si="534"/>
        <v>1</v>
      </c>
      <c r="AQ3805" s="1">
        <f t="shared" si="536"/>
        <v>0</v>
      </c>
      <c r="AR3805" s="1">
        <f t="shared" si="535"/>
        <v>1</v>
      </c>
    </row>
    <row r="3806" spans="1:44" ht="28.2" thickTop="1" thickBot="1">
      <c r="A3806" s="104" t="s">
        <v>1094</v>
      </c>
      <c r="B3806" s="104" t="s">
        <v>1261</v>
      </c>
      <c r="C3806" s="187" t="s">
        <v>1265</v>
      </c>
      <c r="D3806" s="188"/>
      <c r="E3806" s="225" t="s">
        <v>179</v>
      </c>
      <c r="F3806" s="424">
        <v>200000</v>
      </c>
      <c r="G3806" s="425">
        <f t="shared" si="539"/>
        <v>200000</v>
      </c>
      <c r="H3806" s="426"/>
      <c r="I3806" s="350">
        <v>160000</v>
      </c>
      <c r="J3806" s="427"/>
      <c r="K3806" s="427"/>
      <c r="L3806" s="427">
        <v>40000</v>
      </c>
      <c r="M3806" s="428"/>
      <c r="N3806" s="428"/>
      <c r="O3806" s="429"/>
      <c r="P3806" s="445"/>
      <c r="Q3806" s="433"/>
      <c r="R3806" s="434">
        <v>50000</v>
      </c>
      <c r="S3806" s="350">
        <v>150000</v>
      </c>
      <c r="T3806" s="431"/>
      <c r="U3806" s="350"/>
      <c r="V3806" s="431"/>
      <c r="W3806" s="350"/>
      <c r="X3806" s="23">
        <f t="shared" si="537"/>
        <v>0</v>
      </c>
      <c r="Y3806" s="23">
        <f t="shared" si="538"/>
        <v>0</v>
      </c>
      <c r="Z3806" s="20">
        <v>1</v>
      </c>
      <c r="AH3806" s="20">
        <f t="shared" si="534"/>
        <v>1</v>
      </c>
      <c r="AQ3806" s="1">
        <f t="shared" si="536"/>
        <v>0</v>
      </c>
      <c r="AR3806" s="1">
        <f t="shared" si="535"/>
        <v>1</v>
      </c>
    </row>
    <row r="3807" spans="1:44" ht="28.2" thickTop="1" thickBot="1">
      <c r="A3807" s="104" t="s">
        <v>1094</v>
      </c>
      <c r="B3807" s="104" t="s">
        <v>1261</v>
      </c>
      <c r="C3807" s="187" t="s">
        <v>673</v>
      </c>
      <c r="D3807" s="188"/>
      <c r="E3807" s="225" t="s">
        <v>179</v>
      </c>
      <c r="F3807" s="424">
        <v>70000</v>
      </c>
      <c r="G3807" s="425">
        <f t="shared" si="539"/>
        <v>70000</v>
      </c>
      <c r="H3807" s="426"/>
      <c r="I3807" s="350"/>
      <c r="J3807" s="427"/>
      <c r="K3807" s="427"/>
      <c r="L3807" s="427">
        <v>70000</v>
      </c>
      <c r="M3807" s="428"/>
      <c r="N3807" s="428"/>
      <c r="O3807" s="429"/>
      <c r="P3807" s="445"/>
      <c r="Q3807" s="433"/>
      <c r="R3807" s="434">
        <v>70000</v>
      </c>
      <c r="S3807" s="350"/>
      <c r="T3807" s="431"/>
      <c r="U3807" s="350"/>
      <c r="V3807" s="431"/>
      <c r="W3807" s="350"/>
      <c r="X3807" s="23">
        <f t="shared" si="537"/>
        <v>0</v>
      </c>
      <c r="Y3807" s="23">
        <f t="shared" si="538"/>
        <v>0</v>
      </c>
      <c r="Z3807" s="20">
        <v>1</v>
      </c>
      <c r="AH3807" s="20">
        <f t="shared" si="534"/>
        <v>1</v>
      </c>
      <c r="AQ3807" s="1">
        <f t="shared" si="536"/>
        <v>0</v>
      </c>
      <c r="AR3807" s="1">
        <f t="shared" si="535"/>
        <v>1</v>
      </c>
    </row>
    <row r="3808" spans="1:44" ht="28.2" thickTop="1" thickBot="1">
      <c r="A3808" s="104" t="s">
        <v>1094</v>
      </c>
      <c r="B3808" s="104" t="s">
        <v>1261</v>
      </c>
      <c r="C3808" s="187" t="s">
        <v>1266</v>
      </c>
      <c r="D3808" s="188"/>
      <c r="E3808" s="225" t="s">
        <v>179</v>
      </c>
      <c r="F3808" s="424">
        <v>40000</v>
      </c>
      <c r="G3808" s="425">
        <f t="shared" si="539"/>
        <v>40000</v>
      </c>
      <c r="H3808" s="426"/>
      <c r="I3808" s="350">
        <v>40000</v>
      </c>
      <c r="J3808" s="427"/>
      <c r="K3808" s="427"/>
      <c r="L3808" s="427"/>
      <c r="M3808" s="428"/>
      <c r="N3808" s="428"/>
      <c r="O3808" s="429"/>
      <c r="P3808" s="445"/>
      <c r="Q3808" s="433"/>
      <c r="R3808" s="434"/>
      <c r="S3808" s="350">
        <v>40000</v>
      </c>
      <c r="T3808" s="431"/>
      <c r="U3808" s="350"/>
      <c r="V3808" s="431"/>
      <c r="W3808" s="350"/>
      <c r="X3808" s="23">
        <f t="shared" si="537"/>
        <v>0</v>
      </c>
      <c r="Y3808" s="23">
        <f t="shared" si="538"/>
        <v>0</v>
      </c>
      <c r="Z3808" s="20">
        <v>1</v>
      </c>
      <c r="AH3808" s="20">
        <f t="shared" si="534"/>
        <v>1</v>
      </c>
      <c r="AQ3808" s="1">
        <f t="shared" si="536"/>
        <v>0</v>
      </c>
      <c r="AR3808" s="1">
        <f t="shared" si="535"/>
        <v>1</v>
      </c>
    </row>
    <row r="3809" spans="1:44" ht="28.2" thickTop="1" thickBot="1">
      <c r="A3809" s="104" t="s">
        <v>1094</v>
      </c>
      <c r="B3809" s="104" t="s">
        <v>1261</v>
      </c>
      <c r="C3809" s="432" t="s">
        <v>222</v>
      </c>
      <c r="D3809" s="188"/>
      <c r="E3809" s="225" t="s">
        <v>179</v>
      </c>
      <c r="F3809" s="424">
        <v>476000</v>
      </c>
      <c r="G3809" s="425">
        <f t="shared" si="539"/>
        <v>476000</v>
      </c>
      <c r="H3809" s="426"/>
      <c r="I3809" s="350"/>
      <c r="J3809" s="427">
        <v>476000</v>
      </c>
      <c r="K3809" s="427"/>
      <c r="L3809" s="427"/>
      <c r="M3809" s="428"/>
      <c r="N3809" s="428"/>
      <c r="O3809" s="429"/>
      <c r="P3809" s="445"/>
      <c r="Q3809" s="433"/>
      <c r="R3809" s="434">
        <v>476000</v>
      </c>
      <c r="S3809" s="350"/>
      <c r="T3809" s="431"/>
      <c r="U3809" s="350"/>
      <c r="V3809" s="431"/>
      <c r="W3809" s="350"/>
      <c r="X3809" s="23">
        <f t="shared" si="537"/>
        <v>0</v>
      </c>
      <c r="Y3809" s="23">
        <f t="shared" si="538"/>
        <v>0</v>
      </c>
      <c r="Z3809" s="20">
        <v>1</v>
      </c>
      <c r="AH3809" s="20">
        <f t="shared" si="534"/>
        <v>1</v>
      </c>
      <c r="AQ3809" s="1">
        <f t="shared" si="536"/>
        <v>0</v>
      </c>
      <c r="AR3809" s="1">
        <f t="shared" si="535"/>
        <v>1</v>
      </c>
    </row>
    <row r="3810" spans="1:44" ht="28.2" thickTop="1" thickBot="1">
      <c r="A3810" s="104" t="s">
        <v>1094</v>
      </c>
      <c r="B3810" s="104" t="s">
        <v>1261</v>
      </c>
      <c r="C3810" s="187" t="s">
        <v>1267</v>
      </c>
      <c r="D3810" s="188"/>
      <c r="E3810" s="225" t="s">
        <v>145</v>
      </c>
      <c r="F3810" s="424">
        <v>20000</v>
      </c>
      <c r="G3810" s="425">
        <f t="shared" si="539"/>
        <v>20000</v>
      </c>
      <c r="H3810" s="426"/>
      <c r="I3810" s="350"/>
      <c r="J3810" s="427"/>
      <c r="K3810" s="427">
        <v>20000</v>
      </c>
      <c r="L3810" s="427"/>
      <c r="M3810" s="428"/>
      <c r="N3810" s="428"/>
      <c r="O3810" s="429"/>
      <c r="P3810" s="445"/>
      <c r="Q3810" s="433"/>
      <c r="R3810" s="434">
        <v>20000</v>
      </c>
      <c r="S3810" s="350"/>
      <c r="T3810" s="431"/>
      <c r="U3810" s="350"/>
      <c r="V3810" s="431"/>
      <c r="W3810" s="350"/>
      <c r="X3810" s="23">
        <f t="shared" si="537"/>
        <v>0</v>
      </c>
      <c r="Y3810" s="23">
        <f t="shared" si="538"/>
        <v>0</v>
      </c>
      <c r="AH3810" s="20">
        <f t="shared" si="534"/>
        <v>0</v>
      </c>
      <c r="AI3810" s="20">
        <v>1</v>
      </c>
      <c r="AQ3810" s="1">
        <f t="shared" si="536"/>
        <v>1</v>
      </c>
      <c r="AR3810" s="1">
        <f t="shared" si="535"/>
        <v>1</v>
      </c>
    </row>
    <row r="3811" spans="1:44" ht="28.2" thickTop="1" thickBot="1">
      <c r="A3811" s="104" t="s">
        <v>1094</v>
      </c>
      <c r="B3811" s="104" t="s">
        <v>1261</v>
      </c>
      <c r="C3811" s="187" t="s">
        <v>1268</v>
      </c>
      <c r="D3811" s="188"/>
      <c r="E3811" s="225" t="s">
        <v>145</v>
      </c>
      <c r="F3811" s="424">
        <v>54000</v>
      </c>
      <c r="G3811" s="425">
        <v>48784</v>
      </c>
      <c r="H3811" s="426"/>
      <c r="I3811" s="350"/>
      <c r="J3811" s="427"/>
      <c r="K3811" s="427"/>
      <c r="L3811" s="427">
        <v>48784</v>
      </c>
      <c r="M3811" s="428"/>
      <c r="N3811" s="428"/>
      <c r="O3811" s="429"/>
      <c r="P3811" s="445"/>
      <c r="Q3811" s="433"/>
      <c r="R3811" s="434">
        <v>48784</v>
      </c>
      <c r="S3811" s="350"/>
      <c r="T3811" s="431"/>
      <c r="U3811" s="350"/>
      <c r="V3811" s="431"/>
      <c r="W3811" s="350"/>
      <c r="X3811" s="23">
        <f t="shared" si="537"/>
        <v>0</v>
      </c>
      <c r="Y3811" s="23">
        <f t="shared" si="538"/>
        <v>0</v>
      </c>
      <c r="AH3811" s="20">
        <f t="shared" si="534"/>
        <v>0</v>
      </c>
      <c r="AI3811" s="20">
        <v>1</v>
      </c>
      <c r="AQ3811" s="1">
        <f t="shared" si="536"/>
        <v>1</v>
      </c>
      <c r="AR3811" s="1">
        <f t="shared" si="535"/>
        <v>1</v>
      </c>
    </row>
    <row r="3812" spans="1:44" ht="28.2" thickTop="1" thickBot="1">
      <c r="A3812" s="104" t="s">
        <v>1094</v>
      </c>
      <c r="B3812" s="104" t="s">
        <v>1261</v>
      </c>
      <c r="C3812" s="187" t="s">
        <v>1269</v>
      </c>
      <c r="D3812" s="188"/>
      <c r="E3812" s="225" t="s">
        <v>145</v>
      </c>
      <c r="F3812" s="424">
        <v>734000</v>
      </c>
      <c r="G3812" s="425">
        <f t="shared" si="539"/>
        <v>734000</v>
      </c>
      <c r="H3812" s="426"/>
      <c r="I3812" s="350">
        <v>100000</v>
      </c>
      <c r="J3812" s="427">
        <v>512000</v>
      </c>
      <c r="K3812" s="427"/>
      <c r="L3812" s="427">
        <v>122000</v>
      </c>
      <c r="M3812" s="428"/>
      <c r="N3812" s="428"/>
      <c r="O3812" s="429"/>
      <c r="P3812" s="445"/>
      <c r="Q3812" s="433"/>
      <c r="R3812" s="434"/>
      <c r="S3812" s="350">
        <v>734000</v>
      </c>
      <c r="T3812" s="431"/>
      <c r="U3812" s="350"/>
      <c r="V3812" s="431"/>
      <c r="W3812" s="350"/>
      <c r="X3812" s="23">
        <f t="shared" si="537"/>
        <v>0</v>
      </c>
      <c r="Y3812" s="23">
        <f t="shared" si="538"/>
        <v>0</v>
      </c>
      <c r="AH3812" s="20">
        <f t="shared" si="534"/>
        <v>0</v>
      </c>
      <c r="AI3812" s="20">
        <v>1</v>
      </c>
      <c r="AQ3812" s="1">
        <f t="shared" si="536"/>
        <v>1</v>
      </c>
      <c r="AR3812" s="1">
        <f t="shared" si="535"/>
        <v>1</v>
      </c>
    </row>
    <row r="3813" spans="1:44" ht="28.2" thickTop="1" thickBot="1">
      <c r="A3813" s="104" t="s">
        <v>1094</v>
      </c>
      <c r="B3813" s="104" t="s">
        <v>1261</v>
      </c>
      <c r="C3813" s="187" t="s">
        <v>1270</v>
      </c>
      <c r="D3813" s="188"/>
      <c r="E3813" s="225" t="s">
        <v>10</v>
      </c>
      <c r="F3813" s="424">
        <v>289962</v>
      </c>
      <c r="G3813" s="425">
        <v>289830</v>
      </c>
      <c r="H3813" s="426"/>
      <c r="I3813" s="350">
        <v>191868</v>
      </c>
      <c r="J3813" s="427">
        <v>97962</v>
      </c>
      <c r="K3813" s="427"/>
      <c r="L3813" s="427"/>
      <c r="M3813" s="428"/>
      <c r="N3813" s="428"/>
      <c r="O3813" s="429"/>
      <c r="P3813" s="445"/>
      <c r="Q3813" s="433">
        <v>260847</v>
      </c>
      <c r="R3813" s="434">
        <v>28983</v>
      </c>
      <c r="S3813" s="350"/>
      <c r="T3813" s="431"/>
      <c r="U3813" s="350"/>
      <c r="V3813" s="431"/>
      <c r="W3813" s="350"/>
      <c r="X3813" s="23">
        <f t="shared" si="537"/>
        <v>0</v>
      </c>
      <c r="Y3813" s="23">
        <f t="shared" si="538"/>
        <v>0</v>
      </c>
      <c r="AH3813" s="20">
        <f t="shared" si="534"/>
        <v>0</v>
      </c>
      <c r="AI3813" s="20">
        <v>1</v>
      </c>
      <c r="AQ3813" s="1">
        <f t="shared" si="536"/>
        <v>1</v>
      </c>
      <c r="AR3813" s="1">
        <f t="shared" si="535"/>
        <v>1</v>
      </c>
    </row>
    <row r="3814" spans="1:44" ht="28.2" thickTop="1" thickBot="1">
      <c r="A3814" s="104" t="s">
        <v>1094</v>
      </c>
      <c r="B3814" s="104" t="s">
        <v>1261</v>
      </c>
      <c r="C3814" s="187" t="s">
        <v>1271</v>
      </c>
      <c r="D3814" s="188"/>
      <c r="E3814" s="225" t="s">
        <v>12</v>
      </c>
      <c r="F3814" s="424">
        <v>22148</v>
      </c>
      <c r="G3814" s="425">
        <f t="shared" si="539"/>
        <v>22148</v>
      </c>
      <c r="H3814" s="426"/>
      <c r="I3814" s="350"/>
      <c r="J3814" s="427">
        <v>22148</v>
      </c>
      <c r="K3814" s="427"/>
      <c r="L3814" s="427"/>
      <c r="M3814" s="428"/>
      <c r="N3814" s="428"/>
      <c r="O3814" s="429"/>
      <c r="P3814" s="445"/>
      <c r="Q3814" s="433"/>
      <c r="R3814" s="434"/>
      <c r="S3814" s="350">
        <v>22148</v>
      </c>
      <c r="T3814" s="431"/>
      <c r="U3814" s="350"/>
      <c r="V3814" s="431"/>
      <c r="W3814" s="350"/>
      <c r="X3814" s="23">
        <f t="shared" si="537"/>
        <v>0</v>
      </c>
      <c r="Y3814" s="23">
        <f t="shared" si="538"/>
        <v>0</v>
      </c>
      <c r="AH3814" s="20">
        <f t="shared" si="534"/>
        <v>0</v>
      </c>
      <c r="AI3814" s="20">
        <v>1</v>
      </c>
      <c r="AQ3814" s="1">
        <f t="shared" si="536"/>
        <v>1</v>
      </c>
      <c r="AR3814" s="1">
        <f t="shared" si="535"/>
        <v>1</v>
      </c>
    </row>
    <row r="3815" spans="1:44" ht="28.2" thickTop="1" thickBot="1">
      <c r="A3815" s="104" t="s">
        <v>1094</v>
      </c>
      <c r="B3815" s="104" t="s">
        <v>1261</v>
      </c>
      <c r="C3815" s="187" t="s">
        <v>36</v>
      </c>
      <c r="D3815" s="188"/>
      <c r="E3815" s="225" t="s">
        <v>53</v>
      </c>
      <c r="F3815" s="424">
        <v>141885</v>
      </c>
      <c r="G3815" s="425">
        <f t="shared" si="539"/>
        <v>141885</v>
      </c>
      <c r="H3815" s="426"/>
      <c r="I3815" s="350">
        <v>141885</v>
      </c>
      <c r="J3815" s="427"/>
      <c r="K3815" s="427"/>
      <c r="L3815" s="427"/>
      <c r="M3815" s="428"/>
      <c r="N3815" s="428"/>
      <c r="O3815" s="429"/>
      <c r="P3815" s="445"/>
      <c r="Q3815" s="433"/>
      <c r="R3815" s="434">
        <v>41885</v>
      </c>
      <c r="S3815" s="350">
        <v>100000</v>
      </c>
      <c r="T3815" s="431"/>
      <c r="U3815" s="350"/>
      <c r="V3815" s="431"/>
      <c r="W3815" s="350"/>
      <c r="X3815" s="23">
        <f t="shared" si="537"/>
        <v>0</v>
      </c>
      <c r="Y3815" s="23">
        <f t="shared" si="538"/>
        <v>0</v>
      </c>
      <c r="AH3815" s="20">
        <f t="shared" si="534"/>
        <v>0</v>
      </c>
      <c r="AI3815" s="20">
        <v>1</v>
      </c>
      <c r="AQ3815" s="1">
        <f t="shared" si="536"/>
        <v>1</v>
      </c>
      <c r="AR3815" s="1">
        <f t="shared" si="535"/>
        <v>1</v>
      </c>
    </row>
    <row r="3816" spans="1:44" ht="28.2" thickTop="1" thickBot="1">
      <c r="A3816" s="104" t="s">
        <v>1094</v>
      </c>
      <c r="B3816" s="104" t="s">
        <v>1261</v>
      </c>
      <c r="C3816" s="187" t="s">
        <v>1272</v>
      </c>
      <c r="D3816" s="188"/>
      <c r="E3816" s="225" t="s">
        <v>145</v>
      </c>
      <c r="F3816" s="424">
        <v>200000</v>
      </c>
      <c r="G3816" s="425">
        <v>182225</v>
      </c>
      <c r="H3816" s="426"/>
      <c r="I3816" s="350">
        <v>82225</v>
      </c>
      <c r="J3816" s="427"/>
      <c r="K3816" s="427"/>
      <c r="L3816" s="427">
        <v>100000</v>
      </c>
      <c r="M3816" s="428"/>
      <c r="N3816" s="428"/>
      <c r="O3816" s="429"/>
      <c r="P3816" s="445"/>
      <c r="Q3816" s="433">
        <v>164003</v>
      </c>
      <c r="R3816" s="434">
        <v>18222</v>
      </c>
      <c r="S3816" s="350"/>
      <c r="T3816" s="431"/>
      <c r="U3816" s="350"/>
      <c r="V3816" s="431"/>
      <c r="W3816" s="350"/>
      <c r="X3816" s="23">
        <f t="shared" si="537"/>
        <v>0</v>
      </c>
      <c r="Y3816" s="23">
        <f t="shared" si="538"/>
        <v>0</v>
      </c>
      <c r="AH3816" s="20">
        <f t="shared" si="534"/>
        <v>0</v>
      </c>
      <c r="AI3816" s="20">
        <v>1</v>
      </c>
      <c r="AQ3816" s="1">
        <f t="shared" si="536"/>
        <v>1</v>
      </c>
      <c r="AR3816" s="1">
        <f t="shared" si="535"/>
        <v>1</v>
      </c>
    </row>
    <row r="3817" spans="1:44" ht="28.2" thickTop="1" thickBot="1">
      <c r="A3817" s="104" t="s">
        <v>1094</v>
      </c>
      <c r="B3817" s="104" t="s">
        <v>1261</v>
      </c>
      <c r="C3817" s="187" t="s">
        <v>1273</v>
      </c>
      <c r="D3817" s="188"/>
      <c r="E3817" s="225" t="s">
        <v>145</v>
      </c>
      <c r="F3817" s="424">
        <v>766000</v>
      </c>
      <c r="G3817" s="425">
        <v>714541</v>
      </c>
      <c r="H3817" s="426"/>
      <c r="I3817" s="350">
        <v>114541</v>
      </c>
      <c r="J3817" s="427"/>
      <c r="K3817" s="427"/>
      <c r="L3817" s="427"/>
      <c r="M3817" s="428"/>
      <c r="N3817" s="428">
        <v>600000</v>
      </c>
      <c r="O3817" s="429" t="s">
        <v>783</v>
      </c>
      <c r="P3817" s="445"/>
      <c r="Q3817" s="433">
        <v>79042</v>
      </c>
      <c r="R3817" s="434">
        <v>635499</v>
      </c>
      <c r="S3817" s="350"/>
      <c r="T3817" s="431"/>
      <c r="U3817" s="350"/>
      <c r="V3817" s="431"/>
      <c r="W3817" s="350"/>
      <c r="X3817" s="23">
        <f t="shared" si="537"/>
        <v>0</v>
      </c>
      <c r="Y3817" s="23">
        <f t="shared" si="538"/>
        <v>0</v>
      </c>
      <c r="AH3817" s="20">
        <f t="shared" si="534"/>
        <v>0</v>
      </c>
      <c r="AL3817" s="20">
        <v>1</v>
      </c>
      <c r="AQ3817" s="1">
        <f t="shared" si="536"/>
        <v>1</v>
      </c>
      <c r="AR3817" s="1">
        <f t="shared" si="535"/>
        <v>1</v>
      </c>
    </row>
    <row r="3818" spans="1:44" ht="28.2" thickTop="1" thickBot="1">
      <c r="A3818" s="104" t="s">
        <v>1094</v>
      </c>
      <c r="B3818" s="104" t="s">
        <v>1274</v>
      </c>
      <c r="C3818" s="187" t="s">
        <v>229</v>
      </c>
      <c r="D3818" s="188"/>
      <c r="E3818" s="225" t="s">
        <v>179</v>
      </c>
      <c r="F3818" s="424">
        <v>200000</v>
      </c>
      <c r="G3818" s="425">
        <f>F3818</f>
        <v>200000</v>
      </c>
      <c r="H3818" s="426"/>
      <c r="I3818" s="350"/>
      <c r="J3818" s="427"/>
      <c r="K3818" s="427"/>
      <c r="L3818" s="427">
        <v>200000</v>
      </c>
      <c r="M3818" s="428"/>
      <c r="N3818" s="428"/>
      <c r="O3818" s="429"/>
      <c r="P3818" s="445"/>
      <c r="Q3818" s="433"/>
      <c r="R3818" s="434">
        <v>200000</v>
      </c>
      <c r="S3818" s="350"/>
      <c r="T3818" s="431"/>
      <c r="U3818" s="350"/>
      <c r="V3818" s="431"/>
      <c r="W3818" s="350"/>
      <c r="X3818" s="23">
        <f t="shared" si="537"/>
        <v>0</v>
      </c>
      <c r="Y3818" s="23">
        <f t="shared" si="538"/>
        <v>0</v>
      </c>
      <c r="Z3818" s="20">
        <v>1</v>
      </c>
      <c r="AH3818" s="20">
        <f t="shared" si="534"/>
        <v>1</v>
      </c>
      <c r="AQ3818" s="1">
        <f t="shared" si="536"/>
        <v>0</v>
      </c>
      <c r="AR3818" s="1">
        <f t="shared" si="535"/>
        <v>1</v>
      </c>
    </row>
    <row r="3819" spans="1:44" ht="28.2" thickTop="1" thickBot="1">
      <c r="A3819" s="104" t="s">
        <v>1094</v>
      </c>
      <c r="B3819" s="104" t="s">
        <v>1274</v>
      </c>
      <c r="C3819" s="187" t="s">
        <v>1275</v>
      </c>
      <c r="D3819" s="188"/>
      <c r="E3819" s="225" t="s">
        <v>179</v>
      </c>
      <c r="F3819" s="424">
        <v>58000</v>
      </c>
      <c r="G3819" s="425">
        <f>F3819</f>
        <v>58000</v>
      </c>
      <c r="H3819" s="426"/>
      <c r="I3819" s="350"/>
      <c r="J3819" s="427"/>
      <c r="K3819" s="427"/>
      <c r="L3819" s="427">
        <v>58000</v>
      </c>
      <c r="M3819" s="428"/>
      <c r="N3819" s="428"/>
      <c r="O3819" s="429"/>
      <c r="P3819" s="445"/>
      <c r="Q3819" s="433"/>
      <c r="R3819" s="434">
        <v>58000</v>
      </c>
      <c r="S3819" s="350"/>
      <c r="T3819" s="431"/>
      <c r="U3819" s="350"/>
      <c r="V3819" s="431"/>
      <c r="W3819" s="350"/>
      <c r="X3819" s="23">
        <f t="shared" si="537"/>
        <v>0</v>
      </c>
      <c r="Y3819" s="23">
        <f t="shared" si="538"/>
        <v>0</v>
      </c>
      <c r="Z3819" s="20">
        <v>1</v>
      </c>
      <c r="AH3819" s="20">
        <f t="shared" si="534"/>
        <v>1</v>
      </c>
      <c r="AQ3819" s="1">
        <f t="shared" si="536"/>
        <v>0</v>
      </c>
      <c r="AR3819" s="1">
        <f t="shared" si="535"/>
        <v>1</v>
      </c>
    </row>
    <row r="3820" spans="1:44" ht="28.2" thickTop="1" thickBot="1">
      <c r="A3820" s="104" t="s">
        <v>1094</v>
      </c>
      <c r="B3820" s="104" t="s">
        <v>1274</v>
      </c>
      <c r="C3820" s="432" t="s">
        <v>222</v>
      </c>
      <c r="D3820" s="188"/>
      <c r="E3820" s="225" t="s">
        <v>179</v>
      </c>
      <c r="F3820" s="424">
        <v>601000</v>
      </c>
      <c r="G3820" s="425">
        <f>F3820</f>
        <v>601000</v>
      </c>
      <c r="H3820" s="426"/>
      <c r="I3820" s="350"/>
      <c r="J3820" s="427">
        <v>601000</v>
      </c>
      <c r="K3820" s="427"/>
      <c r="L3820" s="427"/>
      <c r="M3820" s="428"/>
      <c r="N3820" s="428"/>
      <c r="O3820" s="429"/>
      <c r="P3820" s="445"/>
      <c r="Q3820" s="433"/>
      <c r="R3820" s="434">
        <v>601000</v>
      </c>
      <c r="S3820" s="350"/>
      <c r="T3820" s="431"/>
      <c r="U3820" s="350"/>
      <c r="V3820" s="431"/>
      <c r="W3820" s="350"/>
      <c r="X3820" s="23">
        <f t="shared" si="537"/>
        <v>0</v>
      </c>
      <c r="Y3820" s="23">
        <f t="shared" si="538"/>
        <v>0</v>
      </c>
      <c r="Z3820" s="20">
        <v>1</v>
      </c>
      <c r="AH3820" s="20">
        <f t="shared" si="534"/>
        <v>1</v>
      </c>
      <c r="AQ3820" s="1">
        <f t="shared" si="536"/>
        <v>0</v>
      </c>
      <c r="AR3820" s="1">
        <f t="shared" si="535"/>
        <v>1</v>
      </c>
    </row>
    <row r="3821" spans="1:44" ht="28.2" thickTop="1" thickBot="1">
      <c r="A3821" s="104" t="s">
        <v>1094</v>
      </c>
      <c r="B3821" s="104" t="s">
        <v>1274</v>
      </c>
      <c r="C3821" s="187" t="s">
        <v>54</v>
      </c>
      <c r="D3821" s="188"/>
      <c r="E3821" s="225" t="s">
        <v>10</v>
      </c>
      <c r="F3821" s="424">
        <v>354112</v>
      </c>
      <c r="G3821" s="425">
        <v>240015</v>
      </c>
      <c r="H3821" s="426"/>
      <c r="I3821" s="350">
        <v>140015</v>
      </c>
      <c r="J3821" s="427">
        <v>100000</v>
      </c>
      <c r="K3821" s="427"/>
      <c r="L3821" s="427"/>
      <c r="M3821" s="428"/>
      <c r="N3821" s="428"/>
      <c r="O3821" s="429"/>
      <c r="P3821" s="445"/>
      <c r="Q3821" s="433"/>
      <c r="R3821" s="434">
        <v>240015</v>
      </c>
      <c r="S3821" s="350"/>
      <c r="T3821" s="431"/>
      <c r="U3821" s="350"/>
      <c r="V3821" s="431"/>
      <c r="W3821" s="350"/>
      <c r="X3821" s="23">
        <f t="shared" si="537"/>
        <v>0</v>
      </c>
      <c r="Y3821" s="23">
        <f t="shared" si="538"/>
        <v>0</v>
      </c>
      <c r="AH3821" s="20">
        <f t="shared" si="534"/>
        <v>0</v>
      </c>
      <c r="AI3821" s="20">
        <v>1</v>
      </c>
      <c r="AQ3821" s="1">
        <f t="shared" si="536"/>
        <v>1</v>
      </c>
      <c r="AR3821" s="1">
        <f t="shared" si="535"/>
        <v>1</v>
      </c>
    </row>
    <row r="3822" spans="1:44" ht="28.2" thickTop="1" thickBot="1">
      <c r="A3822" s="104" t="s">
        <v>1094</v>
      </c>
      <c r="B3822" s="104" t="s">
        <v>1274</v>
      </c>
      <c r="C3822" s="187" t="s">
        <v>38</v>
      </c>
      <c r="D3822" s="188"/>
      <c r="E3822" s="225" t="s">
        <v>10</v>
      </c>
      <c r="F3822" s="424">
        <v>294329</v>
      </c>
      <c r="G3822" s="425">
        <f>F3822</f>
        <v>294329</v>
      </c>
      <c r="H3822" s="426"/>
      <c r="I3822" s="350">
        <v>213329</v>
      </c>
      <c r="J3822" s="427"/>
      <c r="K3822" s="427"/>
      <c r="L3822" s="427">
        <v>81000</v>
      </c>
      <c r="M3822" s="428"/>
      <c r="N3822" s="428"/>
      <c r="O3822" s="429"/>
      <c r="P3822" s="445"/>
      <c r="Q3822" s="433"/>
      <c r="R3822" s="434">
        <v>200000</v>
      </c>
      <c r="S3822" s="350">
        <v>94329</v>
      </c>
      <c r="T3822" s="431"/>
      <c r="U3822" s="350"/>
      <c r="V3822" s="431"/>
      <c r="W3822" s="350"/>
      <c r="X3822" s="23">
        <f t="shared" si="537"/>
        <v>0</v>
      </c>
      <c r="Y3822" s="23">
        <f t="shared" si="538"/>
        <v>0</v>
      </c>
      <c r="AH3822" s="20">
        <f t="shared" si="534"/>
        <v>0</v>
      </c>
      <c r="AI3822" s="20">
        <v>1</v>
      </c>
      <c r="AQ3822" s="1">
        <f t="shared" si="536"/>
        <v>1</v>
      </c>
      <c r="AR3822" s="1">
        <f t="shared" si="535"/>
        <v>1</v>
      </c>
    </row>
    <row r="3823" spans="1:44" ht="28.2" thickTop="1" thickBot="1">
      <c r="A3823" s="104" t="s">
        <v>1094</v>
      </c>
      <c r="B3823" s="104" t="s">
        <v>1274</v>
      </c>
      <c r="C3823" s="187" t="s">
        <v>1276</v>
      </c>
      <c r="D3823" s="188"/>
      <c r="E3823" s="225" t="s">
        <v>53</v>
      </c>
      <c r="F3823" s="424">
        <v>181000</v>
      </c>
      <c r="G3823" s="425">
        <v>95223</v>
      </c>
      <c r="H3823" s="426"/>
      <c r="I3823" s="350">
        <v>14223</v>
      </c>
      <c r="J3823" s="427"/>
      <c r="K3823" s="427"/>
      <c r="L3823" s="427">
        <v>81000</v>
      </c>
      <c r="M3823" s="428"/>
      <c r="N3823" s="428"/>
      <c r="O3823" s="429"/>
      <c r="P3823" s="445"/>
      <c r="Q3823" s="433"/>
      <c r="R3823" s="350">
        <v>95223</v>
      </c>
      <c r="S3823" s="350"/>
      <c r="T3823" s="431"/>
      <c r="U3823" s="350"/>
      <c r="V3823" s="431"/>
      <c r="W3823" s="350"/>
      <c r="X3823" s="23">
        <f t="shared" si="537"/>
        <v>0</v>
      </c>
      <c r="Y3823" s="23">
        <f t="shared" si="538"/>
        <v>0</v>
      </c>
      <c r="AH3823" s="20">
        <f t="shared" si="534"/>
        <v>0</v>
      </c>
      <c r="AI3823" s="20">
        <v>1</v>
      </c>
      <c r="AQ3823" s="1">
        <f t="shared" si="536"/>
        <v>1</v>
      </c>
      <c r="AR3823" s="1">
        <f t="shared" si="535"/>
        <v>1</v>
      </c>
    </row>
    <row r="3824" spans="1:44" ht="28.2" thickTop="1" thickBot="1">
      <c r="A3824" s="104" t="s">
        <v>1094</v>
      </c>
      <c r="B3824" s="104" t="s">
        <v>1274</v>
      </c>
      <c r="C3824" s="187" t="s">
        <v>1277</v>
      </c>
      <c r="D3824" s="188"/>
      <c r="E3824" s="225" t="s">
        <v>145</v>
      </c>
      <c r="F3824" s="424">
        <v>42000</v>
      </c>
      <c r="G3824" s="425">
        <v>40847</v>
      </c>
      <c r="H3824" s="426"/>
      <c r="I3824" s="350">
        <v>847</v>
      </c>
      <c r="J3824" s="427"/>
      <c r="K3824" s="427"/>
      <c r="L3824" s="427">
        <v>40000</v>
      </c>
      <c r="M3824" s="428"/>
      <c r="N3824" s="428"/>
      <c r="O3824" s="429"/>
      <c r="P3824" s="445"/>
      <c r="Q3824" s="433"/>
      <c r="R3824" s="350">
        <v>40847</v>
      </c>
      <c r="S3824" s="350"/>
      <c r="T3824" s="431"/>
      <c r="U3824" s="350"/>
      <c r="V3824" s="431"/>
      <c r="W3824" s="350"/>
      <c r="X3824" s="23">
        <f t="shared" si="537"/>
        <v>0</v>
      </c>
      <c r="Y3824" s="23">
        <f t="shared" si="538"/>
        <v>0</v>
      </c>
      <c r="AH3824" s="20">
        <f t="shared" si="534"/>
        <v>0</v>
      </c>
      <c r="AI3824" s="20">
        <v>1</v>
      </c>
      <c r="AQ3824" s="1">
        <f t="shared" si="536"/>
        <v>1</v>
      </c>
      <c r="AR3824" s="1">
        <f t="shared" si="535"/>
        <v>1</v>
      </c>
    </row>
    <row r="3825" spans="1:44" ht="28.2" thickTop="1" thickBot="1">
      <c r="A3825" s="104" t="s">
        <v>1094</v>
      </c>
      <c r="B3825" s="104" t="s">
        <v>1274</v>
      </c>
      <c r="C3825" s="187" t="s">
        <v>1278</v>
      </c>
      <c r="D3825" s="188"/>
      <c r="E3825" s="225" t="s">
        <v>145</v>
      </c>
      <c r="F3825" s="424">
        <v>120000</v>
      </c>
      <c r="G3825" s="425">
        <v>87438</v>
      </c>
      <c r="H3825" s="426"/>
      <c r="I3825" s="350"/>
      <c r="J3825" s="427"/>
      <c r="K3825" s="427"/>
      <c r="L3825" s="427">
        <v>87438</v>
      </c>
      <c r="M3825" s="428"/>
      <c r="N3825" s="428"/>
      <c r="O3825" s="429"/>
      <c r="P3825" s="445"/>
      <c r="Q3825" s="433"/>
      <c r="R3825" s="350">
        <v>87438</v>
      </c>
      <c r="S3825" s="350"/>
      <c r="T3825" s="431"/>
      <c r="U3825" s="350"/>
      <c r="V3825" s="431"/>
      <c r="W3825" s="350"/>
      <c r="X3825" s="23">
        <f t="shared" si="537"/>
        <v>0</v>
      </c>
      <c r="Y3825" s="23">
        <f t="shared" si="538"/>
        <v>0</v>
      </c>
      <c r="AH3825" s="20">
        <f t="shared" si="534"/>
        <v>0</v>
      </c>
      <c r="AI3825" s="20">
        <v>1</v>
      </c>
      <c r="AQ3825" s="1">
        <f t="shared" si="536"/>
        <v>1</v>
      </c>
      <c r="AR3825" s="1">
        <f t="shared" si="535"/>
        <v>1</v>
      </c>
    </row>
    <row r="3826" spans="1:44" ht="28.2" thickTop="1" thickBot="1">
      <c r="A3826" s="104" t="s">
        <v>1094</v>
      </c>
      <c r="B3826" s="104" t="s">
        <v>1279</v>
      </c>
      <c r="C3826" s="187" t="s">
        <v>133</v>
      </c>
      <c r="D3826" s="188"/>
      <c r="E3826" s="225" t="s">
        <v>179</v>
      </c>
      <c r="F3826" s="424">
        <v>290000</v>
      </c>
      <c r="G3826" s="425">
        <f>F3826</f>
        <v>290000</v>
      </c>
      <c r="H3826" s="426"/>
      <c r="I3826" s="350"/>
      <c r="J3826" s="427">
        <v>46000</v>
      </c>
      <c r="K3826" s="427">
        <v>30000</v>
      </c>
      <c r="L3826" s="427">
        <v>214000</v>
      </c>
      <c r="M3826" s="428"/>
      <c r="N3826" s="428"/>
      <c r="O3826" s="429"/>
      <c r="P3826" s="445"/>
      <c r="Q3826" s="433"/>
      <c r="R3826" s="434">
        <v>58000</v>
      </c>
      <c r="S3826" s="350">
        <v>232000</v>
      </c>
      <c r="T3826" s="431"/>
      <c r="U3826" s="350"/>
      <c r="V3826" s="431"/>
      <c r="W3826" s="350"/>
      <c r="X3826" s="23">
        <f t="shared" si="537"/>
        <v>0</v>
      </c>
      <c r="Y3826" s="23">
        <f t="shared" si="538"/>
        <v>0</v>
      </c>
      <c r="Z3826" s="20">
        <v>1</v>
      </c>
      <c r="AH3826" s="20">
        <f t="shared" si="534"/>
        <v>1</v>
      </c>
      <c r="AQ3826" s="1">
        <f t="shared" si="536"/>
        <v>0</v>
      </c>
      <c r="AR3826" s="1">
        <f t="shared" si="535"/>
        <v>1</v>
      </c>
    </row>
    <row r="3827" spans="1:44" ht="28.2" thickTop="1" thickBot="1">
      <c r="A3827" s="104" t="s">
        <v>1094</v>
      </c>
      <c r="B3827" s="104" t="s">
        <v>1279</v>
      </c>
      <c r="C3827" s="187" t="s">
        <v>36</v>
      </c>
      <c r="D3827" s="188"/>
      <c r="E3827" s="225" t="s">
        <v>179</v>
      </c>
      <c r="F3827" s="424">
        <v>15000</v>
      </c>
      <c r="G3827" s="425">
        <f t="shared" ref="G3827:G3839" si="540">F3827</f>
        <v>15000</v>
      </c>
      <c r="H3827" s="426"/>
      <c r="I3827" s="350"/>
      <c r="J3827" s="427"/>
      <c r="K3827" s="427"/>
      <c r="L3827" s="427">
        <v>15000</v>
      </c>
      <c r="M3827" s="428"/>
      <c r="N3827" s="428"/>
      <c r="O3827" s="429"/>
      <c r="P3827" s="445"/>
      <c r="Q3827" s="433"/>
      <c r="R3827" s="434">
        <v>3000</v>
      </c>
      <c r="S3827" s="350">
        <v>12000</v>
      </c>
      <c r="T3827" s="431"/>
      <c r="U3827" s="350"/>
      <c r="V3827" s="431"/>
      <c r="W3827" s="350"/>
      <c r="X3827" s="23">
        <f t="shared" si="537"/>
        <v>0</v>
      </c>
      <c r="Y3827" s="23">
        <f t="shared" si="538"/>
        <v>0</v>
      </c>
      <c r="Z3827" s="20">
        <v>1</v>
      </c>
      <c r="AH3827" s="20">
        <f t="shared" si="534"/>
        <v>1</v>
      </c>
      <c r="AQ3827" s="1">
        <f t="shared" si="536"/>
        <v>0</v>
      </c>
      <c r="AR3827" s="1">
        <f t="shared" si="535"/>
        <v>1</v>
      </c>
    </row>
    <row r="3828" spans="1:44" ht="28.2" thickTop="1" thickBot="1">
      <c r="A3828" s="104" t="s">
        <v>1094</v>
      </c>
      <c r="B3828" s="104" t="s">
        <v>1279</v>
      </c>
      <c r="C3828" s="432" t="s">
        <v>222</v>
      </c>
      <c r="D3828" s="188"/>
      <c r="E3828" s="225" t="s">
        <v>179</v>
      </c>
      <c r="F3828" s="424">
        <v>204000</v>
      </c>
      <c r="G3828" s="425">
        <f t="shared" si="540"/>
        <v>204000</v>
      </c>
      <c r="H3828" s="426"/>
      <c r="I3828" s="350"/>
      <c r="J3828" s="427">
        <v>204000</v>
      </c>
      <c r="K3828" s="427"/>
      <c r="L3828" s="427"/>
      <c r="M3828" s="428"/>
      <c r="N3828" s="428"/>
      <c r="O3828" s="429"/>
      <c r="P3828" s="445"/>
      <c r="Q3828" s="433"/>
      <c r="R3828" s="434">
        <v>204000</v>
      </c>
      <c r="S3828" s="350"/>
      <c r="T3828" s="431"/>
      <c r="U3828" s="350"/>
      <c r="V3828" s="431"/>
      <c r="W3828" s="350"/>
      <c r="X3828" s="23">
        <f t="shared" si="537"/>
        <v>0</v>
      </c>
      <c r="Y3828" s="23">
        <f t="shared" si="538"/>
        <v>0</v>
      </c>
      <c r="Z3828" s="20">
        <v>1</v>
      </c>
      <c r="AH3828" s="20">
        <f t="shared" si="534"/>
        <v>1</v>
      </c>
      <c r="AQ3828" s="1">
        <f t="shared" si="536"/>
        <v>0</v>
      </c>
      <c r="AR3828" s="1">
        <f t="shared" si="535"/>
        <v>1</v>
      </c>
    </row>
    <row r="3829" spans="1:44" ht="28.2" thickTop="1" thickBot="1">
      <c r="A3829" s="104" t="s">
        <v>1094</v>
      </c>
      <c r="B3829" s="104" t="s">
        <v>1279</v>
      </c>
      <c r="C3829" s="187" t="s">
        <v>581</v>
      </c>
      <c r="D3829" s="188"/>
      <c r="E3829" s="225" t="s">
        <v>179</v>
      </c>
      <c r="F3829" s="424">
        <v>50000</v>
      </c>
      <c r="G3829" s="425">
        <f t="shared" si="540"/>
        <v>50000</v>
      </c>
      <c r="H3829" s="426"/>
      <c r="I3829" s="350"/>
      <c r="J3829" s="427"/>
      <c r="K3829" s="427"/>
      <c r="L3829" s="427">
        <v>50000</v>
      </c>
      <c r="M3829" s="428"/>
      <c r="N3829" s="428"/>
      <c r="O3829" s="429"/>
      <c r="P3829" s="445"/>
      <c r="Q3829" s="433"/>
      <c r="R3829" s="434">
        <v>50000</v>
      </c>
      <c r="S3829" s="350"/>
      <c r="T3829" s="431"/>
      <c r="U3829" s="350"/>
      <c r="V3829" s="431"/>
      <c r="W3829" s="350"/>
      <c r="X3829" s="23">
        <f t="shared" si="537"/>
        <v>0</v>
      </c>
      <c r="Y3829" s="23">
        <f t="shared" si="538"/>
        <v>0</v>
      </c>
      <c r="Z3829" s="20">
        <v>1</v>
      </c>
      <c r="AH3829" s="20">
        <f t="shared" si="534"/>
        <v>1</v>
      </c>
      <c r="AQ3829" s="1">
        <f t="shared" si="536"/>
        <v>0</v>
      </c>
      <c r="AR3829" s="1">
        <f t="shared" si="535"/>
        <v>1</v>
      </c>
    </row>
    <row r="3830" spans="1:44" ht="28.2" thickTop="1" thickBot="1">
      <c r="A3830" s="104" t="s">
        <v>1094</v>
      </c>
      <c r="B3830" s="104" t="s">
        <v>1279</v>
      </c>
      <c r="C3830" s="187" t="s">
        <v>140</v>
      </c>
      <c r="D3830" s="188"/>
      <c r="E3830" s="225" t="s">
        <v>179</v>
      </c>
      <c r="F3830" s="424">
        <v>6000</v>
      </c>
      <c r="G3830" s="425">
        <f t="shared" si="540"/>
        <v>6000</v>
      </c>
      <c r="H3830" s="426"/>
      <c r="I3830" s="350"/>
      <c r="J3830" s="427"/>
      <c r="K3830" s="427"/>
      <c r="L3830" s="427">
        <v>6000</v>
      </c>
      <c r="M3830" s="428"/>
      <c r="N3830" s="428"/>
      <c r="O3830" s="429"/>
      <c r="P3830" s="445"/>
      <c r="Q3830" s="433"/>
      <c r="R3830" s="434">
        <v>6000</v>
      </c>
      <c r="S3830" s="350"/>
      <c r="T3830" s="431"/>
      <c r="U3830" s="350"/>
      <c r="V3830" s="431"/>
      <c r="W3830" s="350"/>
      <c r="X3830" s="23">
        <f t="shared" si="537"/>
        <v>0</v>
      </c>
      <c r="Y3830" s="23">
        <f t="shared" si="538"/>
        <v>0</v>
      </c>
      <c r="Z3830" s="20">
        <v>1</v>
      </c>
      <c r="AH3830" s="20">
        <f t="shared" si="534"/>
        <v>1</v>
      </c>
      <c r="AQ3830" s="1">
        <f t="shared" si="536"/>
        <v>0</v>
      </c>
      <c r="AR3830" s="1">
        <f t="shared" si="535"/>
        <v>1</v>
      </c>
    </row>
    <row r="3831" spans="1:44" ht="28.2" thickTop="1" thickBot="1">
      <c r="A3831" s="104" t="s">
        <v>1094</v>
      </c>
      <c r="B3831" s="104" t="s">
        <v>1279</v>
      </c>
      <c r="C3831" s="187" t="s">
        <v>1280</v>
      </c>
      <c r="D3831" s="188"/>
      <c r="E3831" s="225" t="s">
        <v>179</v>
      </c>
      <c r="F3831" s="424">
        <v>40000</v>
      </c>
      <c r="G3831" s="425">
        <f t="shared" si="540"/>
        <v>40000</v>
      </c>
      <c r="H3831" s="426"/>
      <c r="I3831" s="350"/>
      <c r="J3831" s="427"/>
      <c r="K3831" s="427"/>
      <c r="L3831" s="427">
        <v>40000</v>
      </c>
      <c r="M3831" s="428"/>
      <c r="N3831" s="428"/>
      <c r="O3831" s="429"/>
      <c r="P3831" s="445"/>
      <c r="Q3831" s="433"/>
      <c r="R3831" s="434">
        <v>40000</v>
      </c>
      <c r="S3831" s="350"/>
      <c r="T3831" s="431"/>
      <c r="U3831" s="350"/>
      <c r="V3831" s="431"/>
      <c r="W3831" s="350"/>
      <c r="X3831" s="23">
        <f t="shared" si="537"/>
        <v>0</v>
      </c>
      <c r="Y3831" s="23">
        <f t="shared" si="538"/>
        <v>0</v>
      </c>
      <c r="Z3831" s="20">
        <v>1</v>
      </c>
      <c r="AH3831" s="20">
        <f t="shared" si="534"/>
        <v>1</v>
      </c>
      <c r="AQ3831" s="1">
        <f t="shared" si="536"/>
        <v>0</v>
      </c>
      <c r="AR3831" s="1">
        <f t="shared" si="535"/>
        <v>1</v>
      </c>
    </row>
    <row r="3832" spans="1:44" ht="28.2" thickTop="1" thickBot="1">
      <c r="A3832" s="104" t="s">
        <v>1094</v>
      </c>
      <c r="B3832" s="104" t="s">
        <v>1279</v>
      </c>
      <c r="C3832" s="187" t="s">
        <v>1281</v>
      </c>
      <c r="D3832" s="188"/>
      <c r="E3832" s="225" t="s">
        <v>179</v>
      </c>
      <c r="F3832" s="424">
        <v>20000</v>
      </c>
      <c r="G3832" s="425">
        <f t="shared" si="540"/>
        <v>20000</v>
      </c>
      <c r="H3832" s="426"/>
      <c r="I3832" s="350"/>
      <c r="J3832" s="427"/>
      <c r="K3832" s="427"/>
      <c r="L3832" s="427">
        <v>20000</v>
      </c>
      <c r="M3832" s="428"/>
      <c r="N3832" s="428"/>
      <c r="O3832" s="429"/>
      <c r="P3832" s="445"/>
      <c r="Q3832" s="433"/>
      <c r="R3832" s="434">
        <v>20000</v>
      </c>
      <c r="S3832" s="350"/>
      <c r="T3832" s="431"/>
      <c r="U3832" s="350"/>
      <c r="V3832" s="431"/>
      <c r="W3832" s="350"/>
      <c r="X3832" s="23">
        <f t="shared" si="537"/>
        <v>0</v>
      </c>
      <c r="Y3832" s="23">
        <f t="shared" si="538"/>
        <v>0</v>
      </c>
      <c r="Z3832" s="20">
        <v>1</v>
      </c>
      <c r="AH3832" s="20">
        <f t="shared" si="534"/>
        <v>1</v>
      </c>
      <c r="AQ3832" s="1">
        <f t="shared" si="536"/>
        <v>0</v>
      </c>
      <c r="AR3832" s="1">
        <f t="shared" si="535"/>
        <v>1</v>
      </c>
    </row>
    <row r="3833" spans="1:44" ht="28.2" thickTop="1" thickBot="1">
      <c r="A3833" s="104" t="s">
        <v>1094</v>
      </c>
      <c r="B3833" s="104" t="s">
        <v>1279</v>
      </c>
      <c r="C3833" s="187" t="s">
        <v>524</v>
      </c>
      <c r="D3833" s="188"/>
      <c r="E3833" s="225" t="s">
        <v>179</v>
      </c>
      <c r="F3833" s="424">
        <v>20000</v>
      </c>
      <c r="G3833" s="425">
        <f t="shared" si="540"/>
        <v>20000</v>
      </c>
      <c r="H3833" s="426"/>
      <c r="I3833" s="350"/>
      <c r="J3833" s="427"/>
      <c r="K3833" s="427"/>
      <c r="L3833" s="427">
        <v>20000</v>
      </c>
      <c r="M3833" s="428"/>
      <c r="N3833" s="428"/>
      <c r="O3833" s="429"/>
      <c r="P3833" s="445"/>
      <c r="Q3833" s="433"/>
      <c r="R3833" s="434">
        <v>20000</v>
      </c>
      <c r="S3833" s="350"/>
      <c r="T3833" s="431"/>
      <c r="U3833" s="350"/>
      <c r="V3833" s="431"/>
      <c r="W3833" s="350"/>
      <c r="X3833" s="23">
        <f t="shared" si="537"/>
        <v>0</v>
      </c>
      <c r="Y3833" s="23">
        <f t="shared" si="538"/>
        <v>0</v>
      </c>
      <c r="Z3833" s="20">
        <v>1</v>
      </c>
      <c r="AH3833" s="20">
        <f t="shared" si="534"/>
        <v>1</v>
      </c>
      <c r="AQ3833" s="1">
        <f t="shared" si="536"/>
        <v>0</v>
      </c>
      <c r="AR3833" s="1">
        <f t="shared" si="535"/>
        <v>1</v>
      </c>
    </row>
    <row r="3834" spans="1:44" ht="28.2" thickTop="1" thickBot="1">
      <c r="A3834" s="104" t="s">
        <v>1094</v>
      </c>
      <c r="B3834" s="104" t="s">
        <v>1279</v>
      </c>
      <c r="C3834" s="187" t="s">
        <v>1282</v>
      </c>
      <c r="D3834" s="188"/>
      <c r="E3834" s="225" t="s">
        <v>179</v>
      </c>
      <c r="F3834" s="424">
        <v>1750000</v>
      </c>
      <c r="G3834" s="425">
        <f t="shared" si="540"/>
        <v>1750000</v>
      </c>
      <c r="H3834" s="426"/>
      <c r="I3834" s="350">
        <v>40000</v>
      </c>
      <c r="J3834" s="427"/>
      <c r="K3834" s="427"/>
      <c r="L3834" s="427">
        <v>5000</v>
      </c>
      <c r="M3834" s="428">
        <v>1705000</v>
      </c>
      <c r="N3834" s="428"/>
      <c r="O3834" s="429"/>
      <c r="P3834" s="445"/>
      <c r="Q3834" s="433"/>
      <c r="R3834" s="434">
        <v>10000</v>
      </c>
      <c r="S3834" s="350">
        <v>1740000</v>
      </c>
      <c r="T3834" s="431"/>
      <c r="U3834" s="350"/>
      <c r="V3834" s="431"/>
      <c r="W3834" s="350"/>
      <c r="X3834" s="23">
        <f t="shared" si="537"/>
        <v>0</v>
      </c>
      <c r="Y3834" s="23">
        <f t="shared" si="538"/>
        <v>0</v>
      </c>
      <c r="AF3834" s="20">
        <v>1</v>
      </c>
      <c r="AH3834" s="20">
        <f t="shared" si="534"/>
        <v>1</v>
      </c>
      <c r="AQ3834" s="1">
        <f t="shared" si="536"/>
        <v>0</v>
      </c>
      <c r="AR3834" s="1">
        <f t="shared" si="535"/>
        <v>1</v>
      </c>
    </row>
    <row r="3835" spans="1:44" ht="28.2" thickTop="1" thickBot="1">
      <c r="A3835" s="104" t="s">
        <v>1094</v>
      </c>
      <c r="B3835" s="104" t="s">
        <v>1279</v>
      </c>
      <c r="C3835" s="187" t="s">
        <v>1283</v>
      </c>
      <c r="D3835" s="188"/>
      <c r="E3835" s="225" t="s">
        <v>53</v>
      </c>
      <c r="F3835" s="424">
        <v>155000</v>
      </c>
      <c r="G3835" s="425">
        <v>130000</v>
      </c>
      <c r="H3835" s="426"/>
      <c r="I3835" s="350"/>
      <c r="J3835" s="427">
        <v>130000</v>
      </c>
      <c r="K3835" s="427"/>
      <c r="L3835" s="427"/>
      <c r="M3835" s="428"/>
      <c r="N3835" s="428"/>
      <c r="O3835" s="429"/>
      <c r="P3835" s="445"/>
      <c r="Q3835" s="433"/>
      <c r="R3835" s="434">
        <v>113100</v>
      </c>
      <c r="S3835" s="350">
        <v>16900</v>
      </c>
      <c r="T3835" s="431"/>
      <c r="U3835" s="350"/>
      <c r="V3835" s="431"/>
      <c r="W3835" s="350"/>
      <c r="X3835" s="23">
        <f t="shared" si="537"/>
        <v>0</v>
      </c>
      <c r="Y3835" s="23">
        <f t="shared" si="538"/>
        <v>0</v>
      </c>
      <c r="AH3835" s="20">
        <f t="shared" si="534"/>
        <v>0</v>
      </c>
      <c r="AI3835" s="20">
        <v>1</v>
      </c>
      <c r="AQ3835" s="1">
        <f t="shared" si="536"/>
        <v>1</v>
      </c>
      <c r="AR3835" s="1">
        <f t="shared" si="535"/>
        <v>1</v>
      </c>
    </row>
    <row r="3836" spans="1:44" ht="28.2" thickTop="1" thickBot="1">
      <c r="A3836" s="104" t="s">
        <v>1094</v>
      </c>
      <c r="B3836" s="104" t="s">
        <v>1279</v>
      </c>
      <c r="C3836" s="187" t="s">
        <v>1284</v>
      </c>
      <c r="D3836" s="188"/>
      <c r="E3836" s="225" t="s">
        <v>53</v>
      </c>
      <c r="F3836" s="424">
        <v>90000</v>
      </c>
      <c r="G3836" s="425">
        <v>114939</v>
      </c>
      <c r="H3836" s="426"/>
      <c r="I3836" s="350">
        <v>25939</v>
      </c>
      <c r="J3836" s="427"/>
      <c r="K3836" s="427"/>
      <c r="L3836" s="427">
        <v>89000</v>
      </c>
      <c r="M3836" s="428"/>
      <c r="N3836" s="428"/>
      <c r="O3836" s="429"/>
      <c r="P3836" s="445"/>
      <c r="Q3836" s="433"/>
      <c r="R3836" s="434">
        <v>99997</v>
      </c>
      <c r="S3836" s="350">
        <v>14942</v>
      </c>
      <c r="T3836" s="431"/>
      <c r="U3836" s="350"/>
      <c r="V3836" s="431"/>
      <c r="W3836" s="350"/>
      <c r="X3836" s="23">
        <f t="shared" si="537"/>
        <v>0</v>
      </c>
      <c r="Y3836" s="23">
        <f t="shared" si="538"/>
        <v>0</v>
      </c>
      <c r="AH3836" s="20">
        <f t="shared" si="534"/>
        <v>0</v>
      </c>
      <c r="AI3836" s="20">
        <v>1</v>
      </c>
      <c r="AQ3836" s="1">
        <f t="shared" si="536"/>
        <v>1</v>
      </c>
      <c r="AR3836" s="1">
        <f t="shared" si="535"/>
        <v>1</v>
      </c>
    </row>
    <row r="3837" spans="1:44" ht="28.2" thickTop="1" thickBot="1">
      <c r="A3837" s="104" t="s">
        <v>1094</v>
      </c>
      <c r="B3837" s="104" t="s">
        <v>1279</v>
      </c>
      <c r="C3837" s="187" t="s">
        <v>1285</v>
      </c>
      <c r="D3837" s="188"/>
      <c r="E3837" s="225" t="s">
        <v>145</v>
      </c>
      <c r="F3837" s="424">
        <v>302293</v>
      </c>
      <c r="G3837" s="425">
        <f t="shared" si="540"/>
        <v>302293</v>
      </c>
      <c r="H3837" s="426"/>
      <c r="I3837" s="350"/>
      <c r="J3837" s="427">
        <v>250000</v>
      </c>
      <c r="K3837" s="427"/>
      <c r="L3837" s="427">
        <v>52293</v>
      </c>
      <c r="M3837" s="428"/>
      <c r="N3837" s="428"/>
      <c r="O3837" s="429"/>
      <c r="P3837" s="445"/>
      <c r="Q3837" s="433"/>
      <c r="R3837" s="434">
        <v>263000</v>
      </c>
      <c r="S3837" s="350">
        <v>39293</v>
      </c>
      <c r="T3837" s="431"/>
      <c r="U3837" s="350"/>
      <c r="V3837" s="431"/>
      <c r="W3837" s="350"/>
      <c r="X3837" s="23">
        <f t="shared" si="537"/>
        <v>0</v>
      </c>
      <c r="Y3837" s="23">
        <f t="shared" si="538"/>
        <v>0</v>
      </c>
      <c r="AH3837" s="20">
        <f t="shared" si="534"/>
        <v>0</v>
      </c>
      <c r="AI3837" s="20">
        <v>1</v>
      </c>
      <c r="AQ3837" s="1">
        <f t="shared" si="536"/>
        <v>1</v>
      </c>
      <c r="AR3837" s="1">
        <f t="shared" si="535"/>
        <v>1</v>
      </c>
    </row>
    <row r="3838" spans="1:44" ht="28.2" thickTop="1" thickBot="1">
      <c r="A3838" s="104" t="s">
        <v>1094</v>
      </c>
      <c r="B3838" s="104" t="s">
        <v>1279</v>
      </c>
      <c r="C3838" s="187" t="s">
        <v>36</v>
      </c>
      <c r="D3838" s="188"/>
      <c r="E3838" s="225" t="s">
        <v>145</v>
      </c>
      <c r="F3838" s="424">
        <v>15000</v>
      </c>
      <c r="G3838" s="425">
        <v>3164</v>
      </c>
      <c r="H3838" s="426"/>
      <c r="I3838" s="350"/>
      <c r="J3838" s="427"/>
      <c r="K3838" s="427"/>
      <c r="L3838" s="427">
        <v>3164</v>
      </c>
      <c r="M3838" s="428"/>
      <c r="N3838" s="428"/>
      <c r="O3838" s="429"/>
      <c r="P3838" s="445"/>
      <c r="Q3838" s="433"/>
      <c r="R3838" s="434">
        <v>2848</v>
      </c>
      <c r="S3838" s="350">
        <v>316</v>
      </c>
      <c r="T3838" s="431"/>
      <c r="U3838" s="350"/>
      <c r="V3838" s="431"/>
      <c r="W3838" s="350"/>
      <c r="X3838" s="23">
        <f t="shared" si="537"/>
        <v>0</v>
      </c>
      <c r="Y3838" s="23">
        <f t="shared" si="538"/>
        <v>0</v>
      </c>
      <c r="AH3838" s="20">
        <f t="shared" si="534"/>
        <v>0</v>
      </c>
      <c r="AI3838" s="20">
        <v>1</v>
      </c>
      <c r="AQ3838" s="1">
        <f t="shared" si="536"/>
        <v>1</v>
      </c>
      <c r="AR3838" s="1">
        <f t="shared" si="535"/>
        <v>1</v>
      </c>
    </row>
    <row r="3839" spans="1:44" ht="28.2" thickTop="1" thickBot="1">
      <c r="A3839" s="104" t="s">
        <v>1094</v>
      </c>
      <c r="B3839" s="104" t="s">
        <v>1279</v>
      </c>
      <c r="C3839" s="187" t="s">
        <v>93</v>
      </c>
      <c r="D3839" s="188"/>
      <c r="E3839" s="225" t="s">
        <v>145</v>
      </c>
      <c r="F3839" s="424">
        <v>30000</v>
      </c>
      <c r="G3839" s="425">
        <f t="shared" si="540"/>
        <v>30000</v>
      </c>
      <c r="H3839" s="426"/>
      <c r="I3839" s="350"/>
      <c r="J3839" s="427"/>
      <c r="K3839" s="427"/>
      <c r="L3839" s="427">
        <v>30000</v>
      </c>
      <c r="M3839" s="428"/>
      <c r="N3839" s="428"/>
      <c r="O3839" s="429"/>
      <c r="P3839" s="445"/>
      <c r="Q3839" s="433"/>
      <c r="R3839" s="434">
        <v>26100</v>
      </c>
      <c r="S3839" s="350">
        <v>3900</v>
      </c>
      <c r="T3839" s="431"/>
      <c r="U3839" s="350"/>
      <c r="V3839" s="431"/>
      <c r="W3839" s="350"/>
      <c r="X3839" s="23">
        <f t="shared" si="537"/>
        <v>0</v>
      </c>
      <c r="Y3839" s="23">
        <f t="shared" si="538"/>
        <v>0</v>
      </c>
      <c r="AH3839" s="20">
        <f t="shared" si="534"/>
        <v>0</v>
      </c>
      <c r="AI3839" s="20">
        <v>1</v>
      </c>
      <c r="AQ3839" s="1">
        <f t="shared" si="536"/>
        <v>1</v>
      </c>
      <c r="AR3839" s="1">
        <f t="shared" si="535"/>
        <v>1</v>
      </c>
    </row>
    <row r="3840" spans="1:44" ht="28.2" thickTop="1" thickBot="1">
      <c r="A3840" s="104" t="s">
        <v>1094</v>
      </c>
      <c r="B3840" s="104" t="s">
        <v>1286</v>
      </c>
      <c r="C3840" s="187" t="s">
        <v>229</v>
      </c>
      <c r="D3840" s="188"/>
      <c r="E3840" s="225" t="s">
        <v>179</v>
      </c>
      <c r="F3840" s="424">
        <v>421000</v>
      </c>
      <c r="G3840" s="425">
        <f>F3840</f>
        <v>421000</v>
      </c>
      <c r="H3840" s="426"/>
      <c r="I3840" s="350">
        <v>149000</v>
      </c>
      <c r="J3840" s="427"/>
      <c r="K3840" s="427"/>
      <c r="L3840" s="427">
        <v>272000</v>
      </c>
      <c r="M3840" s="428"/>
      <c r="N3840" s="428"/>
      <c r="O3840" s="429"/>
      <c r="P3840" s="445"/>
      <c r="Q3840" s="433"/>
      <c r="R3840" s="434">
        <v>378900</v>
      </c>
      <c r="S3840" s="350">
        <v>42100</v>
      </c>
      <c r="T3840" s="431"/>
      <c r="U3840" s="350"/>
      <c r="V3840" s="431"/>
      <c r="W3840" s="350"/>
      <c r="X3840" s="23">
        <f t="shared" si="537"/>
        <v>0</v>
      </c>
      <c r="Y3840" s="23">
        <f t="shared" si="538"/>
        <v>0</v>
      </c>
      <c r="Z3840" s="20">
        <v>1</v>
      </c>
      <c r="AH3840" s="20">
        <f t="shared" si="534"/>
        <v>1</v>
      </c>
      <c r="AQ3840" s="1">
        <f t="shared" si="536"/>
        <v>0</v>
      </c>
      <c r="AR3840" s="1">
        <f t="shared" si="535"/>
        <v>1</v>
      </c>
    </row>
    <row r="3841" spans="1:44" ht="28.2" thickTop="1" thickBot="1">
      <c r="A3841" s="104" t="s">
        <v>1094</v>
      </c>
      <c r="B3841" s="104" t="s">
        <v>1286</v>
      </c>
      <c r="C3841" s="187" t="s">
        <v>628</v>
      </c>
      <c r="D3841" s="188"/>
      <c r="E3841" s="225" t="s">
        <v>179</v>
      </c>
      <c r="F3841" s="424">
        <v>35000</v>
      </c>
      <c r="G3841" s="425">
        <f>F3841</f>
        <v>35000</v>
      </c>
      <c r="H3841" s="426"/>
      <c r="I3841" s="350">
        <v>35000</v>
      </c>
      <c r="J3841" s="427"/>
      <c r="K3841" s="427"/>
      <c r="L3841" s="427"/>
      <c r="M3841" s="428"/>
      <c r="N3841" s="428"/>
      <c r="O3841" s="429"/>
      <c r="P3841" s="445"/>
      <c r="Q3841" s="433"/>
      <c r="R3841" s="434">
        <v>35000</v>
      </c>
      <c r="S3841" s="350"/>
      <c r="T3841" s="431"/>
      <c r="U3841" s="350"/>
      <c r="V3841" s="431"/>
      <c r="W3841" s="350"/>
      <c r="X3841" s="23">
        <f t="shared" si="537"/>
        <v>0</v>
      </c>
      <c r="Y3841" s="23">
        <f t="shared" si="538"/>
        <v>0</v>
      </c>
      <c r="Z3841" s="20">
        <v>1</v>
      </c>
      <c r="AH3841" s="20">
        <f t="shared" si="534"/>
        <v>1</v>
      </c>
      <c r="AQ3841" s="1">
        <f t="shared" si="536"/>
        <v>0</v>
      </c>
      <c r="AR3841" s="1">
        <f t="shared" si="535"/>
        <v>1</v>
      </c>
    </row>
    <row r="3842" spans="1:44" ht="28.2" thickTop="1" thickBot="1">
      <c r="A3842" s="104" t="s">
        <v>1094</v>
      </c>
      <c r="B3842" s="104" t="s">
        <v>1286</v>
      </c>
      <c r="C3842" s="187" t="s">
        <v>140</v>
      </c>
      <c r="D3842" s="188"/>
      <c r="E3842" s="225" t="s">
        <v>179</v>
      </c>
      <c r="F3842" s="424">
        <v>20000</v>
      </c>
      <c r="G3842" s="425">
        <f>F3842</f>
        <v>20000</v>
      </c>
      <c r="H3842" s="426"/>
      <c r="I3842" s="350">
        <v>20000</v>
      </c>
      <c r="J3842" s="427"/>
      <c r="K3842" s="427"/>
      <c r="L3842" s="427"/>
      <c r="M3842" s="428"/>
      <c r="N3842" s="428"/>
      <c r="O3842" s="429"/>
      <c r="P3842" s="445"/>
      <c r="Q3842" s="433"/>
      <c r="R3842" s="434">
        <v>20000</v>
      </c>
      <c r="S3842" s="350"/>
      <c r="T3842" s="431"/>
      <c r="U3842" s="350"/>
      <c r="V3842" s="431"/>
      <c r="W3842" s="350"/>
      <c r="X3842" s="23">
        <f t="shared" si="537"/>
        <v>0</v>
      </c>
      <c r="Y3842" s="23">
        <f t="shared" si="538"/>
        <v>0</v>
      </c>
      <c r="Z3842" s="20">
        <v>1</v>
      </c>
      <c r="AH3842" s="20">
        <f t="shared" si="534"/>
        <v>1</v>
      </c>
      <c r="AQ3842" s="1">
        <f t="shared" si="536"/>
        <v>0</v>
      </c>
      <c r="AR3842" s="1">
        <f t="shared" si="535"/>
        <v>1</v>
      </c>
    </row>
    <row r="3843" spans="1:44" ht="28.2" thickTop="1" thickBot="1">
      <c r="A3843" s="104" t="s">
        <v>1094</v>
      </c>
      <c r="B3843" s="104" t="s">
        <v>1286</v>
      </c>
      <c r="C3843" s="187" t="s">
        <v>581</v>
      </c>
      <c r="D3843" s="188"/>
      <c r="E3843" s="225" t="s">
        <v>179</v>
      </c>
      <c r="F3843" s="424">
        <v>60000</v>
      </c>
      <c r="G3843" s="425">
        <f>F3843</f>
        <v>60000</v>
      </c>
      <c r="H3843" s="426"/>
      <c r="I3843" s="350">
        <v>60000</v>
      </c>
      <c r="J3843" s="427"/>
      <c r="K3843" s="427"/>
      <c r="L3843" s="427"/>
      <c r="M3843" s="428"/>
      <c r="N3843" s="428"/>
      <c r="O3843" s="429"/>
      <c r="P3843" s="445"/>
      <c r="Q3843" s="433"/>
      <c r="R3843" s="434">
        <v>60000</v>
      </c>
      <c r="S3843" s="350"/>
      <c r="T3843" s="431"/>
      <c r="U3843" s="350"/>
      <c r="V3843" s="431"/>
      <c r="W3843" s="350"/>
      <c r="X3843" s="23">
        <f t="shared" si="537"/>
        <v>0</v>
      </c>
      <c r="Y3843" s="23">
        <f t="shared" si="538"/>
        <v>0</v>
      </c>
      <c r="Z3843" s="20">
        <v>1</v>
      </c>
      <c r="AH3843" s="20">
        <f t="shared" si="534"/>
        <v>1</v>
      </c>
      <c r="AQ3843" s="1">
        <f t="shared" si="536"/>
        <v>0</v>
      </c>
      <c r="AR3843" s="1">
        <f t="shared" si="535"/>
        <v>1</v>
      </c>
    </row>
    <row r="3844" spans="1:44" ht="28.2" thickTop="1" thickBot="1">
      <c r="A3844" s="104" t="s">
        <v>1094</v>
      </c>
      <c r="B3844" s="104" t="s">
        <v>1286</v>
      </c>
      <c r="C3844" s="432" t="s">
        <v>222</v>
      </c>
      <c r="D3844" s="188"/>
      <c r="E3844" s="225" t="s">
        <v>179</v>
      </c>
      <c r="F3844" s="424">
        <v>515625</v>
      </c>
      <c r="G3844" s="425">
        <f>F3844</f>
        <v>515625</v>
      </c>
      <c r="H3844" s="426"/>
      <c r="I3844" s="350"/>
      <c r="J3844" s="427">
        <v>515625</v>
      </c>
      <c r="K3844" s="427"/>
      <c r="L3844" s="427"/>
      <c r="M3844" s="428"/>
      <c r="N3844" s="428"/>
      <c r="O3844" s="429"/>
      <c r="P3844" s="445"/>
      <c r="Q3844" s="433"/>
      <c r="R3844" s="434">
        <v>515625</v>
      </c>
      <c r="S3844" s="350"/>
      <c r="T3844" s="431"/>
      <c r="U3844" s="350"/>
      <c r="V3844" s="431"/>
      <c r="W3844" s="350"/>
      <c r="X3844" s="23">
        <f t="shared" si="537"/>
        <v>0</v>
      </c>
      <c r="Y3844" s="23">
        <f t="shared" si="538"/>
        <v>0</v>
      </c>
      <c r="Z3844" s="20">
        <v>1</v>
      </c>
      <c r="AH3844" s="20">
        <f t="shared" si="534"/>
        <v>1</v>
      </c>
      <c r="AQ3844" s="1">
        <f t="shared" si="536"/>
        <v>0</v>
      </c>
      <c r="AR3844" s="1">
        <f t="shared" si="535"/>
        <v>1</v>
      </c>
    </row>
    <row r="3845" spans="1:44" ht="28.2" thickTop="1" thickBot="1">
      <c r="A3845" s="104" t="s">
        <v>1094</v>
      </c>
      <c r="B3845" s="104" t="s">
        <v>1286</v>
      </c>
      <c r="C3845" s="187" t="s">
        <v>229</v>
      </c>
      <c r="D3845" s="188"/>
      <c r="E3845" s="225" t="s">
        <v>145</v>
      </c>
      <c r="F3845" s="424">
        <v>230000</v>
      </c>
      <c r="G3845" s="425">
        <v>294234</v>
      </c>
      <c r="H3845" s="426"/>
      <c r="I3845" s="350"/>
      <c r="J3845" s="427">
        <v>294234</v>
      </c>
      <c r="K3845" s="427"/>
      <c r="L3845" s="427"/>
      <c r="M3845" s="428"/>
      <c r="N3845" s="428"/>
      <c r="O3845" s="429"/>
      <c r="P3845" s="445"/>
      <c r="Q3845" s="433"/>
      <c r="R3845" s="434">
        <v>264810</v>
      </c>
      <c r="S3845" s="350">
        <v>29424</v>
      </c>
      <c r="T3845" s="431"/>
      <c r="U3845" s="350"/>
      <c r="V3845" s="431"/>
      <c r="W3845" s="350"/>
      <c r="X3845" s="23">
        <f t="shared" si="537"/>
        <v>0</v>
      </c>
      <c r="Y3845" s="23">
        <f t="shared" si="538"/>
        <v>0</v>
      </c>
      <c r="AH3845" s="20">
        <f t="shared" si="534"/>
        <v>0</v>
      </c>
      <c r="AI3845" s="20">
        <v>1</v>
      </c>
      <c r="AQ3845" s="1">
        <f t="shared" si="536"/>
        <v>1</v>
      </c>
      <c r="AR3845" s="1">
        <f t="shared" si="535"/>
        <v>1</v>
      </c>
    </row>
    <row r="3846" spans="1:44" ht="28.2" thickTop="1" thickBot="1">
      <c r="A3846" s="104" t="s">
        <v>1094</v>
      </c>
      <c r="B3846" s="104" t="s">
        <v>1286</v>
      </c>
      <c r="C3846" s="187" t="s">
        <v>576</v>
      </c>
      <c r="D3846" s="188"/>
      <c r="E3846" s="225" t="s">
        <v>145</v>
      </c>
      <c r="F3846" s="424">
        <v>186000</v>
      </c>
      <c r="G3846" s="425">
        <v>186000</v>
      </c>
      <c r="H3846" s="426"/>
      <c r="I3846" s="350"/>
      <c r="J3846" s="427">
        <v>120000</v>
      </c>
      <c r="K3846" s="427"/>
      <c r="L3846" s="427">
        <v>66000</v>
      </c>
      <c r="M3846" s="428"/>
      <c r="N3846" s="428"/>
      <c r="O3846" s="429"/>
      <c r="P3846" s="445"/>
      <c r="Q3846" s="433"/>
      <c r="R3846" s="434">
        <v>167400</v>
      </c>
      <c r="S3846" s="350">
        <v>18600</v>
      </c>
      <c r="T3846" s="431"/>
      <c r="U3846" s="350"/>
      <c r="V3846" s="431"/>
      <c r="W3846" s="350"/>
      <c r="X3846" s="23">
        <f t="shared" si="537"/>
        <v>0</v>
      </c>
      <c r="Y3846" s="23">
        <f t="shared" si="538"/>
        <v>0</v>
      </c>
      <c r="AH3846" s="20">
        <f t="shared" si="534"/>
        <v>0</v>
      </c>
      <c r="AI3846" s="20">
        <v>1</v>
      </c>
      <c r="AQ3846" s="1">
        <f t="shared" si="536"/>
        <v>1</v>
      </c>
      <c r="AR3846" s="1">
        <f t="shared" si="535"/>
        <v>1</v>
      </c>
    </row>
    <row r="3847" spans="1:44" ht="28.2" thickTop="1" thickBot="1">
      <c r="A3847" s="104" t="s">
        <v>1094</v>
      </c>
      <c r="B3847" s="104" t="s">
        <v>1286</v>
      </c>
      <c r="C3847" s="187" t="s">
        <v>54</v>
      </c>
      <c r="D3847" s="188"/>
      <c r="E3847" s="225" t="s">
        <v>53</v>
      </c>
      <c r="F3847" s="424">
        <v>924629</v>
      </c>
      <c r="G3847" s="425">
        <v>992710</v>
      </c>
      <c r="H3847" s="426"/>
      <c r="I3847" s="350">
        <v>331339</v>
      </c>
      <c r="J3847" s="427">
        <v>595371</v>
      </c>
      <c r="K3847" s="427"/>
      <c r="L3847" s="427">
        <v>66000</v>
      </c>
      <c r="M3847" s="428"/>
      <c r="N3847" s="428"/>
      <c r="O3847" s="429"/>
      <c r="P3847" s="445"/>
      <c r="Q3847" s="433">
        <v>357604</v>
      </c>
      <c r="R3847" s="434">
        <v>535835</v>
      </c>
      <c r="S3847" s="350">
        <v>99271</v>
      </c>
      <c r="T3847" s="431"/>
      <c r="U3847" s="350"/>
      <c r="V3847" s="431"/>
      <c r="W3847" s="350"/>
      <c r="X3847" s="23">
        <f t="shared" si="537"/>
        <v>0</v>
      </c>
      <c r="Y3847" s="23">
        <f t="shared" si="538"/>
        <v>0</v>
      </c>
      <c r="AH3847" s="20">
        <f t="shared" si="534"/>
        <v>0</v>
      </c>
      <c r="AI3847" s="20">
        <v>1</v>
      </c>
      <c r="AQ3847" s="1">
        <f t="shared" si="536"/>
        <v>1</v>
      </c>
      <c r="AR3847" s="1">
        <f t="shared" si="535"/>
        <v>1</v>
      </c>
    </row>
    <row r="3848" spans="1:44" ht="28.2" thickTop="1" thickBot="1">
      <c r="A3848" s="104" t="s">
        <v>1094</v>
      </c>
      <c r="B3848" s="104" t="s">
        <v>1287</v>
      </c>
      <c r="C3848" s="187" t="s">
        <v>54</v>
      </c>
      <c r="D3848" s="188"/>
      <c r="E3848" s="225" t="s">
        <v>179</v>
      </c>
      <c r="F3848" s="424">
        <v>350000</v>
      </c>
      <c r="G3848" s="424">
        <f>F3848</f>
        <v>350000</v>
      </c>
      <c r="H3848" s="426"/>
      <c r="I3848" s="350">
        <v>17000</v>
      </c>
      <c r="J3848" s="427"/>
      <c r="K3848" s="427"/>
      <c r="L3848" s="427">
        <v>283000</v>
      </c>
      <c r="M3848" s="428"/>
      <c r="N3848" s="428">
        <v>50000</v>
      </c>
      <c r="O3848" s="429" t="s">
        <v>577</v>
      </c>
      <c r="P3848" s="445"/>
      <c r="Q3848" s="433"/>
      <c r="R3848" s="434">
        <v>50000</v>
      </c>
      <c r="S3848" s="350">
        <v>300000</v>
      </c>
      <c r="T3848" s="431"/>
      <c r="U3848" s="350"/>
      <c r="V3848" s="431"/>
      <c r="W3848" s="350"/>
      <c r="X3848" s="23">
        <f t="shared" si="537"/>
        <v>0</v>
      </c>
      <c r="Y3848" s="23">
        <f t="shared" si="538"/>
        <v>0</v>
      </c>
      <c r="Z3848" s="20">
        <v>1</v>
      </c>
      <c r="AH3848" s="20">
        <f t="shared" si="534"/>
        <v>1</v>
      </c>
      <c r="AQ3848" s="1">
        <f t="shared" si="536"/>
        <v>0</v>
      </c>
      <c r="AR3848" s="1">
        <f t="shared" si="535"/>
        <v>1</v>
      </c>
    </row>
    <row r="3849" spans="1:44" ht="28.2" thickTop="1" thickBot="1">
      <c r="A3849" s="104" t="s">
        <v>1094</v>
      </c>
      <c r="B3849" s="104" t="s">
        <v>1287</v>
      </c>
      <c r="C3849" s="187" t="s">
        <v>229</v>
      </c>
      <c r="D3849" s="188"/>
      <c r="E3849" s="225" t="s">
        <v>179</v>
      </c>
      <c r="F3849" s="424">
        <v>50000</v>
      </c>
      <c r="G3849" s="424">
        <f t="shared" ref="G3849:G3856" si="541">F3849</f>
        <v>50000</v>
      </c>
      <c r="H3849" s="426"/>
      <c r="I3849" s="350"/>
      <c r="J3849" s="427"/>
      <c r="K3849" s="427"/>
      <c r="L3849" s="427">
        <v>50000</v>
      </c>
      <c r="M3849" s="428"/>
      <c r="N3849" s="428"/>
      <c r="O3849" s="429"/>
      <c r="P3849" s="445"/>
      <c r="Q3849" s="433"/>
      <c r="R3849" s="434">
        <v>10000</v>
      </c>
      <c r="S3849" s="350">
        <v>40000</v>
      </c>
      <c r="T3849" s="431"/>
      <c r="U3849" s="350"/>
      <c r="V3849" s="431"/>
      <c r="W3849" s="350"/>
      <c r="X3849" s="23">
        <f t="shared" si="537"/>
        <v>0</v>
      </c>
      <c r="Y3849" s="23">
        <f t="shared" si="538"/>
        <v>0</v>
      </c>
      <c r="Z3849" s="20">
        <v>1</v>
      </c>
      <c r="AH3849" s="20">
        <f t="shared" si="534"/>
        <v>1</v>
      </c>
      <c r="AQ3849" s="1">
        <f t="shared" si="536"/>
        <v>0</v>
      </c>
      <c r="AR3849" s="1">
        <f t="shared" si="535"/>
        <v>1</v>
      </c>
    </row>
    <row r="3850" spans="1:44" ht="28.2" thickTop="1" thickBot="1">
      <c r="A3850" s="104" t="s">
        <v>1094</v>
      </c>
      <c r="B3850" s="104" t="s">
        <v>1287</v>
      </c>
      <c r="C3850" s="187" t="s">
        <v>36</v>
      </c>
      <c r="D3850" s="188"/>
      <c r="E3850" s="225" t="s">
        <v>179</v>
      </c>
      <c r="F3850" s="424">
        <v>30000</v>
      </c>
      <c r="G3850" s="424">
        <f t="shared" si="541"/>
        <v>30000</v>
      </c>
      <c r="H3850" s="426"/>
      <c r="I3850" s="350">
        <v>30000</v>
      </c>
      <c r="J3850" s="427"/>
      <c r="K3850" s="427"/>
      <c r="L3850" s="427"/>
      <c r="M3850" s="428"/>
      <c r="N3850" s="428"/>
      <c r="O3850" s="429"/>
      <c r="P3850" s="445"/>
      <c r="Q3850" s="433"/>
      <c r="R3850" s="434">
        <v>5000</v>
      </c>
      <c r="S3850" s="350">
        <v>25000</v>
      </c>
      <c r="T3850" s="431"/>
      <c r="U3850" s="350"/>
      <c r="V3850" s="431"/>
      <c r="W3850" s="350"/>
      <c r="X3850" s="23">
        <f t="shared" si="537"/>
        <v>0</v>
      </c>
      <c r="Y3850" s="23">
        <f t="shared" si="538"/>
        <v>0</v>
      </c>
      <c r="Z3850" s="20">
        <v>1</v>
      </c>
      <c r="AH3850" s="20">
        <f t="shared" ref="AH3850:AH3913" si="542">SUM(Z3850:AG3850)</f>
        <v>1</v>
      </c>
      <c r="AQ3850" s="1">
        <f t="shared" si="536"/>
        <v>0</v>
      </c>
      <c r="AR3850" s="1">
        <f t="shared" ref="AR3850:AR3913" si="543">AQ3850+AH3850</f>
        <v>1</v>
      </c>
    </row>
    <row r="3851" spans="1:44" ht="28.2" thickTop="1" thickBot="1">
      <c r="A3851" s="104" t="s">
        <v>1094</v>
      </c>
      <c r="B3851" s="104" t="s">
        <v>1287</v>
      </c>
      <c r="C3851" s="187" t="s">
        <v>1128</v>
      </c>
      <c r="D3851" s="188"/>
      <c r="E3851" s="225" t="s">
        <v>179</v>
      </c>
      <c r="F3851" s="424">
        <v>30000</v>
      </c>
      <c r="G3851" s="424">
        <f t="shared" si="541"/>
        <v>30000</v>
      </c>
      <c r="H3851" s="426"/>
      <c r="I3851" s="350"/>
      <c r="J3851" s="427"/>
      <c r="K3851" s="427"/>
      <c r="L3851" s="427">
        <v>30000</v>
      </c>
      <c r="M3851" s="428"/>
      <c r="N3851" s="428"/>
      <c r="O3851" s="429"/>
      <c r="P3851" s="445"/>
      <c r="Q3851" s="433"/>
      <c r="R3851" s="434">
        <v>5000</v>
      </c>
      <c r="S3851" s="350">
        <v>25000</v>
      </c>
      <c r="T3851" s="431"/>
      <c r="U3851" s="350"/>
      <c r="V3851" s="431"/>
      <c r="W3851" s="350"/>
      <c r="X3851" s="23">
        <f t="shared" si="537"/>
        <v>0</v>
      </c>
      <c r="Y3851" s="23">
        <f t="shared" si="538"/>
        <v>0</v>
      </c>
      <c r="Z3851" s="20">
        <v>1</v>
      </c>
      <c r="AH3851" s="20">
        <f t="shared" si="542"/>
        <v>1</v>
      </c>
      <c r="AQ3851" s="1">
        <f t="shared" si="536"/>
        <v>0</v>
      </c>
      <c r="AR3851" s="1">
        <f t="shared" si="543"/>
        <v>1</v>
      </c>
    </row>
    <row r="3852" spans="1:44" ht="28.2" thickTop="1" thickBot="1">
      <c r="A3852" s="104" t="s">
        <v>1094</v>
      </c>
      <c r="B3852" s="104" t="s">
        <v>1287</v>
      </c>
      <c r="C3852" s="432" t="s">
        <v>222</v>
      </c>
      <c r="D3852" s="188"/>
      <c r="E3852" s="225" t="s">
        <v>179</v>
      </c>
      <c r="F3852" s="424">
        <v>333000</v>
      </c>
      <c r="G3852" s="424">
        <f t="shared" si="541"/>
        <v>333000</v>
      </c>
      <c r="H3852" s="426"/>
      <c r="I3852" s="350"/>
      <c r="J3852" s="427">
        <v>333000</v>
      </c>
      <c r="K3852" s="427"/>
      <c r="L3852" s="427"/>
      <c r="M3852" s="428"/>
      <c r="N3852" s="428"/>
      <c r="O3852" s="429"/>
      <c r="P3852" s="445"/>
      <c r="Q3852" s="433"/>
      <c r="R3852" s="434">
        <v>300000</v>
      </c>
      <c r="S3852" s="350">
        <v>33000</v>
      </c>
      <c r="T3852" s="431"/>
      <c r="U3852" s="350"/>
      <c r="V3852" s="431"/>
      <c r="W3852" s="350"/>
      <c r="X3852" s="23">
        <f t="shared" si="537"/>
        <v>0</v>
      </c>
      <c r="Y3852" s="23">
        <f t="shared" si="538"/>
        <v>0</v>
      </c>
      <c r="Z3852" s="20">
        <v>1</v>
      </c>
      <c r="AH3852" s="20">
        <f t="shared" si="542"/>
        <v>1</v>
      </c>
      <c r="AQ3852" s="1">
        <f t="shared" si="536"/>
        <v>0</v>
      </c>
      <c r="AR3852" s="1">
        <f t="shared" si="543"/>
        <v>1</v>
      </c>
    </row>
    <row r="3853" spans="1:44" ht="28.2" thickTop="1" thickBot="1">
      <c r="A3853" s="104" t="s">
        <v>1094</v>
      </c>
      <c r="B3853" s="104" t="s">
        <v>1287</v>
      </c>
      <c r="C3853" s="187" t="s">
        <v>628</v>
      </c>
      <c r="D3853" s="188"/>
      <c r="E3853" s="225" t="s">
        <v>179</v>
      </c>
      <c r="F3853" s="424">
        <v>20000</v>
      </c>
      <c r="G3853" s="424">
        <f t="shared" si="541"/>
        <v>20000</v>
      </c>
      <c r="H3853" s="426"/>
      <c r="I3853" s="350"/>
      <c r="J3853" s="427"/>
      <c r="K3853" s="427">
        <v>17000</v>
      </c>
      <c r="L3853" s="427">
        <v>3000</v>
      </c>
      <c r="M3853" s="428"/>
      <c r="N3853" s="428"/>
      <c r="O3853" s="429"/>
      <c r="P3853" s="445"/>
      <c r="Q3853" s="433"/>
      <c r="R3853" s="434">
        <v>5000</v>
      </c>
      <c r="S3853" s="350">
        <v>15000</v>
      </c>
      <c r="T3853" s="431"/>
      <c r="U3853" s="350"/>
      <c r="V3853" s="431"/>
      <c r="W3853" s="350"/>
      <c r="X3853" s="23">
        <f t="shared" si="537"/>
        <v>0</v>
      </c>
      <c r="Y3853" s="23">
        <f t="shared" si="538"/>
        <v>0</v>
      </c>
      <c r="Z3853" s="20">
        <v>1</v>
      </c>
      <c r="AH3853" s="20">
        <f t="shared" si="542"/>
        <v>1</v>
      </c>
      <c r="AQ3853" s="1">
        <f t="shared" ref="AQ3853:AQ3916" si="544">SUM(AI3853:AP3853)</f>
        <v>0</v>
      </c>
      <c r="AR3853" s="1">
        <f t="shared" si="543"/>
        <v>1</v>
      </c>
    </row>
    <row r="3854" spans="1:44" ht="28.2" thickTop="1" thickBot="1">
      <c r="A3854" s="104" t="s">
        <v>1094</v>
      </c>
      <c r="B3854" s="104" t="s">
        <v>1287</v>
      </c>
      <c r="C3854" s="187" t="s">
        <v>665</v>
      </c>
      <c r="D3854" s="188"/>
      <c r="E3854" s="225" t="s">
        <v>179</v>
      </c>
      <c r="F3854" s="424">
        <v>79000</v>
      </c>
      <c r="G3854" s="424">
        <f t="shared" si="541"/>
        <v>79000</v>
      </c>
      <c r="H3854" s="426"/>
      <c r="I3854" s="350"/>
      <c r="J3854" s="427"/>
      <c r="K3854" s="427"/>
      <c r="L3854" s="427">
        <v>79000</v>
      </c>
      <c r="M3854" s="428"/>
      <c r="N3854" s="428"/>
      <c r="O3854" s="429"/>
      <c r="P3854" s="445"/>
      <c r="Q3854" s="433"/>
      <c r="R3854" s="434">
        <v>10000</v>
      </c>
      <c r="S3854" s="350">
        <v>69000</v>
      </c>
      <c r="T3854" s="431"/>
      <c r="U3854" s="350"/>
      <c r="V3854" s="431"/>
      <c r="W3854" s="350"/>
      <c r="X3854" s="23">
        <f t="shared" si="537"/>
        <v>0</v>
      </c>
      <c r="Y3854" s="23">
        <f t="shared" si="538"/>
        <v>0</v>
      </c>
      <c r="Z3854" s="20">
        <v>1</v>
      </c>
      <c r="AH3854" s="20">
        <f t="shared" si="542"/>
        <v>1</v>
      </c>
      <c r="AQ3854" s="1">
        <f t="shared" si="544"/>
        <v>0</v>
      </c>
      <c r="AR3854" s="1">
        <f t="shared" si="543"/>
        <v>1</v>
      </c>
    </row>
    <row r="3855" spans="1:44" ht="28.2" thickTop="1" thickBot="1">
      <c r="A3855" s="104" t="s">
        <v>1094</v>
      </c>
      <c r="B3855" s="104" t="s">
        <v>1287</v>
      </c>
      <c r="C3855" s="187" t="s">
        <v>140</v>
      </c>
      <c r="D3855" s="188"/>
      <c r="E3855" s="225" t="s">
        <v>179</v>
      </c>
      <c r="F3855" s="424">
        <v>15000</v>
      </c>
      <c r="G3855" s="424">
        <f t="shared" si="541"/>
        <v>15000</v>
      </c>
      <c r="H3855" s="426"/>
      <c r="I3855" s="350"/>
      <c r="J3855" s="427"/>
      <c r="K3855" s="427"/>
      <c r="L3855" s="427">
        <v>15000</v>
      </c>
      <c r="M3855" s="428"/>
      <c r="N3855" s="428"/>
      <c r="O3855" s="429"/>
      <c r="P3855" s="445"/>
      <c r="Q3855" s="433"/>
      <c r="R3855" s="434">
        <v>5000</v>
      </c>
      <c r="S3855" s="350">
        <v>10000</v>
      </c>
      <c r="T3855" s="431"/>
      <c r="U3855" s="350"/>
      <c r="V3855" s="431"/>
      <c r="W3855" s="350"/>
      <c r="X3855" s="23">
        <f t="shared" si="537"/>
        <v>0</v>
      </c>
      <c r="Y3855" s="23">
        <f t="shared" si="538"/>
        <v>0</v>
      </c>
      <c r="Z3855" s="20">
        <v>1</v>
      </c>
      <c r="AH3855" s="20">
        <f t="shared" si="542"/>
        <v>1</v>
      </c>
      <c r="AQ3855" s="1">
        <f t="shared" si="544"/>
        <v>0</v>
      </c>
      <c r="AR3855" s="1">
        <f t="shared" si="543"/>
        <v>1</v>
      </c>
    </row>
    <row r="3856" spans="1:44" ht="28.2" thickTop="1" thickBot="1">
      <c r="A3856" s="104" t="s">
        <v>1094</v>
      </c>
      <c r="B3856" s="104" t="s">
        <v>1287</v>
      </c>
      <c r="C3856" s="187" t="s">
        <v>1288</v>
      </c>
      <c r="D3856" s="188"/>
      <c r="E3856" s="225" t="s">
        <v>179</v>
      </c>
      <c r="F3856" s="424">
        <v>100000</v>
      </c>
      <c r="G3856" s="424">
        <f t="shared" si="541"/>
        <v>100000</v>
      </c>
      <c r="H3856" s="426"/>
      <c r="I3856" s="350"/>
      <c r="J3856" s="427"/>
      <c r="K3856" s="427"/>
      <c r="L3856" s="427">
        <v>100000</v>
      </c>
      <c r="M3856" s="428"/>
      <c r="N3856" s="428"/>
      <c r="O3856" s="429"/>
      <c r="P3856" s="445"/>
      <c r="Q3856" s="433"/>
      <c r="R3856" s="434">
        <v>50000</v>
      </c>
      <c r="S3856" s="350">
        <v>50000</v>
      </c>
      <c r="T3856" s="431"/>
      <c r="U3856" s="350"/>
      <c r="V3856" s="431"/>
      <c r="W3856" s="350"/>
      <c r="X3856" s="23">
        <f t="shared" si="537"/>
        <v>0</v>
      </c>
      <c r="Y3856" s="23">
        <f t="shared" si="538"/>
        <v>0</v>
      </c>
      <c r="Z3856" s="20">
        <v>1</v>
      </c>
      <c r="AH3856" s="20">
        <f t="shared" si="542"/>
        <v>1</v>
      </c>
      <c r="AQ3856" s="1">
        <f t="shared" si="544"/>
        <v>0</v>
      </c>
      <c r="AR3856" s="1">
        <f t="shared" si="543"/>
        <v>1</v>
      </c>
    </row>
    <row r="3857" spans="1:44" ht="28.2" thickTop="1" thickBot="1">
      <c r="A3857" s="104" t="s">
        <v>1094</v>
      </c>
      <c r="B3857" s="104" t="s">
        <v>1287</v>
      </c>
      <c r="C3857" s="187" t="s">
        <v>229</v>
      </c>
      <c r="D3857" s="188"/>
      <c r="E3857" s="225" t="s">
        <v>10</v>
      </c>
      <c r="F3857" s="424">
        <v>126000</v>
      </c>
      <c r="G3857" s="425">
        <v>123497.697</v>
      </c>
      <c r="H3857" s="426"/>
      <c r="I3857" s="350">
        <v>2772</v>
      </c>
      <c r="J3857" s="427">
        <v>19725.697</v>
      </c>
      <c r="K3857" s="427"/>
      <c r="L3857" s="427">
        <v>101000</v>
      </c>
      <c r="M3857" s="428"/>
      <c r="N3857" s="428"/>
      <c r="O3857" s="429"/>
      <c r="P3857" s="445"/>
      <c r="Q3857" s="433">
        <v>111147.927</v>
      </c>
      <c r="R3857" s="434">
        <v>12349.77</v>
      </c>
      <c r="S3857" s="350"/>
      <c r="T3857" s="431"/>
      <c r="U3857" s="350"/>
      <c r="V3857" s="431"/>
      <c r="W3857" s="350"/>
      <c r="X3857" s="23">
        <f t="shared" si="537"/>
        <v>0</v>
      </c>
      <c r="Y3857" s="23">
        <f t="shared" si="538"/>
        <v>3.637978807091713E-12</v>
      </c>
      <c r="AH3857" s="20">
        <f t="shared" si="542"/>
        <v>0</v>
      </c>
      <c r="AI3857" s="20">
        <v>1</v>
      </c>
      <c r="AQ3857" s="1">
        <f t="shared" si="544"/>
        <v>1</v>
      </c>
      <c r="AR3857" s="1">
        <f t="shared" si="543"/>
        <v>1</v>
      </c>
    </row>
    <row r="3858" spans="1:44" ht="28.2" thickTop="1" thickBot="1">
      <c r="A3858" s="104" t="s">
        <v>1094</v>
      </c>
      <c r="B3858" s="104" t="s">
        <v>1287</v>
      </c>
      <c r="C3858" s="187" t="s">
        <v>398</v>
      </c>
      <c r="D3858" s="188"/>
      <c r="E3858" s="225" t="s">
        <v>10</v>
      </c>
      <c r="F3858" s="424">
        <v>57000</v>
      </c>
      <c r="G3858" s="425">
        <v>56793.4</v>
      </c>
      <c r="H3858" s="426"/>
      <c r="I3858" s="350">
        <v>35000.400000000001</v>
      </c>
      <c r="J3858" s="427">
        <v>14793</v>
      </c>
      <c r="K3858" s="427"/>
      <c r="L3858" s="427">
        <v>7000</v>
      </c>
      <c r="M3858" s="428"/>
      <c r="N3858" s="428"/>
      <c r="O3858" s="429"/>
      <c r="P3858" s="445"/>
      <c r="Q3858" s="433">
        <v>51114.06</v>
      </c>
      <c r="R3858" s="434">
        <v>5679.34</v>
      </c>
      <c r="S3858" s="350"/>
      <c r="T3858" s="431"/>
      <c r="U3858" s="350"/>
      <c r="V3858" s="431"/>
      <c r="W3858" s="350"/>
      <c r="X3858" s="23">
        <f t="shared" si="537"/>
        <v>0</v>
      </c>
      <c r="Y3858" s="23">
        <f t="shared" si="538"/>
        <v>3.637978807091713E-12</v>
      </c>
      <c r="AH3858" s="20">
        <f t="shared" si="542"/>
        <v>0</v>
      </c>
      <c r="AI3858" s="20">
        <v>1</v>
      </c>
      <c r="AQ3858" s="1">
        <f t="shared" si="544"/>
        <v>1</v>
      </c>
      <c r="AR3858" s="1">
        <f t="shared" si="543"/>
        <v>1</v>
      </c>
    </row>
    <row r="3859" spans="1:44" ht="28.2" thickTop="1" thickBot="1">
      <c r="A3859" s="104" t="s">
        <v>1094</v>
      </c>
      <c r="B3859" s="104" t="s">
        <v>1287</v>
      </c>
      <c r="C3859" s="187" t="s">
        <v>1289</v>
      </c>
      <c r="D3859" s="188"/>
      <c r="E3859" s="225" t="s">
        <v>42</v>
      </c>
      <c r="F3859" s="424">
        <v>250000</v>
      </c>
      <c r="G3859" s="425">
        <v>168677.505</v>
      </c>
      <c r="H3859" s="426"/>
      <c r="I3859" s="350"/>
      <c r="J3859" s="427"/>
      <c r="K3859" s="427"/>
      <c r="L3859" s="427"/>
      <c r="M3859" s="428"/>
      <c r="N3859" s="428">
        <v>168677.505</v>
      </c>
      <c r="O3859" s="429" t="s">
        <v>783</v>
      </c>
      <c r="P3859" s="445"/>
      <c r="Q3859" s="433">
        <v>78596.381999999998</v>
      </c>
      <c r="R3859" s="434">
        <v>90081.123000000007</v>
      </c>
      <c r="S3859" s="350"/>
      <c r="T3859" s="431"/>
      <c r="U3859" s="350"/>
      <c r="V3859" s="431"/>
      <c r="W3859" s="350"/>
      <c r="X3859" s="23">
        <f t="shared" si="537"/>
        <v>0</v>
      </c>
      <c r="Y3859" s="23">
        <f t="shared" si="538"/>
        <v>0</v>
      </c>
      <c r="AH3859" s="20">
        <f t="shared" si="542"/>
        <v>0</v>
      </c>
      <c r="AL3859" s="20">
        <v>1</v>
      </c>
      <c r="AQ3859" s="1">
        <f t="shared" si="544"/>
        <v>1</v>
      </c>
      <c r="AR3859" s="1">
        <f t="shared" si="543"/>
        <v>1</v>
      </c>
    </row>
    <row r="3860" spans="1:44" ht="28.2" thickTop="1" thickBot="1">
      <c r="A3860" s="104" t="s">
        <v>1094</v>
      </c>
      <c r="B3860" s="104" t="s">
        <v>1287</v>
      </c>
      <c r="C3860" s="187" t="s">
        <v>1290</v>
      </c>
      <c r="D3860" s="188"/>
      <c r="E3860" s="225" t="s">
        <v>11</v>
      </c>
      <c r="F3860" s="424">
        <v>94000</v>
      </c>
      <c r="G3860" s="425">
        <v>93568.1</v>
      </c>
      <c r="H3860" s="426"/>
      <c r="I3860" s="350"/>
      <c r="J3860" s="427"/>
      <c r="K3860" s="427"/>
      <c r="L3860" s="427"/>
      <c r="M3860" s="428"/>
      <c r="N3860" s="428">
        <v>93568.1</v>
      </c>
      <c r="O3860" s="429" t="s">
        <v>156</v>
      </c>
      <c r="P3860" s="445"/>
      <c r="Q3860" s="433">
        <v>69391.08</v>
      </c>
      <c r="R3860" s="434">
        <v>24177.02</v>
      </c>
      <c r="S3860" s="350"/>
      <c r="T3860" s="431"/>
      <c r="U3860" s="350"/>
      <c r="V3860" s="431"/>
      <c r="W3860" s="350"/>
      <c r="X3860" s="23">
        <f t="shared" ref="X3860:X3923" si="545">G3860-I3860-J3860-K3860-L3860-M3860-N3860</f>
        <v>0</v>
      </c>
      <c r="Y3860" s="23">
        <f t="shared" ref="Y3860:Y3923" si="546">G3860-Q3860-R3860-S3860</f>
        <v>3.637978807091713E-12</v>
      </c>
      <c r="AH3860" s="20">
        <f t="shared" si="542"/>
        <v>0</v>
      </c>
      <c r="AL3860" s="20">
        <v>1</v>
      </c>
      <c r="AQ3860" s="1">
        <f t="shared" si="544"/>
        <v>1</v>
      </c>
      <c r="AR3860" s="1">
        <f t="shared" si="543"/>
        <v>1</v>
      </c>
    </row>
    <row r="3861" spans="1:44" ht="28.2" thickTop="1" thickBot="1">
      <c r="A3861" s="104" t="s">
        <v>1094</v>
      </c>
      <c r="B3861" s="104" t="s">
        <v>1287</v>
      </c>
      <c r="C3861" s="187" t="s">
        <v>1291</v>
      </c>
      <c r="D3861" s="188"/>
      <c r="E3861" s="225" t="s">
        <v>10</v>
      </c>
      <c r="F3861" s="424">
        <v>400000</v>
      </c>
      <c r="G3861" s="425">
        <v>430067.52</v>
      </c>
      <c r="H3861" s="426"/>
      <c r="I3861" s="350"/>
      <c r="J3861" s="427"/>
      <c r="K3861" s="427"/>
      <c r="L3861" s="427"/>
      <c r="M3861" s="428">
        <v>430067.52</v>
      </c>
      <c r="N3861" s="428"/>
      <c r="O3861" s="429"/>
      <c r="P3861" s="445"/>
      <c r="Q3861" s="433">
        <v>360924.24</v>
      </c>
      <c r="R3861" s="434">
        <v>69143.28</v>
      </c>
      <c r="S3861" s="350"/>
      <c r="T3861" s="431"/>
      <c r="U3861" s="350"/>
      <c r="V3861" s="431"/>
      <c r="W3861" s="350"/>
      <c r="X3861" s="23">
        <f t="shared" si="545"/>
        <v>0</v>
      </c>
      <c r="Y3861" s="23">
        <f t="shared" si="546"/>
        <v>2.9103830456733704E-11</v>
      </c>
      <c r="AH3861" s="20">
        <f t="shared" si="542"/>
        <v>0</v>
      </c>
      <c r="AO3861" s="20">
        <v>1</v>
      </c>
      <c r="AQ3861" s="1">
        <f t="shared" si="544"/>
        <v>1</v>
      </c>
      <c r="AR3861" s="1">
        <f t="shared" si="543"/>
        <v>1</v>
      </c>
    </row>
    <row r="3862" spans="1:44" ht="28.2" thickTop="1" thickBot="1">
      <c r="A3862" s="104" t="s">
        <v>1094</v>
      </c>
      <c r="B3862" s="104" t="s">
        <v>1292</v>
      </c>
      <c r="C3862" s="187" t="s">
        <v>1293</v>
      </c>
      <c r="D3862" s="188"/>
      <c r="E3862" s="225" t="s">
        <v>179</v>
      </c>
      <c r="F3862" s="424">
        <v>100000</v>
      </c>
      <c r="G3862" s="425">
        <f>F3862</f>
        <v>100000</v>
      </c>
      <c r="H3862" s="426"/>
      <c r="I3862" s="350"/>
      <c r="J3862" s="427"/>
      <c r="K3862" s="427"/>
      <c r="L3862" s="428">
        <v>100000</v>
      </c>
      <c r="M3862" s="428"/>
      <c r="N3862" s="428"/>
      <c r="O3862" s="429"/>
      <c r="P3862" s="445"/>
      <c r="Q3862" s="433"/>
      <c r="R3862" s="434"/>
      <c r="S3862" s="350">
        <v>100000</v>
      </c>
      <c r="T3862" s="431"/>
      <c r="U3862" s="350"/>
      <c r="V3862" s="431"/>
      <c r="W3862" s="350"/>
      <c r="X3862" s="23">
        <f t="shared" si="545"/>
        <v>0</v>
      </c>
      <c r="Y3862" s="23">
        <f t="shared" si="546"/>
        <v>0</v>
      </c>
      <c r="Z3862" s="20">
        <v>1</v>
      </c>
      <c r="AH3862" s="20">
        <f t="shared" si="542"/>
        <v>1</v>
      </c>
      <c r="AQ3862" s="1">
        <f t="shared" si="544"/>
        <v>0</v>
      </c>
      <c r="AR3862" s="1">
        <f t="shared" si="543"/>
        <v>1</v>
      </c>
    </row>
    <row r="3863" spans="1:44" ht="28.2" thickTop="1" thickBot="1">
      <c r="A3863" s="104" t="s">
        <v>1094</v>
      </c>
      <c r="B3863" s="104" t="s">
        <v>1292</v>
      </c>
      <c r="C3863" s="187" t="s">
        <v>1294</v>
      </c>
      <c r="D3863" s="188"/>
      <c r="E3863" s="225" t="s">
        <v>179</v>
      </c>
      <c r="F3863" s="424">
        <v>180000</v>
      </c>
      <c r="G3863" s="425">
        <f t="shared" ref="G3863:G3871" si="547">F3863</f>
        <v>180000</v>
      </c>
      <c r="H3863" s="426"/>
      <c r="I3863" s="350"/>
      <c r="J3863" s="427"/>
      <c r="K3863" s="427">
        <v>54000</v>
      </c>
      <c r="L3863" s="446">
        <v>126000</v>
      </c>
      <c r="M3863" s="428"/>
      <c r="N3863" s="428"/>
      <c r="O3863" s="429"/>
      <c r="P3863" s="445"/>
      <c r="Q3863" s="433"/>
      <c r="R3863" s="434"/>
      <c r="S3863" s="350">
        <v>180000</v>
      </c>
      <c r="T3863" s="431"/>
      <c r="U3863" s="350"/>
      <c r="V3863" s="431"/>
      <c r="W3863" s="350"/>
      <c r="X3863" s="23">
        <f t="shared" si="545"/>
        <v>0</v>
      </c>
      <c r="Y3863" s="23">
        <f t="shared" si="546"/>
        <v>0</v>
      </c>
      <c r="Z3863" s="20">
        <v>1</v>
      </c>
      <c r="AH3863" s="20">
        <f t="shared" si="542"/>
        <v>1</v>
      </c>
      <c r="AQ3863" s="1">
        <f t="shared" si="544"/>
        <v>0</v>
      </c>
      <c r="AR3863" s="1">
        <f t="shared" si="543"/>
        <v>1</v>
      </c>
    </row>
    <row r="3864" spans="1:44" ht="28.2" thickTop="1" thickBot="1">
      <c r="A3864" s="104" t="s">
        <v>1094</v>
      </c>
      <c r="B3864" s="104" t="s">
        <v>1292</v>
      </c>
      <c r="C3864" s="187" t="s">
        <v>1295</v>
      </c>
      <c r="D3864" s="188"/>
      <c r="E3864" s="225" t="s">
        <v>179</v>
      </c>
      <c r="F3864" s="424">
        <v>147000</v>
      </c>
      <c r="G3864" s="425">
        <f t="shared" si="547"/>
        <v>147000</v>
      </c>
      <c r="H3864" s="426"/>
      <c r="I3864" s="350"/>
      <c r="J3864" s="427"/>
      <c r="K3864" s="427"/>
      <c r="L3864" s="446">
        <v>147000</v>
      </c>
      <c r="M3864" s="428"/>
      <c r="N3864" s="428"/>
      <c r="O3864" s="429"/>
      <c r="P3864" s="445"/>
      <c r="Q3864" s="433"/>
      <c r="R3864" s="434"/>
      <c r="S3864" s="350">
        <v>147000</v>
      </c>
      <c r="T3864" s="431"/>
      <c r="U3864" s="350"/>
      <c r="V3864" s="431"/>
      <c r="W3864" s="350"/>
      <c r="X3864" s="23">
        <f t="shared" si="545"/>
        <v>0</v>
      </c>
      <c r="Y3864" s="23">
        <f t="shared" si="546"/>
        <v>0</v>
      </c>
      <c r="Z3864" s="20">
        <v>1</v>
      </c>
      <c r="AH3864" s="20">
        <f t="shared" si="542"/>
        <v>1</v>
      </c>
      <c r="AQ3864" s="1">
        <f t="shared" si="544"/>
        <v>0</v>
      </c>
      <c r="AR3864" s="1">
        <f t="shared" si="543"/>
        <v>1</v>
      </c>
    </row>
    <row r="3865" spans="1:44" ht="28.2" thickTop="1" thickBot="1">
      <c r="A3865" s="104" t="s">
        <v>1094</v>
      </c>
      <c r="B3865" s="104" t="s">
        <v>1292</v>
      </c>
      <c r="C3865" s="187" t="s">
        <v>36</v>
      </c>
      <c r="D3865" s="188"/>
      <c r="E3865" s="225" t="s">
        <v>179</v>
      </c>
      <c r="F3865" s="424">
        <v>20000</v>
      </c>
      <c r="G3865" s="425">
        <f t="shared" si="547"/>
        <v>20000</v>
      </c>
      <c r="H3865" s="426"/>
      <c r="I3865" s="350">
        <v>20000</v>
      </c>
      <c r="J3865" s="427"/>
      <c r="K3865" s="427"/>
      <c r="L3865" s="446"/>
      <c r="M3865" s="428"/>
      <c r="N3865" s="428"/>
      <c r="O3865" s="429"/>
      <c r="P3865" s="445"/>
      <c r="Q3865" s="433"/>
      <c r="R3865" s="434">
        <v>20000</v>
      </c>
      <c r="S3865" s="350"/>
      <c r="T3865" s="431"/>
      <c r="U3865" s="350"/>
      <c r="V3865" s="431"/>
      <c r="W3865" s="350"/>
      <c r="X3865" s="23">
        <f t="shared" si="545"/>
        <v>0</v>
      </c>
      <c r="Y3865" s="23">
        <f t="shared" si="546"/>
        <v>0</v>
      </c>
      <c r="Z3865" s="20">
        <v>1</v>
      </c>
      <c r="AH3865" s="20">
        <f t="shared" si="542"/>
        <v>1</v>
      </c>
      <c r="AQ3865" s="1">
        <f t="shared" si="544"/>
        <v>0</v>
      </c>
      <c r="AR3865" s="1">
        <f t="shared" si="543"/>
        <v>1</v>
      </c>
    </row>
    <row r="3866" spans="1:44" ht="28.2" thickTop="1" thickBot="1">
      <c r="A3866" s="104" t="s">
        <v>1094</v>
      </c>
      <c r="B3866" s="104" t="s">
        <v>1292</v>
      </c>
      <c r="C3866" s="187" t="s">
        <v>1296</v>
      </c>
      <c r="D3866" s="188"/>
      <c r="E3866" s="225" t="s">
        <v>145</v>
      </c>
      <c r="F3866" s="424">
        <v>100000</v>
      </c>
      <c r="G3866" s="425">
        <f t="shared" si="547"/>
        <v>100000</v>
      </c>
      <c r="H3866" s="426"/>
      <c r="I3866" s="350"/>
      <c r="J3866" s="427"/>
      <c r="K3866" s="427"/>
      <c r="L3866" s="446">
        <v>100000</v>
      </c>
      <c r="M3866" s="428"/>
      <c r="N3866" s="428"/>
      <c r="O3866" s="429"/>
      <c r="P3866" s="445"/>
      <c r="Q3866" s="433"/>
      <c r="R3866" s="434">
        <v>100000</v>
      </c>
      <c r="S3866" s="350"/>
      <c r="T3866" s="431"/>
      <c r="U3866" s="350"/>
      <c r="V3866" s="431"/>
      <c r="W3866" s="350"/>
      <c r="X3866" s="23">
        <f t="shared" si="545"/>
        <v>0</v>
      </c>
      <c r="Y3866" s="23">
        <f t="shared" si="546"/>
        <v>0</v>
      </c>
      <c r="AH3866" s="20">
        <f t="shared" si="542"/>
        <v>0</v>
      </c>
      <c r="AI3866" s="20">
        <v>1</v>
      </c>
      <c r="AQ3866" s="1">
        <f t="shared" si="544"/>
        <v>1</v>
      </c>
      <c r="AR3866" s="1">
        <f t="shared" si="543"/>
        <v>1</v>
      </c>
    </row>
    <row r="3867" spans="1:44" ht="28.2" thickTop="1" thickBot="1">
      <c r="A3867" s="104" t="s">
        <v>1094</v>
      </c>
      <c r="B3867" s="104" t="s">
        <v>1292</v>
      </c>
      <c r="C3867" s="187" t="s">
        <v>1297</v>
      </c>
      <c r="D3867" s="188"/>
      <c r="E3867" s="225" t="s">
        <v>145</v>
      </c>
      <c r="F3867" s="424">
        <v>126000</v>
      </c>
      <c r="G3867" s="425">
        <f t="shared" si="547"/>
        <v>126000</v>
      </c>
      <c r="H3867" s="426"/>
      <c r="I3867" s="350"/>
      <c r="J3867" s="427"/>
      <c r="K3867" s="427"/>
      <c r="L3867" s="446">
        <v>126000</v>
      </c>
      <c r="M3867" s="428"/>
      <c r="N3867" s="428"/>
      <c r="O3867" s="429"/>
      <c r="P3867" s="445"/>
      <c r="Q3867" s="433"/>
      <c r="R3867" s="434">
        <v>126000</v>
      </c>
      <c r="S3867" s="350"/>
      <c r="T3867" s="431"/>
      <c r="U3867" s="350"/>
      <c r="V3867" s="431"/>
      <c r="W3867" s="350"/>
      <c r="X3867" s="23">
        <f t="shared" si="545"/>
        <v>0</v>
      </c>
      <c r="Y3867" s="23">
        <f t="shared" si="546"/>
        <v>0</v>
      </c>
      <c r="AH3867" s="20">
        <f t="shared" si="542"/>
        <v>0</v>
      </c>
      <c r="AI3867" s="20">
        <v>1</v>
      </c>
      <c r="AQ3867" s="1">
        <f t="shared" si="544"/>
        <v>1</v>
      </c>
      <c r="AR3867" s="1">
        <f t="shared" si="543"/>
        <v>1</v>
      </c>
    </row>
    <row r="3868" spans="1:44" ht="28.2" thickTop="1" thickBot="1">
      <c r="A3868" s="104" t="s">
        <v>1094</v>
      </c>
      <c r="B3868" s="104" t="s">
        <v>1292</v>
      </c>
      <c r="C3868" s="187" t="s">
        <v>36</v>
      </c>
      <c r="D3868" s="188"/>
      <c r="E3868" s="225" t="s">
        <v>145</v>
      </c>
      <c r="F3868" s="424">
        <v>10000</v>
      </c>
      <c r="G3868" s="425">
        <f t="shared" si="547"/>
        <v>10000</v>
      </c>
      <c r="H3868" s="426"/>
      <c r="I3868" s="350"/>
      <c r="J3868" s="427"/>
      <c r="K3868" s="427"/>
      <c r="L3868" s="446">
        <v>10000</v>
      </c>
      <c r="M3868" s="428"/>
      <c r="N3868" s="428"/>
      <c r="O3868" s="429"/>
      <c r="P3868" s="445"/>
      <c r="Q3868" s="433">
        <v>2260</v>
      </c>
      <c r="R3868" s="434">
        <v>7740</v>
      </c>
      <c r="S3868" s="350"/>
      <c r="T3868" s="431"/>
      <c r="U3868" s="350"/>
      <c r="V3868" s="431"/>
      <c r="W3868" s="350"/>
      <c r="X3868" s="23">
        <f t="shared" si="545"/>
        <v>0</v>
      </c>
      <c r="Y3868" s="23">
        <f t="shared" si="546"/>
        <v>0</v>
      </c>
      <c r="AH3868" s="20">
        <f t="shared" si="542"/>
        <v>0</v>
      </c>
      <c r="AI3868" s="20">
        <v>1</v>
      </c>
      <c r="AQ3868" s="1">
        <f t="shared" si="544"/>
        <v>1</v>
      </c>
      <c r="AR3868" s="1">
        <f t="shared" si="543"/>
        <v>1</v>
      </c>
    </row>
    <row r="3869" spans="1:44" ht="28.2" thickTop="1" thickBot="1">
      <c r="A3869" s="104" t="s">
        <v>1094</v>
      </c>
      <c r="B3869" s="104" t="s">
        <v>1292</v>
      </c>
      <c r="C3869" s="187" t="s">
        <v>1298</v>
      </c>
      <c r="D3869" s="188"/>
      <c r="E3869" s="225" t="s">
        <v>145</v>
      </c>
      <c r="F3869" s="424">
        <v>63348</v>
      </c>
      <c r="G3869" s="425">
        <f t="shared" si="547"/>
        <v>63348</v>
      </c>
      <c r="H3869" s="426"/>
      <c r="I3869" s="350">
        <v>3348</v>
      </c>
      <c r="J3869" s="427"/>
      <c r="K3869" s="427"/>
      <c r="L3869" s="446">
        <v>60000</v>
      </c>
      <c r="M3869" s="428"/>
      <c r="N3869" s="428"/>
      <c r="O3869" s="429"/>
      <c r="P3869" s="445"/>
      <c r="Q3869" s="433">
        <v>26607</v>
      </c>
      <c r="R3869" s="434">
        <v>36741</v>
      </c>
      <c r="S3869" s="350"/>
      <c r="T3869" s="431"/>
      <c r="U3869" s="350"/>
      <c r="V3869" s="431"/>
      <c r="W3869" s="350"/>
      <c r="X3869" s="23">
        <f t="shared" si="545"/>
        <v>0</v>
      </c>
      <c r="Y3869" s="23">
        <f t="shared" si="546"/>
        <v>0</v>
      </c>
      <c r="AH3869" s="20">
        <f t="shared" si="542"/>
        <v>0</v>
      </c>
      <c r="AI3869" s="20">
        <v>1</v>
      </c>
      <c r="AQ3869" s="1">
        <f t="shared" si="544"/>
        <v>1</v>
      </c>
      <c r="AR3869" s="1">
        <f t="shared" si="543"/>
        <v>1</v>
      </c>
    </row>
    <row r="3870" spans="1:44" ht="28.2" thickTop="1" thickBot="1">
      <c r="A3870" s="104" t="s">
        <v>1094</v>
      </c>
      <c r="B3870" s="104" t="s">
        <v>1292</v>
      </c>
      <c r="C3870" s="187" t="s">
        <v>1299</v>
      </c>
      <c r="D3870" s="188"/>
      <c r="E3870" s="225" t="s">
        <v>145</v>
      </c>
      <c r="F3870" s="424">
        <v>126000</v>
      </c>
      <c r="G3870" s="425">
        <f t="shared" si="547"/>
        <v>126000</v>
      </c>
      <c r="H3870" s="426"/>
      <c r="I3870" s="350">
        <v>18000</v>
      </c>
      <c r="J3870" s="427">
        <v>50000</v>
      </c>
      <c r="K3870" s="427"/>
      <c r="L3870" s="446">
        <v>58000</v>
      </c>
      <c r="M3870" s="428"/>
      <c r="N3870" s="428"/>
      <c r="O3870" s="429"/>
      <c r="P3870" s="445"/>
      <c r="Q3870" s="433"/>
      <c r="R3870" s="434">
        <v>126000</v>
      </c>
      <c r="S3870" s="350"/>
      <c r="T3870" s="431"/>
      <c r="U3870" s="350"/>
      <c r="V3870" s="431"/>
      <c r="W3870" s="350"/>
      <c r="X3870" s="23">
        <f t="shared" si="545"/>
        <v>0</v>
      </c>
      <c r="Y3870" s="23">
        <f t="shared" si="546"/>
        <v>0</v>
      </c>
      <c r="AH3870" s="20">
        <f t="shared" si="542"/>
        <v>0</v>
      </c>
      <c r="AI3870" s="20">
        <v>1</v>
      </c>
      <c r="AQ3870" s="1">
        <f t="shared" si="544"/>
        <v>1</v>
      </c>
      <c r="AR3870" s="1">
        <f t="shared" si="543"/>
        <v>1</v>
      </c>
    </row>
    <row r="3871" spans="1:44" ht="28.2" thickTop="1" thickBot="1">
      <c r="A3871" s="104" t="s">
        <v>1094</v>
      </c>
      <c r="B3871" s="104" t="s">
        <v>1292</v>
      </c>
      <c r="C3871" s="187" t="s">
        <v>495</v>
      </c>
      <c r="D3871" s="188"/>
      <c r="E3871" s="225" t="s">
        <v>145</v>
      </c>
      <c r="F3871" s="424">
        <v>12036</v>
      </c>
      <c r="G3871" s="425">
        <f t="shared" si="547"/>
        <v>12036</v>
      </c>
      <c r="H3871" s="426"/>
      <c r="I3871" s="350"/>
      <c r="J3871" s="427"/>
      <c r="K3871" s="427"/>
      <c r="L3871" s="427"/>
      <c r="M3871" s="428"/>
      <c r="N3871" s="428">
        <v>12036</v>
      </c>
      <c r="O3871" s="429"/>
      <c r="P3871" s="445"/>
      <c r="Q3871" s="433"/>
      <c r="R3871" s="434"/>
      <c r="S3871" s="350">
        <v>12036</v>
      </c>
      <c r="T3871" s="431"/>
      <c r="U3871" s="350"/>
      <c r="V3871" s="431"/>
      <c r="W3871" s="350"/>
      <c r="X3871" s="23">
        <f t="shared" si="545"/>
        <v>0</v>
      </c>
      <c r="Y3871" s="23">
        <f t="shared" si="546"/>
        <v>0</v>
      </c>
      <c r="AH3871" s="20">
        <f t="shared" si="542"/>
        <v>0</v>
      </c>
      <c r="AI3871" s="20">
        <v>1</v>
      </c>
      <c r="AQ3871" s="1">
        <f t="shared" si="544"/>
        <v>1</v>
      </c>
      <c r="AR3871" s="1">
        <f t="shared" si="543"/>
        <v>1</v>
      </c>
    </row>
    <row r="3872" spans="1:44" ht="28.2" thickTop="1" thickBot="1">
      <c r="A3872" s="104" t="s">
        <v>1094</v>
      </c>
      <c r="B3872" s="104" t="s">
        <v>1300</v>
      </c>
      <c r="C3872" s="187" t="s">
        <v>1301</v>
      </c>
      <c r="D3872" s="188"/>
      <c r="E3872" s="225" t="s">
        <v>179</v>
      </c>
      <c r="F3872" s="424">
        <v>418000</v>
      </c>
      <c r="G3872" s="425">
        <f>F3872</f>
        <v>418000</v>
      </c>
      <c r="H3872" s="426"/>
      <c r="I3872" s="350"/>
      <c r="J3872" s="427"/>
      <c r="K3872" s="427"/>
      <c r="L3872" s="427">
        <v>418000</v>
      </c>
      <c r="M3872" s="428"/>
      <c r="N3872" s="428"/>
      <c r="O3872" s="429"/>
      <c r="P3872" s="445"/>
      <c r="Q3872" s="433"/>
      <c r="R3872" s="434">
        <v>118000</v>
      </c>
      <c r="S3872" s="350">
        <v>300000</v>
      </c>
      <c r="T3872" s="431"/>
      <c r="U3872" s="350"/>
      <c r="V3872" s="431"/>
      <c r="W3872" s="350"/>
      <c r="X3872" s="23">
        <f t="shared" si="545"/>
        <v>0</v>
      </c>
      <c r="Y3872" s="23">
        <f t="shared" si="546"/>
        <v>0</v>
      </c>
      <c r="Z3872" s="20">
        <v>1</v>
      </c>
      <c r="AH3872" s="20">
        <f t="shared" si="542"/>
        <v>1</v>
      </c>
      <c r="AQ3872" s="1">
        <f t="shared" si="544"/>
        <v>0</v>
      </c>
      <c r="AR3872" s="1">
        <f t="shared" si="543"/>
        <v>1</v>
      </c>
    </row>
    <row r="3873" spans="1:44" ht="28.2" thickTop="1" thickBot="1">
      <c r="A3873" s="104" t="s">
        <v>1094</v>
      </c>
      <c r="B3873" s="104" t="s">
        <v>1300</v>
      </c>
      <c r="C3873" s="432" t="s">
        <v>222</v>
      </c>
      <c r="D3873" s="188"/>
      <c r="E3873" s="225" t="s">
        <v>179</v>
      </c>
      <c r="F3873" s="424">
        <v>204000</v>
      </c>
      <c r="G3873" s="425">
        <f>F3873</f>
        <v>204000</v>
      </c>
      <c r="H3873" s="426"/>
      <c r="I3873" s="350"/>
      <c r="J3873" s="427">
        <v>204000</v>
      </c>
      <c r="K3873" s="427"/>
      <c r="L3873" s="427"/>
      <c r="M3873" s="428"/>
      <c r="N3873" s="428"/>
      <c r="O3873" s="429"/>
      <c r="P3873" s="445"/>
      <c r="Q3873" s="433"/>
      <c r="R3873" s="434">
        <v>204000</v>
      </c>
      <c r="S3873" s="350"/>
      <c r="T3873" s="431"/>
      <c r="U3873" s="350"/>
      <c r="V3873" s="431"/>
      <c r="W3873" s="350"/>
      <c r="X3873" s="23">
        <f t="shared" si="545"/>
        <v>0</v>
      </c>
      <c r="Y3873" s="23">
        <f t="shared" si="546"/>
        <v>0</v>
      </c>
      <c r="Z3873" s="20">
        <v>1</v>
      </c>
      <c r="AH3873" s="20">
        <f t="shared" si="542"/>
        <v>1</v>
      </c>
      <c r="AQ3873" s="1">
        <f t="shared" si="544"/>
        <v>0</v>
      </c>
      <c r="AR3873" s="1">
        <f t="shared" si="543"/>
        <v>1</v>
      </c>
    </row>
    <row r="3874" spans="1:44" ht="28.2" thickTop="1" thickBot="1">
      <c r="A3874" s="104" t="s">
        <v>1094</v>
      </c>
      <c r="B3874" s="104" t="s">
        <v>1300</v>
      </c>
      <c r="C3874" s="187" t="s">
        <v>1302</v>
      </c>
      <c r="D3874" s="188"/>
      <c r="E3874" s="225" t="s">
        <v>145</v>
      </c>
      <c r="F3874" s="424">
        <v>506000</v>
      </c>
      <c r="G3874" s="425">
        <f>F3874</f>
        <v>506000</v>
      </c>
      <c r="H3874" s="426"/>
      <c r="I3874" s="350"/>
      <c r="J3874" s="427"/>
      <c r="K3874" s="427">
        <v>54000</v>
      </c>
      <c r="L3874" s="427">
        <v>452000</v>
      </c>
      <c r="M3874" s="428"/>
      <c r="N3874" s="428"/>
      <c r="O3874" s="429"/>
      <c r="P3874" s="445"/>
      <c r="Q3874" s="433"/>
      <c r="R3874" s="434">
        <v>455000</v>
      </c>
      <c r="S3874" s="350">
        <v>51000</v>
      </c>
      <c r="T3874" s="431"/>
      <c r="U3874" s="350"/>
      <c r="V3874" s="431"/>
      <c r="W3874" s="350"/>
      <c r="X3874" s="23">
        <f t="shared" si="545"/>
        <v>0</v>
      </c>
      <c r="Y3874" s="23">
        <f t="shared" si="546"/>
        <v>0</v>
      </c>
      <c r="AH3874" s="20">
        <f t="shared" si="542"/>
        <v>0</v>
      </c>
      <c r="AI3874" s="20">
        <v>1</v>
      </c>
      <c r="AQ3874" s="1">
        <f t="shared" si="544"/>
        <v>1</v>
      </c>
      <c r="AR3874" s="1">
        <f t="shared" si="543"/>
        <v>1</v>
      </c>
    </row>
    <row r="3875" spans="1:44" ht="28.2" thickTop="1" thickBot="1">
      <c r="A3875" s="104" t="s">
        <v>1094</v>
      </c>
      <c r="B3875" s="104" t="s">
        <v>1303</v>
      </c>
      <c r="C3875" s="187" t="s">
        <v>36</v>
      </c>
      <c r="D3875" s="188"/>
      <c r="E3875" s="225" t="s">
        <v>179</v>
      </c>
      <c r="F3875" s="424">
        <v>15000</v>
      </c>
      <c r="G3875" s="425">
        <f>F3875</f>
        <v>15000</v>
      </c>
      <c r="H3875" s="426"/>
      <c r="I3875" s="350">
        <v>15000</v>
      </c>
      <c r="J3875" s="427"/>
      <c r="K3875" s="427"/>
      <c r="L3875" s="427"/>
      <c r="M3875" s="428"/>
      <c r="N3875" s="428"/>
      <c r="O3875" s="429"/>
      <c r="P3875" s="445"/>
      <c r="Q3875" s="433"/>
      <c r="R3875" s="434">
        <v>10000</v>
      </c>
      <c r="S3875" s="350">
        <v>5000</v>
      </c>
      <c r="T3875" s="431"/>
      <c r="U3875" s="350"/>
      <c r="V3875" s="431"/>
      <c r="W3875" s="350"/>
      <c r="X3875" s="23">
        <f t="shared" si="545"/>
        <v>0</v>
      </c>
      <c r="Y3875" s="23">
        <f t="shared" si="546"/>
        <v>0</v>
      </c>
      <c r="Z3875" s="20">
        <v>1</v>
      </c>
      <c r="AH3875" s="20">
        <f t="shared" si="542"/>
        <v>1</v>
      </c>
      <c r="AQ3875" s="1">
        <f t="shared" si="544"/>
        <v>0</v>
      </c>
      <c r="AR3875" s="1">
        <f t="shared" si="543"/>
        <v>1</v>
      </c>
    </row>
    <row r="3876" spans="1:44" ht="28.2" thickTop="1" thickBot="1">
      <c r="A3876" s="104" t="s">
        <v>1094</v>
      </c>
      <c r="B3876" s="104" t="s">
        <v>1303</v>
      </c>
      <c r="C3876" s="187" t="s">
        <v>229</v>
      </c>
      <c r="D3876" s="188"/>
      <c r="E3876" s="225" t="s">
        <v>179</v>
      </c>
      <c r="F3876" s="424">
        <v>90000</v>
      </c>
      <c r="G3876" s="425">
        <f t="shared" ref="G3876:G3890" si="548">F3876</f>
        <v>90000</v>
      </c>
      <c r="H3876" s="426"/>
      <c r="I3876" s="350"/>
      <c r="J3876" s="427"/>
      <c r="K3876" s="427"/>
      <c r="L3876" s="427">
        <v>90000</v>
      </c>
      <c r="M3876" s="428"/>
      <c r="N3876" s="428"/>
      <c r="O3876" s="429"/>
      <c r="P3876" s="445"/>
      <c r="Q3876" s="433"/>
      <c r="R3876" s="434">
        <v>70000</v>
      </c>
      <c r="S3876" s="350">
        <v>20000</v>
      </c>
      <c r="T3876" s="431"/>
      <c r="U3876" s="350"/>
      <c r="V3876" s="431"/>
      <c r="W3876" s="350"/>
      <c r="X3876" s="23">
        <f t="shared" si="545"/>
        <v>0</v>
      </c>
      <c r="Y3876" s="23">
        <f t="shared" si="546"/>
        <v>0</v>
      </c>
      <c r="Z3876" s="20">
        <v>1</v>
      </c>
      <c r="AH3876" s="20">
        <f t="shared" si="542"/>
        <v>1</v>
      </c>
      <c r="AQ3876" s="1">
        <f t="shared" si="544"/>
        <v>0</v>
      </c>
      <c r="AR3876" s="1">
        <f t="shared" si="543"/>
        <v>1</v>
      </c>
    </row>
    <row r="3877" spans="1:44" ht="28.2" thickTop="1" thickBot="1">
      <c r="A3877" s="104" t="s">
        <v>1094</v>
      </c>
      <c r="B3877" s="104" t="s">
        <v>1303</v>
      </c>
      <c r="C3877" s="432" t="s">
        <v>222</v>
      </c>
      <c r="D3877" s="188"/>
      <c r="E3877" s="225" t="s">
        <v>179</v>
      </c>
      <c r="F3877" s="424">
        <v>254000</v>
      </c>
      <c r="G3877" s="425">
        <f t="shared" si="548"/>
        <v>254000</v>
      </c>
      <c r="H3877" s="426"/>
      <c r="I3877" s="350"/>
      <c r="J3877" s="427">
        <v>254000</v>
      </c>
      <c r="K3877" s="427"/>
      <c r="L3877" s="427"/>
      <c r="M3877" s="428"/>
      <c r="N3877" s="428"/>
      <c r="O3877" s="429"/>
      <c r="P3877" s="445"/>
      <c r="Q3877" s="433"/>
      <c r="R3877" s="434">
        <v>254000</v>
      </c>
      <c r="S3877" s="350"/>
      <c r="T3877" s="431"/>
      <c r="U3877" s="350"/>
      <c r="V3877" s="431"/>
      <c r="W3877" s="350"/>
      <c r="X3877" s="23">
        <f t="shared" si="545"/>
        <v>0</v>
      </c>
      <c r="Y3877" s="23">
        <f t="shared" si="546"/>
        <v>0</v>
      </c>
      <c r="Z3877" s="20">
        <v>1</v>
      </c>
      <c r="AH3877" s="20">
        <f t="shared" si="542"/>
        <v>1</v>
      </c>
      <c r="AQ3877" s="1">
        <f t="shared" si="544"/>
        <v>0</v>
      </c>
      <c r="AR3877" s="1">
        <f t="shared" si="543"/>
        <v>1</v>
      </c>
    </row>
    <row r="3878" spans="1:44" ht="28.2" thickTop="1" thickBot="1">
      <c r="A3878" s="104" t="s">
        <v>1094</v>
      </c>
      <c r="B3878" s="104" t="s">
        <v>1303</v>
      </c>
      <c r="C3878" s="187" t="s">
        <v>1213</v>
      </c>
      <c r="D3878" s="188"/>
      <c r="E3878" s="225" t="s">
        <v>179</v>
      </c>
      <c r="F3878" s="424">
        <v>240000</v>
      </c>
      <c r="G3878" s="425">
        <f t="shared" si="548"/>
        <v>240000</v>
      </c>
      <c r="H3878" s="426"/>
      <c r="I3878" s="350"/>
      <c r="J3878" s="427"/>
      <c r="K3878" s="427"/>
      <c r="L3878" s="427">
        <v>240000</v>
      </c>
      <c r="M3878" s="428"/>
      <c r="N3878" s="428"/>
      <c r="O3878" s="429"/>
      <c r="P3878" s="445"/>
      <c r="Q3878" s="433"/>
      <c r="R3878" s="434">
        <f>450000-254000</f>
        <v>196000</v>
      </c>
      <c r="S3878" s="350">
        <v>44000</v>
      </c>
      <c r="T3878" s="431"/>
      <c r="U3878" s="350"/>
      <c r="V3878" s="431"/>
      <c r="W3878" s="350"/>
      <c r="X3878" s="23">
        <f t="shared" si="545"/>
        <v>0</v>
      </c>
      <c r="Y3878" s="23">
        <f t="shared" si="546"/>
        <v>0</v>
      </c>
      <c r="Z3878" s="20">
        <v>1</v>
      </c>
      <c r="AH3878" s="20">
        <f t="shared" si="542"/>
        <v>1</v>
      </c>
      <c r="AQ3878" s="1">
        <f t="shared" si="544"/>
        <v>0</v>
      </c>
      <c r="AR3878" s="1">
        <f t="shared" si="543"/>
        <v>1</v>
      </c>
    </row>
    <row r="3879" spans="1:44" ht="28.2" thickTop="1" thickBot="1">
      <c r="A3879" s="104" t="s">
        <v>1094</v>
      </c>
      <c r="B3879" s="104" t="s">
        <v>1303</v>
      </c>
      <c r="C3879" s="187" t="s">
        <v>450</v>
      </c>
      <c r="D3879" s="188"/>
      <c r="E3879" s="225" t="s">
        <v>179</v>
      </c>
      <c r="F3879" s="424">
        <v>90000</v>
      </c>
      <c r="G3879" s="425">
        <f t="shared" si="548"/>
        <v>90000</v>
      </c>
      <c r="H3879" s="426"/>
      <c r="I3879" s="350"/>
      <c r="J3879" s="427"/>
      <c r="K3879" s="427">
        <v>90000</v>
      </c>
      <c r="L3879" s="427"/>
      <c r="M3879" s="428"/>
      <c r="N3879" s="428"/>
      <c r="O3879" s="429"/>
      <c r="P3879" s="445"/>
      <c r="Q3879" s="433"/>
      <c r="R3879" s="434">
        <v>20000</v>
      </c>
      <c r="S3879" s="350">
        <v>70000</v>
      </c>
      <c r="T3879" s="431"/>
      <c r="U3879" s="350"/>
      <c r="V3879" s="431"/>
      <c r="W3879" s="350"/>
      <c r="X3879" s="23">
        <f t="shared" si="545"/>
        <v>0</v>
      </c>
      <c r="Y3879" s="23">
        <f t="shared" si="546"/>
        <v>0</v>
      </c>
      <c r="Z3879" s="20">
        <v>1</v>
      </c>
      <c r="AH3879" s="20">
        <f t="shared" si="542"/>
        <v>1</v>
      </c>
      <c r="AQ3879" s="1">
        <f t="shared" si="544"/>
        <v>0</v>
      </c>
      <c r="AR3879" s="1">
        <f t="shared" si="543"/>
        <v>1</v>
      </c>
    </row>
    <row r="3880" spans="1:44" ht="28.2" thickTop="1" thickBot="1">
      <c r="A3880" s="104" t="s">
        <v>1094</v>
      </c>
      <c r="B3880" s="104" t="s">
        <v>1303</v>
      </c>
      <c r="C3880" s="187" t="s">
        <v>1199</v>
      </c>
      <c r="D3880" s="188"/>
      <c r="E3880" s="225" t="s">
        <v>179</v>
      </c>
      <c r="F3880" s="424">
        <v>15000</v>
      </c>
      <c r="G3880" s="425">
        <f t="shared" si="548"/>
        <v>15000</v>
      </c>
      <c r="H3880" s="426"/>
      <c r="I3880" s="350">
        <v>9000</v>
      </c>
      <c r="J3880" s="427"/>
      <c r="K3880" s="427"/>
      <c r="L3880" s="427">
        <v>6000</v>
      </c>
      <c r="M3880" s="428"/>
      <c r="N3880" s="428"/>
      <c r="O3880" s="429"/>
      <c r="P3880" s="445"/>
      <c r="Q3880" s="433"/>
      <c r="R3880" s="434">
        <v>15000</v>
      </c>
      <c r="S3880" s="350">
        <v>0</v>
      </c>
      <c r="T3880" s="431"/>
      <c r="U3880" s="350"/>
      <c r="V3880" s="431"/>
      <c r="W3880" s="350"/>
      <c r="X3880" s="23">
        <f t="shared" si="545"/>
        <v>0</v>
      </c>
      <c r="Y3880" s="23">
        <f t="shared" si="546"/>
        <v>0</v>
      </c>
      <c r="Z3880" s="20">
        <v>1</v>
      </c>
      <c r="AH3880" s="20">
        <f t="shared" si="542"/>
        <v>1</v>
      </c>
      <c r="AQ3880" s="1">
        <f t="shared" si="544"/>
        <v>0</v>
      </c>
      <c r="AR3880" s="1">
        <f t="shared" si="543"/>
        <v>1</v>
      </c>
    </row>
    <row r="3881" spans="1:44" ht="28.2" thickTop="1" thickBot="1">
      <c r="A3881" s="104" t="s">
        <v>1094</v>
      </c>
      <c r="B3881" s="104" t="s">
        <v>1303</v>
      </c>
      <c r="C3881" s="187" t="s">
        <v>37</v>
      </c>
      <c r="D3881" s="188"/>
      <c r="E3881" s="225" t="s">
        <v>179</v>
      </c>
      <c r="F3881" s="424">
        <v>46000</v>
      </c>
      <c r="G3881" s="425">
        <f t="shared" si="548"/>
        <v>46000</v>
      </c>
      <c r="H3881" s="426"/>
      <c r="I3881" s="350"/>
      <c r="J3881" s="427">
        <v>46000</v>
      </c>
      <c r="K3881" s="427"/>
      <c r="L3881" s="427"/>
      <c r="M3881" s="428"/>
      <c r="N3881" s="428"/>
      <c r="O3881" s="429"/>
      <c r="P3881" s="445"/>
      <c r="Q3881" s="433"/>
      <c r="R3881" s="434">
        <v>10000</v>
      </c>
      <c r="S3881" s="350">
        <v>36000</v>
      </c>
      <c r="T3881" s="431"/>
      <c r="U3881" s="350"/>
      <c r="V3881" s="431"/>
      <c r="W3881" s="350"/>
      <c r="X3881" s="23">
        <f t="shared" si="545"/>
        <v>0</v>
      </c>
      <c r="Y3881" s="23">
        <f t="shared" si="546"/>
        <v>0</v>
      </c>
      <c r="Z3881" s="20">
        <v>1</v>
      </c>
      <c r="AH3881" s="20">
        <f t="shared" si="542"/>
        <v>1</v>
      </c>
      <c r="AQ3881" s="1">
        <f t="shared" si="544"/>
        <v>0</v>
      </c>
      <c r="AR3881" s="1">
        <f t="shared" si="543"/>
        <v>1</v>
      </c>
    </row>
    <row r="3882" spans="1:44" ht="28.2" thickTop="1" thickBot="1">
      <c r="A3882" s="104" t="s">
        <v>1094</v>
      </c>
      <c r="B3882" s="104" t="s">
        <v>1303</v>
      </c>
      <c r="C3882" s="187" t="s">
        <v>665</v>
      </c>
      <c r="D3882" s="188"/>
      <c r="E3882" s="225" t="s">
        <v>179</v>
      </c>
      <c r="F3882" s="424">
        <v>50000</v>
      </c>
      <c r="G3882" s="425">
        <f t="shared" si="548"/>
        <v>50000</v>
      </c>
      <c r="H3882" s="426"/>
      <c r="I3882" s="350">
        <v>50000</v>
      </c>
      <c r="J3882" s="427"/>
      <c r="K3882" s="427"/>
      <c r="L3882" s="427"/>
      <c r="M3882" s="428"/>
      <c r="N3882" s="428"/>
      <c r="O3882" s="429"/>
      <c r="P3882" s="445"/>
      <c r="Q3882" s="433"/>
      <c r="R3882" s="434">
        <v>50000</v>
      </c>
      <c r="S3882" s="350"/>
      <c r="T3882" s="431"/>
      <c r="U3882" s="350"/>
      <c r="V3882" s="431"/>
      <c r="W3882" s="350"/>
      <c r="X3882" s="23">
        <f t="shared" si="545"/>
        <v>0</v>
      </c>
      <c r="Y3882" s="23">
        <f t="shared" si="546"/>
        <v>0</v>
      </c>
      <c r="Z3882" s="20">
        <v>1</v>
      </c>
      <c r="AH3882" s="20">
        <f t="shared" si="542"/>
        <v>1</v>
      </c>
      <c r="AQ3882" s="1">
        <f t="shared" si="544"/>
        <v>0</v>
      </c>
      <c r="AR3882" s="1">
        <f t="shared" si="543"/>
        <v>1</v>
      </c>
    </row>
    <row r="3883" spans="1:44" ht="28.2" thickTop="1" thickBot="1">
      <c r="A3883" s="104" t="s">
        <v>1094</v>
      </c>
      <c r="B3883" s="104" t="s">
        <v>1303</v>
      </c>
      <c r="C3883" s="187" t="s">
        <v>449</v>
      </c>
      <c r="D3883" s="188"/>
      <c r="E3883" s="225" t="s">
        <v>179</v>
      </c>
      <c r="F3883" s="424">
        <v>30000</v>
      </c>
      <c r="G3883" s="425">
        <f t="shared" si="548"/>
        <v>30000</v>
      </c>
      <c r="H3883" s="426"/>
      <c r="I3883" s="350"/>
      <c r="J3883" s="427"/>
      <c r="K3883" s="427"/>
      <c r="L3883" s="427">
        <v>30000</v>
      </c>
      <c r="M3883" s="428"/>
      <c r="N3883" s="428"/>
      <c r="O3883" s="429"/>
      <c r="P3883" s="445"/>
      <c r="Q3883" s="433"/>
      <c r="R3883" s="434">
        <v>25000</v>
      </c>
      <c r="S3883" s="350">
        <v>5000</v>
      </c>
      <c r="T3883" s="431"/>
      <c r="U3883" s="350"/>
      <c r="V3883" s="431"/>
      <c r="W3883" s="350"/>
      <c r="X3883" s="23">
        <f t="shared" si="545"/>
        <v>0</v>
      </c>
      <c r="Y3883" s="23">
        <f t="shared" si="546"/>
        <v>0</v>
      </c>
      <c r="Z3883" s="20">
        <v>1</v>
      </c>
      <c r="AH3883" s="20">
        <f t="shared" si="542"/>
        <v>1</v>
      </c>
      <c r="AQ3883" s="1">
        <f t="shared" si="544"/>
        <v>0</v>
      </c>
      <c r="AR3883" s="1">
        <f t="shared" si="543"/>
        <v>1</v>
      </c>
    </row>
    <row r="3884" spans="1:44" ht="28.2" thickTop="1" thickBot="1">
      <c r="A3884" s="104" t="s">
        <v>1094</v>
      </c>
      <c r="B3884" s="104" t="s">
        <v>1303</v>
      </c>
      <c r="C3884" s="187" t="s">
        <v>1304</v>
      </c>
      <c r="D3884" s="188"/>
      <c r="E3884" s="225" t="s">
        <v>145</v>
      </c>
      <c r="F3884" s="424">
        <v>95000</v>
      </c>
      <c r="G3884" s="425">
        <f t="shared" si="548"/>
        <v>95000</v>
      </c>
      <c r="H3884" s="426"/>
      <c r="I3884" s="350"/>
      <c r="J3884" s="427"/>
      <c r="K3884" s="427"/>
      <c r="L3884" s="427">
        <v>95000</v>
      </c>
      <c r="M3884" s="428"/>
      <c r="N3884" s="428"/>
      <c r="O3884" s="429"/>
      <c r="P3884" s="445"/>
      <c r="Q3884" s="433"/>
      <c r="R3884" s="434">
        <v>85500</v>
      </c>
      <c r="S3884" s="350">
        <v>9500</v>
      </c>
      <c r="T3884" s="431"/>
      <c r="U3884" s="350"/>
      <c r="V3884" s="431"/>
      <c r="W3884" s="350"/>
      <c r="X3884" s="23">
        <f t="shared" si="545"/>
        <v>0</v>
      </c>
      <c r="Y3884" s="23">
        <f t="shared" si="546"/>
        <v>0</v>
      </c>
      <c r="AH3884" s="20">
        <f t="shared" si="542"/>
        <v>0</v>
      </c>
      <c r="AI3884" s="20">
        <v>1</v>
      </c>
      <c r="AQ3884" s="1">
        <f t="shared" si="544"/>
        <v>1</v>
      </c>
      <c r="AR3884" s="1">
        <f t="shared" si="543"/>
        <v>1</v>
      </c>
    </row>
    <row r="3885" spans="1:44" ht="28.2" thickTop="1" thickBot="1">
      <c r="A3885" s="104" t="s">
        <v>1094</v>
      </c>
      <c r="B3885" s="104" t="s">
        <v>1303</v>
      </c>
      <c r="C3885" s="187" t="s">
        <v>1305</v>
      </c>
      <c r="D3885" s="188"/>
      <c r="E3885" s="225" t="s">
        <v>53</v>
      </c>
      <c r="F3885" s="424">
        <v>200000</v>
      </c>
      <c r="G3885" s="425">
        <f t="shared" si="548"/>
        <v>200000</v>
      </c>
      <c r="H3885" s="426"/>
      <c r="I3885" s="350">
        <v>34000</v>
      </c>
      <c r="J3885" s="427">
        <v>50000</v>
      </c>
      <c r="K3885" s="427"/>
      <c r="L3885" s="427">
        <v>116000</v>
      </c>
      <c r="M3885" s="428"/>
      <c r="N3885" s="428"/>
      <c r="O3885" s="429"/>
      <c r="P3885" s="445"/>
      <c r="Q3885" s="433"/>
      <c r="R3885" s="434">
        <v>180000</v>
      </c>
      <c r="S3885" s="350">
        <v>20000</v>
      </c>
      <c r="T3885" s="431"/>
      <c r="U3885" s="350"/>
      <c r="V3885" s="431"/>
      <c r="W3885" s="350"/>
      <c r="X3885" s="23">
        <f t="shared" si="545"/>
        <v>0</v>
      </c>
      <c r="Y3885" s="23">
        <f t="shared" si="546"/>
        <v>0</v>
      </c>
      <c r="AH3885" s="20">
        <f t="shared" si="542"/>
        <v>0</v>
      </c>
      <c r="AI3885" s="20">
        <v>1</v>
      </c>
      <c r="AQ3885" s="1">
        <f t="shared" si="544"/>
        <v>1</v>
      </c>
      <c r="AR3885" s="1">
        <f t="shared" si="543"/>
        <v>1</v>
      </c>
    </row>
    <row r="3886" spans="1:44" ht="28.2" thickTop="1" thickBot="1">
      <c r="A3886" s="104" t="s">
        <v>1094</v>
      </c>
      <c r="B3886" s="104" t="s">
        <v>1303</v>
      </c>
      <c r="C3886" s="187" t="s">
        <v>45</v>
      </c>
      <c r="D3886" s="188"/>
      <c r="E3886" s="225" t="s">
        <v>145</v>
      </c>
      <c r="F3886" s="424">
        <v>82000</v>
      </c>
      <c r="G3886" s="425">
        <v>112000</v>
      </c>
      <c r="H3886" s="426"/>
      <c r="I3886" s="350">
        <v>30000</v>
      </c>
      <c r="J3886" s="427">
        <v>50000</v>
      </c>
      <c r="K3886" s="427"/>
      <c r="L3886" s="427">
        <v>32000</v>
      </c>
      <c r="M3886" s="428"/>
      <c r="N3886" s="428"/>
      <c r="O3886" s="429"/>
      <c r="P3886" s="445"/>
      <c r="Q3886" s="433"/>
      <c r="R3886" s="434">
        <v>60000</v>
      </c>
      <c r="S3886" s="350">
        <v>52000</v>
      </c>
      <c r="T3886" s="431"/>
      <c r="U3886" s="350"/>
      <c r="V3886" s="431"/>
      <c r="W3886" s="350"/>
      <c r="X3886" s="23">
        <f t="shared" si="545"/>
        <v>0</v>
      </c>
      <c r="Y3886" s="23">
        <f t="shared" si="546"/>
        <v>0</v>
      </c>
      <c r="AH3886" s="20">
        <f t="shared" si="542"/>
        <v>0</v>
      </c>
      <c r="AI3886" s="20">
        <v>1</v>
      </c>
      <c r="AQ3886" s="1">
        <f t="shared" si="544"/>
        <v>1</v>
      </c>
      <c r="AR3886" s="1">
        <f t="shared" si="543"/>
        <v>1</v>
      </c>
    </row>
    <row r="3887" spans="1:44" ht="28.2" thickTop="1" thickBot="1">
      <c r="A3887" s="104" t="s">
        <v>1094</v>
      </c>
      <c r="B3887" s="104" t="s">
        <v>1303</v>
      </c>
      <c r="C3887" s="187" t="s">
        <v>229</v>
      </c>
      <c r="D3887" s="188"/>
      <c r="E3887" s="225" t="s">
        <v>145</v>
      </c>
      <c r="F3887" s="424">
        <v>100000</v>
      </c>
      <c r="G3887" s="425">
        <f t="shared" si="548"/>
        <v>100000</v>
      </c>
      <c r="H3887" s="426"/>
      <c r="I3887" s="350"/>
      <c r="J3887" s="427"/>
      <c r="K3887" s="427"/>
      <c r="L3887" s="427">
        <v>100000</v>
      </c>
      <c r="M3887" s="428"/>
      <c r="N3887" s="428"/>
      <c r="O3887" s="429"/>
      <c r="P3887" s="445"/>
      <c r="Q3887" s="433"/>
      <c r="R3887" s="434">
        <v>90000</v>
      </c>
      <c r="S3887" s="350">
        <v>10000</v>
      </c>
      <c r="T3887" s="431"/>
      <c r="U3887" s="350"/>
      <c r="V3887" s="431"/>
      <c r="W3887" s="350"/>
      <c r="X3887" s="23">
        <f t="shared" si="545"/>
        <v>0</v>
      </c>
      <c r="Y3887" s="23">
        <f t="shared" si="546"/>
        <v>0</v>
      </c>
      <c r="AH3887" s="20">
        <f t="shared" si="542"/>
        <v>0</v>
      </c>
      <c r="AI3887" s="20">
        <v>1</v>
      </c>
      <c r="AQ3887" s="1">
        <f t="shared" si="544"/>
        <v>1</v>
      </c>
      <c r="AR3887" s="1">
        <f t="shared" si="543"/>
        <v>1</v>
      </c>
    </row>
    <row r="3888" spans="1:44" ht="28.2" thickTop="1" thickBot="1">
      <c r="A3888" s="104" t="s">
        <v>1094</v>
      </c>
      <c r="B3888" s="104" t="s">
        <v>1303</v>
      </c>
      <c r="C3888" s="187" t="s">
        <v>1306</v>
      </c>
      <c r="D3888" s="188"/>
      <c r="E3888" s="225" t="s">
        <v>53</v>
      </c>
      <c r="F3888" s="424">
        <v>150000</v>
      </c>
      <c r="G3888" s="425">
        <v>148730</v>
      </c>
      <c r="H3888" s="426"/>
      <c r="I3888" s="350">
        <v>32730</v>
      </c>
      <c r="J3888" s="427">
        <v>50000</v>
      </c>
      <c r="K3888" s="427"/>
      <c r="L3888" s="427"/>
      <c r="M3888" s="428"/>
      <c r="N3888" s="428">
        <v>66000</v>
      </c>
      <c r="O3888" s="429" t="s">
        <v>286</v>
      </c>
      <c r="P3888" s="445"/>
      <c r="Q3888" s="433"/>
      <c r="R3888" s="434">
        <v>133857</v>
      </c>
      <c r="S3888" s="350">
        <v>14873</v>
      </c>
      <c r="T3888" s="431"/>
      <c r="U3888" s="350"/>
      <c r="V3888" s="431"/>
      <c r="W3888" s="350"/>
      <c r="X3888" s="23">
        <f t="shared" si="545"/>
        <v>0</v>
      </c>
      <c r="Y3888" s="23">
        <f t="shared" si="546"/>
        <v>0</v>
      </c>
      <c r="AH3888" s="20">
        <f t="shared" si="542"/>
        <v>0</v>
      </c>
      <c r="AI3888" s="20">
        <v>1</v>
      </c>
      <c r="AQ3888" s="1">
        <f t="shared" si="544"/>
        <v>1</v>
      </c>
      <c r="AR3888" s="1">
        <f t="shared" si="543"/>
        <v>1</v>
      </c>
    </row>
    <row r="3889" spans="1:44" ht="28.2" thickTop="1" thickBot="1">
      <c r="A3889" s="104" t="s">
        <v>1094</v>
      </c>
      <c r="B3889" s="104" t="s">
        <v>1303</v>
      </c>
      <c r="C3889" s="187" t="s">
        <v>1307</v>
      </c>
      <c r="D3889" s="188"/>
      <c r="E3889" s="225" t="s">
        <v>10</v>
      </c>
      <c r="F3889" s="424">
        <v>690000</v>
      </c>
      <c r="G3889" s="425">
        <f t="shared" si="548"/>
        <v>690000</v>
      </c>
      <c r="H3889" s="426"/>
      <c r="I3889" s="350"/>
      <c r="J3889" s="427"/>
      <c r="K3889" s="427"/>
      <c r="L3889" s="427"/>
      <c r="M3889" s="428"/>
      <c r="N3889" s="428">
        <v>690000</v>
      </c>
      <c r="O3889" s="429" t="s">
        <v>783</v>
      </c>
      <c r="P3889" s="445"/>
      <c r="Q3889" s="433"/>
      <c r="R3889" s="434">
        <v>100000</v>
      </c>
      <c r="S3889" s="350">
        <v>590000</v>
      </c>
      <c r="T3889" s="431"/>
      <c r="U3889" s="350"/>
      <c r="V3889" s="431"/>
      <c r="W3889" s="350"/>
      <c r="X3889" s="23">
        <f t="shared" si="545"/>
        <v>0</v>
      </c>
      <c r="Y3889" s="23">
        <f t="shared" si="546"/>
        <v>0</v>
      </c>
      <c r="AH3889" s="20">
        <f t="shared" si="542"/>
        <v>0</v>
      </c>
      <c r="AL3889" s="20">
        <v>1</v>
      </c>
      <c r="AQ3889" s="1">
        <f t="shared" si="544"/>
        <v>1</v>
      </c>
      <c r="AR3889" s="1">
        <f t="shared" si="543"/>
        <v>1</v>
      </c>
    </row>
    <row r="3890" spans="1:44" ht="28.2" thickTop="1" thickBot="1">
      <c r="A3890" s="104" t="s">
        <v>1094</v>
      </c>
      <c r="B3890" s="104" t="s">
        <v>1303</v>
      </c>
      <c r="C3890" s="187" t="s">
        <v>1308</v>
      </c>
      <c r="D3890" s="188"/>
      <c r="E3890" s="225" t="s">
        <v>10</v>
      </c>
      <c r="F3890" s="424">
        <v>60000</v>
      </c>
      <c r="G3890" s="425">
        <f t="shared" si="548"/>
        <v>60000</v>
      </c>
      <c r="H3890" s="426"/>
      <c r="I3890" s="350"/>
      <c r="J3890" s="427"/>
      <c r="K3890" s="427"/>
      <c r="L3890" s="427"/>
      <c r="M3890" s="428"/>
      <c r="N3890" s="428">
        <v>60000</v>
      </c>
      <c r="O3890" s="429" t="s">
        <v>783</v>
      </c>
      <c r="P3890" s="445"/>
      <c r="Q3890" s="433"/>
      <c r="R3890" s="434">
        <v>30000</v>
      </c>
      <c r="S3890" s="350">
        <v>30000</v>
      </c>
      <c r="T3890" s="431"/>
      <c r="U3890" s="350"/>
      <c r="V3890" s="431"/>
      <c r="W3890" s="350"/>
      <c r="X3890" s="23">
        <f t="shared" si="545"/>
        <v>0</v>
      </c>
      <c r="Y3890" s="23">
        <f t="shared" si="546"/>
        <v>0</v>
      </c>
      <c r="AH3890" s="20">
        <f t="shared" si="542"/>
        <v>0</v>
      </c>
      <c r="AL3890" s="20">
        <v>1</v>
      </c>
      <c r="AQ3890" s="1">
        <f t="shared" si="544"/>
        <v>1</v>
      </c>
      <c r="AR3890" s="1">
        <f t="shared" si="543"/>
        <v>1</v>
      </c>
    </row>
    <row r="3891" spans="1:44" ht="28.2" thickTop="1" thickBot="1">
      <c r="A3891" s="104" t="s">
        <v>1094</v>
      </c>
      <c r="B3891" s="104" t="s">
        <v>1309</v>
      </c>
      <c r="C3891" s="187" t="s">
        <v>1310</v>
      </c>
      <c r="D3891" s="188"/>
      <c r="E3891" s="225" t="s">
        <v>179</v>
      </c>
      <c r="F3891" s="424">
        <v>250000</v>
      </c>
      <c r="G3891" s="425">
        <f>F3891</f>
        <v>250000</v>
      </c>
      <c r="H3891" s="426"/>
      <c r="I3891" s="350"/>
      <c r="J3891" s="427"/>
      <c r="K3891" s="427">
        <v>34000</v>
      </c>
      <c r="L3891" s="427">
        <v>216000</v>
      </c>
      <c r="M3891" s="428"/>
      <c r="N3891" s="428"/>
      <c r="O3891" s="429"/>
      <c r="P3891" s="447"/>
      <c r="Q3891" s="433"/>
      <c r="R3891" s="434"/>
      <c r="S3891" s="350">
        <v>250000</v>
      </c>
      <c r="T3891" s="431"/>
      <c r="U3891" s="340"/>
      <c r="V3891" s="431"/>
      <c r="W3891" s="340"/>
      <c r="X3891" s="23">
        <f t="shared" si="545"/>
        <v>0</v>
      </c>
      <c r="Y3891" s="23">
        <f t="shared" si="546"/>
        <v>0</v>
      </c>
      <c r="Z3891" s="20">
        <v>1</v>
      </c>
      <c r="AH3891" s="20">
        <f t="shared" si="542"/>
        <v>1</v>
      </c>
      <c r="AQ3891" s="1">
        <f t="shared" si="544"/>
        <v>0</v>
      </c>
      <c r="AR3891" s="1">
        <f t="shared" si="543"/>
        <v>1</v>
      </c>
    </row>
    <row r="3892" spans="1:44" ht="28.2" thickTop="1" thickBot="1">
      <c r="A3892" s="104" t="s">
        <v>1094</v>
      </c>
      <c r="B3892" s="104" t="s">
        <v>1309</v>
      </c>
      <c r="C3892" s="187" t="s">
        <v>1311</v>
      </c>
      <c r="D3892" s="188"/>
      <c r="E3892" s="225" t="s">
        <v>179</v>
      </c>
      <c r="F3892" s="424">
        <v>10000</v>
      </c>
      <c r="G3892" s="425">
        <f t="shared" ref="G3892:G3898" si="549">F3892</f>
        <v>10000</v>
      </c>
      <c r="H3892" s="426"/>
      <c r="I3892" s="350"/>
      <c r="J3892" s="427"/>
      <c r="K3892" s="427"/>
      <c r="L3892" s="427">
        <v>10000</v>
      </c>
      <c r="M3892" s="428"/>
      <c r="N3892" s="428"/>
      <c r="O3892" s="429"/>
      <c r="P3892" s="447"/>
      <c r="Q3892" s="433"/>
      <c r="R3892" s="434"/>
      <c r="S3892" s="350">
        <v>10000</v>
      </c>
      <c r="T3892" s="431"/>
      <c r="U3892" s="340"/>
      <c r="V3892" s="431"/>
      <c r="W3892" s="340"/>
      <c r="X3892" s="23">
        <f t="shared" si="545"/>
        <v>0</v>
      </c>
      <c r="Y3892" s="23">
        <f t="shared" si="546"/>
        <v>0</v>
      </c>
      <c r="Z3892" s="20">
        <v>1</v>
      </c>
      <c r="AH3892" s="20">
        <f t="shared" si="542"/>
        <v>1</v>
      </c>
      <c r="AQ3892" s="1">
        <f t="shared" si="544"/>
        <v>0</v>
      </c>
      <c r="AR3892" s="1">
        <f t="shared" si="543"/>
        <v>1</v>
      </c>
    </row>
    <row r="3893" spans="1:44" ht="28.2" thickTop="1" thickBot="1">
      <c r="A3893" s="104" t="s">
        <v>1094</v>
      </c>
      <c r="B3893" s="104" t="s">
        <v>1309</v>
      </c>
      <c r="C3893" s="432" t="s">
        <v>222</v>
      </c>
      <c r="D3893" s="188"/>
      <c r="E3893" s="225" t="s">
        <v>179</v>
      </c>
      <c r="F3893" s="424">
        <v>254000</v>
      </c>
      <c r="G3893" s="425">
        <f t="shared" si="549"/>
        <v>254000</v>
      </c>
      <c r="H3893" s="426"/>
      <c r="I3893" s="350"/>
      <c r="J3893" s="427">
        <v>254000</v>
      </c>
      <c r="K3893" s="427"/>
      <c r="L3893" s="427"/>
      <c r="M3893" s="428"/>
      <c r="N3893" s="428"/>
      <c r="O3893" s="429"/>
      <c r="P3893" s="447"/>
      <c r="Q3893" s="433"/>
      <c r="R3893" s="434"/>
      <c r="S3893" s="56">
        <v>254000</v>
      </c>
      <c r="T3893" s="431"/>
      <c r="U3893" s="340"/>
      <c r="V3893" s="431"/>
      <c r="W3893" s="340"/>
      <c r="X3893" s="23">
        <f t="shared" si="545"/>
        <v>0</v>
      </c>
      <c r="Y3893" s="23">
        <f t="shared" si="546"/>
        <v>0</v>
      </c>
      <c r="Z3893" s="20">
        <v>1</v>
      </c>
      <c r="AH3893" s="20">
        <f t="shared" si="542"/>
        <v>1</v>
      </c>
      <c r="AQ3893" s="1">
        <f t="shared" si="544"/>
        <v>0</v>
      </c>
      <c r="AR3893" s="1">
        <f t="shared" si="543"/>
        <v>1</v>
      </c>
    </row>
    <row r="3894" spans="1:44" ht="28.2" thickTop="1" thickBot="1">
      <c r="A3894" s="104" t="s">
        <v>1094</v>
      </c>
      <c r="B3894" s="104" t="s">
        <v>1309</v>
      </c>
      <c r="C3894" s="187" t="s">
        <v>36</v>
      </c>
      <c r="D3894" s="188"/>
      <c r="E3894" s="225" t="s">
        <v>179</v>
      </c>
      <c r="F3894" s="424">
        <v>15000</v>
      </c>
      <c r="G3894" s="425">
        <f t="shared" si="549"/>
        <v>15000</v>
      </c>
      <c r="H3894" s="426"/>
      <c r="I3894" s="350"/>
      <c r="J3894" s="427"/>
      <c r="K3894" s="427"/>
      <c r="L3894" s="427">
        <v>15000</v>
      </c>
      <c r="M3894" s="428"/>
      <c r="N3894" s="428"/>
      <c r="O3894" s="429"/>
      <c r="P3894" s="447"/>
      <c r="Q3894" s="433"/>
      <c r="R3894" s="434"/>
      <c r="S3894" s="350">
        <v>15000</v>
      </c>
      <c r="T3894" s="431"/>
      <c r="U3894" s="340"/>
      <c r="V3894" s="431"/>
      <c r="W3894" s="340"/>
      <c r="X3894" s="23">
        <f t="shared" si="545"/>
        <v>0</v>
      </c>
      <c r="Y3894" s="23">
        <f t="shared" si="546"/>
        <v>0</v>
      </c>
      <c r="Z3894" s="20">
        <v>1</v>
      </c>
      <c r="AH3894" s="20">
        <f t="shared" si="542"/>
        <v>1</v>
      </c>
      <c r="AQ3894" s="1">
        <f t="shared" si="544"/>
        <v>0</v>
      </c>
      <c r="AR3894" s="1">
        <f t="shared" si="543"/>
        <v>1</v>
      </c>
    </row>
    <row r="3895" spans="1:44" ht="28.2" thickTop="1" thickBot="1">
      <c r="A3895" s="104" t="s">
        <v>1094</v>
      </c>
      <c r="B3895" s="104" t="s">
        <v>1309</v>
      </c>
      <c r="C3895" s="187" t="s">
        <v>93</v>
      </c>
      <c r="D3895" s="188"/>
      <c r="E3895" s="225" t="s">
        <v>145</v>
      </c>
      <c r="F3895" s="424">
        <v>35000</v>
      </c>
      <c r="G3895" s="425">
        <f t="shared" si="549"/>
        <v>35000</v>
      </c>
      <c r="H3895" s="426"/>
      <c r="I3895" s="350"/>
      <c r="J3895" s="427"/>
      <c r="K3895" s="427"/>
      <c r="L3895" s="427">
        <v>35000</v>
      </c>
      <c r="M3895" s="428"/>
      <c r="N3895" s="428"/>
      <c r="O3895" s="429"/>
      <c r="P3895" s="447"/>
      <c r="Q3895" s="433"/>
      <c r="R3895" s="434"/>
      <c r="S3895" s="350">
        <v>35000</v>
      </c>
      <c r="T3895" s="431"/>
      <c r="U3895" s="340"/>
      <c r="V3895" s="431"/>
      <c r="W3895" s="340"/>
      <c r="X3895" s="23">
        <f t="shared" si="545"/>
        <v>0</v>
      </c>
      <c r="Y3895" s="23">
        <f t="shared" si="546"/>
        <v>0</v>
      </c>
      <c r="AH3895" s="20">
        <f t="shared" si="542"/>
        <v>0</v>
      </c>
      <c r="AI3895" s="20">
        <v>1</v>
      </c>
      <c r="AQ3895" s="1">
        <f t="shared" si="544"/>
        <v>1</v>
      </c>
      <c r="AR3895" s="1">
        <f t="shared" si="543"/>
        <v>1</v>
      </c>
    </row>
    <row r="3896" spans="1:44" ht="28.2" thickTop="1" thickBot="1">
      <c r="A3896" s="104" t="s">
        <v>1094</v>
      </c>
      <c r="B3896" s="104" t="s">
        <v>1309</v>
      </c>
      <c r="C3896" s="187" t="s">
        <v>1312</v>
      </c>
      <c r="D3896" s="188"/>
      <c r="E3896" s="225" t="s">
        <v>145</v>
      </c>
      <c r="F3896" s="424">
        <v>108000</v>
      </c>
      <c r="G3896" s="425">
        <f t="shared" si="549"/>
        <v>108000</v>
      </c>
      <c r="H3896" s="426"/>
      <c r="I3896" s="350"/>
      <c r="J3896" s="427"/>
      <c r="K3896" s="427"/>
      <c r="L3896" s="427">
        <v>108000</v>
      </c>
      <c r="M3896" s="428"/>
      <c r="N3896" s="428"/>
      <c r="O3896" s="429"/>
      <c r="P3896" s="447"/>
      <c r="Q3896" s="433"/>
      <c r="R3896" s="434"/>
      <c r="S3896" s="350">
        <v>108000</v>
      </c>
      <c r="T3896" s="431"/>
      <c r="U3896" s="340"/>
      <c r="V3896" s="431"/>
      <c r="W3896" s="340"/>
      <c r="X3896" s="23">
        <f t="shared" si="545"/>
        <v>0</v>
      </c>
      <c r="Y3896" s="23">
        <f t="shared" si="546"/>
        <v>0</v>
      </c>
      <c r="AH3896" s="20">
        <f t="shared" si="542"/>
        <v>0</v>
      </c>
      <c r="AI3896" s="20">
        <v>1</v>
      </c>
      <c r="AQ3896" s="1">
        <f t="shared" si="544"/>
        <v>1</v>
      </c>
      <c r="AR3896" s="1">
        <f t="shared" si="543"/>
        <v>1</v>
      </c>
    </row>
    <row r="3897" spans="1:44" ht="28.2" thickTop="1" thickBot="1">
      <c r="A3897" s="104" t="s">
        <v>1094</v>
      </c>
      <c r="B3897" s="104" t="s">
        <v>1309</v>
      </c>
      <c r="C3897" s="187" t="s">
        <v>36</v>
      </c>
      <c r="D3897" s="188"/>
      <c r="E3897" s="225" t="s">
        <v>145</v>
      </c>
      <c r="F3897" s="424">
        <v>9000</v>
      </c>
      <c r="G3897" s="425">
        <v>8040</v>
      </c>
      <c r="H3897" s="426"/>
      <c r="I3897" s="350"/>
      <c r="J3897" s="427"/>
      <c r="K3897" s="427"/>
      <c r="L3897" s="427">
        <v>8040</v>
      </c>
      <c r="M3897" s="428"/>
      <c r="N3897" s="428"/>
      <c r="O3897" s="429"/>
      <c r="P3897" s="447"/>
      <c r="Q3897" s="433"/>
      <c r="R3897" s="434"/>
      <c r="S3897" s="350">
        <v>8040</v>
      </c>
      <c r="T3897" s="431"/>
      <c r="U3897" s="340"/>
      <c r="V3897" s="431"/>
      <c r="W3897" s="340"/>
      <c r="X3897" s="23">
        <f t="shared" si="545"/>
        <v>0</v>
      </c>
      <c r="Y3897" s="23">
        <f t="shared" si="546"/>
        <v>0</v>
      </c>
      <c r="AH3897" s="20">
        <f t="shared" si="542"/>
        <v>0</v>
      </c>
      <c r="AI3897" s="20">
        <v>1</v>
      </c>
      <c r="AQ3897" s="1">
        <f t="shared" si="544"/>
        <v>1</v>
      </c>
      <c r="AR3897" s="1">
        <f t="shared" si="543"/>
        <v>1</v>
      </c>
    </row>
    <row r="3898" spans="1:44" ht="28.2" thickTop="1" thickBot="1">
      <c r="A3898" s="104" t="s">
        <v>1094</v>
      </c>
      <c r="B3898" s="104" t="s">
        <v>1309</v>
      </c>
      <c r="C3898" s="187" t="s">
        <v>1102</v>
      </c>
      <c r="D3898" s="188"/>
      <c r="E3898" s="225" t="s">
        <v>53</v>
      </c>
      <c r="F3898" s="424">
        <v>120000</v>
      </c>
      <c r="G3898" s="425">
        <f t="shared" si="549"/>
        <v>120000</v>
      </c>
      <c r="H3898" s="426"/>
      <c r="I3898" s="350"/>
      <c r="J3898" s="427">
        <v>60000</v>
      </c>
      <c r="K3898" s="427"/>
      <c r="L3898" s="427">
        <v>60000</v>
      </c>
      <c r="M3898" s="428"/>
      <c r="N3898" s="428"/>
      <c r="O3898" s="429"/>
      <c r="P3898" s="447"/>
      <c r="Q3898" s="433"/>
      <c r="R3898" s="434">
        <v>80000</v>
      </c>
      <c r="S3898" s="350">
        <v>40000</v>
      </c>
      <c r="T3898" s="431"/>
      <c r="U3898" s="340"/>
      <c r="V3898" s="431"/>
      <c r="W3898" s="340"/>
      <c r="X3898" s="23">
        <f t="shared" si="545"/>
        <v>0</v>
      </c>
      <c r="Y3898" s="23">
        <f t="shared" si="546"/>
        <v>0</v>
      </c>
      <c r="AH3898" s="20">
        <f t="shared" si="542"/>
        <v>0</v>
      </c>
      <c r="AI3898" s="20">
        <v>1</v>
      </c>
      <c r="AQ3898" s="1">
        <f t="shared" si="544"/>
        <v>1</v>
      </c>
      <c r="AR3898" s="1">
        <f t="shared" si="543"/>
        <v>1</v>
      </c>
    </row>
    <row r="3899" spans="1:44" ht="28.2" thickTop="1" thickBot="1">
      <c r="A3899" s="104" t="s">
        <v>1094</v>
      </c>
      <c r="B3899" s="104" t="s">
        <v>1309</v>
      </c>
      <c r="C3899" s="187" t="s">
        <v>1313</v>
      </c>
      <c r="D3899" s="188"/>
      <c r="E3899" s="225" t="s">
        <v>53</v>
      </c>
      <c r="F3899" s="424">
        <v>26000</v>
      </c>
      <c r="G3899" s="425">
        <v>27500</v>
      </c>
      <c r="H3899" s="426"/>
      <c r="I3899" s="350">
        <v>1500</v>
      </c>
      <c r="J3899" s="350">
        <v>10000</v>
      </c>
      <c r="K3899" s="427"/>
      <c r="L3899" s="427">
        <v>16000</v>
      </c>
      <c r="M3899" s="428"/>
      <c r="N3899" s="428"/>
      <c r="O3899" s="429"/>
      <c r="P3899" s="447"/>
      <c r="Q3899" s="433"/>
      <c r="R3899" s="434">
        <v>10000</v>
      </c>
      <c r="S3899" s="350">
        <v>17500</v>
      </c>
      <c r="T3899" s="431"/>
      <c r="U3899" s="340"/>
      <c r="V3899" s="431"/>
      <c r="W3899" s="340"/>
      <c r="X3899" s="23">
        <f t="shared" si="545"/>
        <v>0</v>
      </c>
      <c r="Y3899" s="23">
        <f t="shared" si="546"/>
        <v>0</v>
      </c>
      <c r="AH3899" s="20">
        <f t="shared" si="542"/>
        <v>0</v>
      </c>
      <c r="AI3899" s="20">
        <v>1</v>
      </c>
      <c r="AQ3899" s="1">
        <f t="shared" si="544"/>
        <v>1</v>
      </c>
      <c r="AR3899" s="1">
        <f t="shared" si="543"/>
        <v>1</v>
      </c>
    </row>
    <row r="3900" spans="1:44" ht="28.2" thickTop="1" thickBot="1">
      <c r="A3900" s="104" t="s">
        <v>1094</v>
      </c>
      <c r="B3900" s="104" t="s">
        <v>1309</v>
      </c>
      <c r="C3900" s="187" t="s">
        <v>619</v>
      </c>
      <c r="D3900" s="188"/>
      <c r="E3900" s="225" t="s">
        <v>2365</v>
      </c>
      <c r="F3900" s="424">
        <v>79310.645999999993</v>
      </c>
      <c r="G3900" s="425">
        <v>80226.858999999997</v>
      </c>
      <c r="H3900" s="426"/>
      <c r="I3900" s="350">
        <v>80226.858999999997</v>
      </c>
      <c r="J3900" s="350"/>
      <c r="K3900" s="427"/>
      <c r="L3900" s="427"/>
      <c r="M3900" s="428"/>
      <c r="N3900" s="428"/>
      <c r="O3900" s="429"/>
      <c r="P3900" s="447"/>
      <c r="Q3900" s="433">
        <v>28945.645</v>
      </c>
      <c r="R3900" s="434">
        <v>1000</v>
      </c>
      <c r="S3900" s="350">
        <v>50281.214</v>
      </c>
      <c r="T3900" s="431"/>
      <c r="U3900" s="340"/>
      <c r="V3900" s="431"/>
      <c r="W3900" s="340"/>
      <c r="X3900" s="23">
        <f t="shared" si="545"/>
        <v>0</v>
      </c>
      <c r="Y3900" s="23">
        <f t="shared" si="546"/>
        <v>0</v>
      </c>
      <c r="AH3900" s="20">
        <f t="shared" si="542"/>
        <v>0</v>
      </c>
      <c r="AI3900" s="20">
        <v>1</v>
      </c>
      <c r="AQ3900" s="1">
        <f t="shared" si="544"/>
        <v>1</v>
      </c>
      <c r="AR3900" s="1">
        <f t="shared" si="543"/>
        <v>1</v>
      </c>
    </row>
    <row r="3901" spans="1:44" ht="28.2" thickTop="1" thickBot="1">
      <c r="A3901" s="104" t="s">
        <v>1094</v>
      </c>
      <c r="B3901" s="104" t="s">
        <v>1309</v>
      </c>
      <c r="C3901" s="187" t="s">
        <v>229</v>
      </c>
      <c r="D3901" s="188"/>
      <c r="E3901" s="225" t="s">
        <v>2365</v>
      </c>
      <c r="F3901" s="424">
        <v>80868.509999999995</v>
      </c>
      <c r="G3901" s="425">
        <v>70868.509999999995</v>
      </c>
      <c r="H3901" s="426"/>
      <c r="I3901" s="350">
        <v>10000</v>
      </c>
      <c r="J3901" s="427">
        <v>22570</v>
      </c>
      <c r="K3901" s="427">
        <v>38298.51</v>
      </c>
      <c r="L3901" s="427"/>
      <c r="M3901" s="428"/>
      <c r="N3901" s="428"/>
      <c r="O3901" s="429"/>
      <c r="P3901" s="447"/>
      <c r="Q3901" s="433">
        <v>60868.51</v>
      </c>
      <c r="R3901" s="434"/>
      <c r="S3901" s="350">
        <v>10000</v>
      </c>
      <c r="T3901" s="431"/>
      <c r="U3901" s="340"/>
      <c r="V3901" s="431"/>
      <c r="W3901" s="340"/>
      <c r="X3901" s="23">
        <f t="shared" si="545"/>
        <v>-7.2759576141834259E-12</v>
      </c>
      <c r="Y3901" s="23">
        <f t="shared" si="546"/>
        <v>0</v>
      </c>
      <c r="AH3901" s="20">
        <f t="shared" si="542"/>
        <v>0</v>
      </c>
      <c r="AI3901" s="20">
        <v>1</v>
      </c>
      <c r="AQ3901" s="1">
        <f t="shared" si="544"/>
        <v>1</v>
      </c>
      <c r="AR3901" s="1">
        <f t="shared" si="543"/>
        <v>1</v>
      </c>
    </row>
    <row r="3902" spans="1:44" ht="28.2" thickTop="1" thickBot="1">
      <c r="A3902" s="104" t="s">
        <v>1094</v>
      </c>
      <c r="B3902" s="104" t="s">
        <v>1309</v>
      </c>
      <c r="C3902" s="187" t="s">
        <v>1314</v>
      </c>
      <c r="D3902" s="188"/>
      <c r="E3902" s="225" t="s">
        <v>2365</v>
      </c>
      <c r="F3902" s="424">
        <v>214000</v>
      </c>
      <c r="G3902" s="425">
        <v>244000</v>
      </c>
      <c r="H3902" s="426"/>
      <c r="I3902" s="350">
        <v>144000</v>
      </c>
      <c r="J3902" s="427"/>
      <c r="K3902" s="427"/>
      <c r="L3902" s="427"/>
      <c r="M3902" s="428"/>
      <c r="N3902" s="428">
        <v>100000</v>
      </c>
      <c r="O3902" s="429" t="s">
        <v>156</v>
      </c>
      <c r="P3902" s="447"/>
      <c r="Q3902" s="433"/>
      <c r="R3902" s="434"/>
      <c r="S3902" s="350">
        <v>244000</v>
      </c>
      <c r="T3902" s="431"/>
      <c r="U3902" s="340"/>
      <c r="V3902" s="431"/>
      <c r="W3902" s="340"/>
      <c r="X3902" s="23">
        <f t="shared" si="545"/>
        <v>0</v>
      </c>
      <c r="Y3902" s="23">
        <f t="shared" si="546"/>
        <v>0</v>
      </c>
      <c r="AH3902" s="20">
        <f t="shared" si="542"/>
        <v>0</v>
      </c>
      <c r="AI3902" s="20">
        <v>1</v>
      </c>
      <c r="AQ3902" s="1">
        <f t="shared" si="544"/>
        <v>1</v>
      </c>
      <c r="AR3902" s="1">
        <f t="shared" si="543"/>
        <v>1</v>
      </c>
    </row>
    <row r="3903" spans="1:44" ht="28.2" thickTop="1" thickBot="1">
      <c r="A3903" s="104" t="s">
        <v>1094</v>
      </c>
      <c r="B3903" s="104" t="s">
        <v>1309</v>
      </c>
      <c r="C3903" s="187" t="s">
        <v>244</v>
      </c>
      <c r="D3903" s="188"/>
      <c r="E3903" s="225" t="s">
        <v>11</v>
      </c>
      <c r="F3903" s="424">
        <v>172787.4</v>
      </c>
      <c r="G3903" s="425">
        <v>187512.34899999999</v>
      </c>
      <c r="H3903" s="426"/>
      <c r="I3903" s="350">
        <v>27512.348999999998</v>
      </c>
      <c r="J3903" s="427">
        <v>22200</v>
      </c>
      <c r="K3903" s="427">
        <v>137800</v>
      </c>
      <c r="L3903" s="427"/>
      <c r="M3903" s="428"/>
      <c r="N3903" s="428"/>
      <c r="O3903" s="429"/>
      <c r="P3903" s="447"/>
      <c r="Q3903" s="433">
        <v>186038.079</v>
      </c>
      <c r="R3903" s="434"/>
      <c r="S3903" s="350">
        <v>1474.27</v>
      </c>
      <c r="T3903" s="431"/>
      <c r="U3903" s="340"/>
      <c r="V3903" s="431"/>
      <c r="W3903" s="340"/>
      <c r="X3903" s="23">
        <f t="shared" si="545"/>
        <v>0</v>
      </c>
      <c r="Y3903" s="23">
        <f t="shared" si="546"/>
        <v>-1.0459189070388675E-11</v>
      </c>
      <c r="AH3903" s="20">
        <f t="shared" si="542"/>
        <v>0</v>
      </c>
      <c r="AI3903" s="20">
        <v>1</v>
      </c>
      <c r="AQ3903" s="1">
        <f t="shared" si="544"/>
        <v>1</v>
      </c>
      <c r="AR3903" s="1">
        <f t="shared" si="543"/>
        <v>1</v>
      </c>
    </row>
    <row r="3904" spans="1:44" ht="28.2" thickTop="1" thickBot="1">
      <c r="A3904" s="104" t="s">
        <v>1094</v>
      </c>
      <c r="B3904" s="104" t="s">
        <v>1309</v>
      </c>
      <c r="C3904" s="187" t="s">
        <v>1315</v>
      </c>
      <c r="D3904" s="188"/>
      <c r="E3904" s="225" t="s">
        <v>46</v>
      </c>
      <c r="F3904" s="424">
        <v>414350</v>
      </c>
      <c r="G3904" s="425">
        <v>414350</v>
      </c>
      <c r="H3904" s="426"/>
      <c r="I3904" s="350">
        <v>284350</v>
      </c>
      <c r="J3904" s="427"/>
      <c r="K3904" s="427"/>
      <c r="L3904" s="427"/>
      <c r="M3904" s="428"/>
      <c r="N3904" s="428">
        <v>130000</v>
      </c>
      <c r="O3904" s="429" t="s">
        <v>783</v>
      </c>
      <c r="P3904" s="447"/>
      <c r="Q3904" s="433"/>
      <c r="R3904" s="434"/>
      <c r="S3904" s="350">
        <v>414350</v>
      </c>
      <c r="T3904" s="431"/>
      <c r="U3904" s="340"/>
      <c r="V3904" s="431"/>
      <c r="W3904" s="340"/>
      <c r="X3904" s="23">
        <f t="shared" si="545"/>
        <v>0</v>
      </c>
      <c r="Y3904" s="23">
        <f t="shared" si="546"/>
        <v>0</v>
      </c>
      <c r="AH3904" s="20">
        <f t="shared" si="542"/>
        <v>0</v>
      </c>
      <c r="AL3904" s="20">
        <v>1</v>
      </c>
      <c r="AQ3904" s="1">
        <f t="shared" si="544"/>
        <v>1</v>
      </c>
      <c r="AR3904" s="1">
        <f t="shared" si="543"/>
        <v>1</v>
      </c>
    </row>
    <row r="3905" spans="1:44" ht="28.2" thickTop="1" thickBot="1">
      <c r="A3905" s="104" t="s">
        <v>1094</v>
      </c>
      <c r="B3905" s="104" t="s">
        <v>1316</v>
      </c>
      <c r="C3905" s="187" t="s">
        <v>60</v>
      </c>
      <c r="D3905" s="188"/>
      <c r="E3905" s="225" t="s">
        <v>179</v>
      </c>
      <c r="F3905" s="424">
        <v>190000</v>
      </c>
      <c r="G3905" s="425">
        <f>F3905</f>
        <v>190000</v>
      </c>
      <c r="H3905" s="426"/>
      <c r="I3905" s="350"/>
      <c r="J3905" s="427"/>
      <c r="K3905" s="427"/>
      <c r="L3905" s="427">
        <v>190000</v>
      </c>
      <c r="M3905" s="428"/>
      <c r="N3905" s="428"/>
      <c r="O3905" s="429"/>
      <c r="P3905" s="445"/>
      <c r="Q3905" s="433"/>
      <c r="R3905" s="434"/>
      <c r="S3905" s="350">
        <v>190000</v>
      </c>
      <c r="T3905" s="431"/>
      <c r="U3905" s="350"/>
      <c r="V3905" s="431"/>
      <c r="W3905" s="350"/>
      <c r="X3905" s="23">
        <f t="shared" si="545"/>
        <v>0</v>
      </c>
      <c r="Y3905" s="23">
        <f t="shared" si="546"/>
        <v>0</v>
      </c>
      <c r="Z3905" s="20">
        <v>1</v>
      </c>
      <c r="AH3905" s="20">
        <f t="shared" si="542"/>
        <v>1</v>
      </c>
      <c r="AQ3905" s="1">
        <f t="shared" si="544"/>
        <v>0</v>
      </c>
      <c r="AR3905" s="1">
        <f t="shared" si="543"/>
        <v>1</v>
      </c>
    </row>
    <row r="3906" spans="1:44" ht="28.2" thickTop="1" thickBot="1">
      <c r="A3906" s="104" t="s">
        <v>1094</v>
      </c>
      <c r="B3906" s="104" t="s">
        <v>1316</v>
      </c>
      <c r="C3906" s="187" t="s">
        <v>1317</v>
      </c>
      <c r="D3906" s="188"/>
      <c r="E3906" s="225" t="s">
        <v>179</v>
      </c>
      <c r="F3906" s="424">
        <v>143000</v>
      </c>
      <c r="G3906" s="425">
        <f t="shared" ref="G3906:G3912" si="550">F3906</f>
        <v>143000</v>
      </c>
      <c r="H3906" s="426"/>
      <c r="I3906" s="350"/>
      <c r="J3906" s="427"/>
      <c r="K3906" s="427"/>
      <c r="L3906" s="427">
        <v>143000</v>
      </c>
      <c r="M3906" s="428"/>
      <c r="N3906" s="428"/>
      <c r="O3906" s="429"/>
      <c r="P3906" s="445"/>
      <c r="Q3906" s="433"/>
      <c r="R3906" s="434">
        <v>143000</v>
      </c>
      <c r="S3906" s="350"/>
      <c r="T3906" s="431"/>
      <c r="U3906" s="350"/>
      <c r="V3906" s="431"/>
      <c r="W3906" s="350"/>
      <c r="X3906" s="23">
        <f t="shared" si="545"/>
        <v>0</v>
      </c>
      <c r="Y3906" s="23">
        <f t="shared" si="546"/>
        <v>0</v>
      </c>
      <c r="Z3906" s="20">
        <v>1</v>
      </c>
      <c r="AH3906" s="20">
        <f t="shared" si="542"/>
        <v>1</v>
      </c>
      <c r="AQ3906" s="1">
        <f t="shared" si="544"/>
        <v>0</v>
      </c>
      <c r="AR3906" s="1">
        <f t="shared" si="543"/>
        <v>1</v>
      </c>
    </row>
    <row r="3907" spans="1:44" ht="28.2" thickTop="1" thickBot="1">
      <c r="A3907" s="104" t="s">
        <v>1094</v>
      </c>
      <c r="B3907" s="104" t="s">
        <v>1316</v>
      </c>
      <c r="C3907" s="187" t="s">
        <v>1318</v>
      </c>
      <c r="D3907" s="188"/>
      <c r="E3907" s="225" t="s">
        <v>179</v>
      </c>
      <c r="F3907" s="424">
        <v>50000</v>
      </c>
      <c r="G3907" s="425">
        <f t="shared" si="550"/>
        <v>50000</v>
      </c>
      <c r="H3907" s="426"/>
      <c r="I3907" s="350"/>
      <c r="J3907" s="427"/>
      <c r="K3907" s="427"/>
      <c r="L3907" s="427">
        <v>50000</v>
      </c>
      <c r="M3907" s="428"/>
      <c r="N3907" s="428"/>
      <c r="O3907" s="429"/>
      <c r="P3907" s="445"/>
      <c r="Q3907" s="433"/>
      <c r="R3907" s="434">
        <v>50000</v>
      </c>
      <c r="S3907" s="350"/>
      <c r="T3907" s="431"/>
      <c r="U3907" s="350"/>
      <c r="V3907" s="431"/>
      <c r="W3907" s="350"/>
      <c r="X3907" s="23">
        <f t="shared" si="545"/>
        <v>0</v>
      </c>
      <c r="Y3907" s="23">
        <f t="shared" si="546"/>
        <v>0</v>
      </c>
      <c r="Z3907" s="20">
        <v>1</v>
      </c>
      <c r="AH3907" s="20">
        <f t="shared" si="542"/>
        <v>1</v>
      </c>
      <c r="AQ3907" s="1">
        <f t="shared" si="544"/>
        <v>0</v>
      </c>
      <c r="AR3907" s="1">
        <f t="shared" si="543"/>
        <v>1</v>
      </c>
    </row>
    <row r="3908" spans="1:44" ht="28.2" thickTop="1" thickBot="1">
      <c r="A3908" s="104" t="s">
        <v>1094</v>
      </c>
      <c r="B3908" s="104" t="s">
        <v>1316</v>
      </c>
      <c r="C3908" s="187" t="s">
        <v>1319</v>
      </c>
      <c r="D3908" s="188"/>
      <c r="E3908" s="225" t="s">
        <v>179</v>
      </c>
      <c r="F3908" s="424">
        <v>70000</v>
      </c>
      <c r="G3908" s="425">
        <f t="shared" si="550"/>
        <v>70000</v>
      </c>
      <c r="H3908" s="426"/>
      <c r="I3908" s="350"/>
      <c r="J3908" s="427"/>
      <c r="K3908" s="427"/>
      <c r="L3908" s="427">
        <v>70000</v>
      </c>
      <c r="M3908" s="428"/>
      <c r="N3908" s="428"/>
      <c r="O3908" s="429"/>
      <c r="P3908" s="445"/>
      <c r="Q3908" s="433"/>
      <c r="R3908" s="434"/>
      <c r="S3908" s="350">
        <v>70000</v>
      </c>
      <c r="T3908" s="431"/>
      <c r="U3908" s="350"/>
      <c r="V3908" s="431"/>
      <c r="W3908" s="350"/>
      <c r="X3908" s="23">
        <f t="shared" si="545"/>
        <v>0</v>
      </c>
      <c r="Y3908" s="23">
        <f t="shared" si="546"/>
        <v>0</v>
      </c>
      <c r="Z3908" s="20">
        <v>1</v>
      </c>
      <c r="AH3908" s="20">
        <f t="shared" si="542"/>
        <v>1</v>
      </c>
      <c r="AQ3908" s="1">
        <f t="shared" si="544"/>
        <v>0</v>
      </c>
      <c r="AR3908" s="1">
        <f t="shared" si="543"/>
        <v>1</v>
      </c>
    </row>
    <row r="3909" spans="1:44" ht="28.2" thickTop="1" thickBot="1">
      <c r="A3909" s="104" t="s">
        <v>1094</v>
      </c>
      <c r="B3909" s="104" t="s">
        <v>1316</v>
      </c>
      <c r="C3909" s="187" t="s">
        <v>1320</v>
      </c>
      <c r="D3909" s="188"/>
      <c r="E3909" s="225" t="s">
        <v>145</v>
      </c>
      <c r="F3909" s="424">
        <v>189000</v>
      </c>
      <c r="G3909" s="425">
        <f t="shared" si="550"/>
        <v>189000</v>
      </c>
      <c r="H3909" s="426"/>
      <c r="I3909" s="350"/>
      <c r="J3909" s="427">
        <v>80000</v>
      </c>
      <c r="K3909" s="427"/>
      <c r="L3909" s="427">
        <v>109000</v>
      </c>
      <c r="M3909" s="428"/>
      <c r="N3909" s="428"/>
      <c r="O3909" s="429"/>
      <c r="P3909" s="445"/>
      <c r="Q3909" s="433"/>
      <c r="R3909" s="434">
        <v>189000</v>
      </c>
      <c r="S3909" s="350"/>
      <c r="T3909" s="431"/>
      <c r="U3909" s="350"/>
      <c r="V3909" s="431"/>
      <c r="W3909" s="350"/>
      <c r="X3909" s="23">
        <f t="shared" si="545"/>
        <v>0</v>
      </c>
      <c r="Y3909" s="23">
        <f t="shared" si="546"/>
        <v>0</v>
      </c>
      <c r="AH3909" s="20">
        <f t="shared" si="542"/>
        <v>0</v>
      </c>
      <c r="AI3909" s="20">
        <v>1</v>
      </c>
      <c r="AQ3909" s="1">
        <f t="shared" si="544"/>
        <v>1</v>
      </c>
      <c r="AR3909" s="1">
        <f t="shared" si="543"/>
        <v>1</v>
      </c>
    </row>
    <row r="3910" spans="1:44" ht="28.2" thickTop="1" thickBot="1">
      <c r="A3910" s="104" t="s">
        <v>1094</v>
      </c>
      <c r="B3910" s="104" t="s">
        <v>1316</v>
      </c>
      <c r="C3910" s="187" t="s">
        <v>36</v>
      </c>
      <c r="D3910" s="188"/>
      <c r="E3910" s="225" t="s">
        <v>145</v>
      </c>
      <c r="F3910" s="424">
        <v>7777</v>
      </c>
      <c r="G3910" s="425">
        <v>7777</v>
      </c>
      <c r="H3910" s="426"/>
      <c r="I3910" s="350">
        <v>7777</v>
      </c>
      <c r="J3910" s="427"/>
      <c r="K3910" s="427"/>
      <c r="L3910" s="427"/>
      <c r="M3910" s="428"/>
      <c r="N3910" s="428"/>
      <c r="O3910" s="429"/>
      <c r="P3910" s="445"/>
      <c r="Q3910" s="433">
        <v>2419</v>
      </c>
      <c r="R3910" s="434">
        <v>3965</v>
      </c>
      <c r="S3910" s="350">
        <v>1393</v>
      </c>
      <c r="T3910" s="431"/>
      <c r="U3910" s="350"/>
      <c r="V3910" s="431"/>
      <c r="W3910" s="350"/>
      <c r="X3910" s="23">
        <f t="shared" si="545"/>
        <v>0</v>
      </c>
      <c r="Y3910" s="23">
        <f t="shared" si="546"/>
        <v>0</v>
      </c>
      <c r="AH3910" s="20">
        <f t="shared" si="542"/>
        <v>0</v>
      </c>
      <c r="AI3910" s="20">
        <v>1</v>
      </c>
      <c r="AQ3910" s="1">
        <f t="shared" si="544"/>
        <v>1</v>
      </c>
      <c r="AR3910" s="1">
        <f t="shared" si="543"/>
        <v>1</v>
      </c>
    </row>
    <row r="3911" spans="1:44" ht="28.2" thickTop="1" thickBot="1">
      <c r="A3911" s="104" t="s">
        <v>1094</v>
      </c>
      <c r="B3911" s="104" t="s">
        <v>1316</v>
      </c>
      <c r="C3911" s="187" t="s">
        <v>1321</v>
      </c>
      <c r="D3911" s="188"/>
      <c r="E3911" s="225" t="s">
        <v>53</v>
      </c>
      <c r="F3911" s="424">
        <v>179000</v>
      </c>
      <c r="G3911" s="425">
        <f t="shared" si="550"/>
        <v>179000</v>
      </c>
      <c r="H3911" s="426"/>
      <c r="I3911" s="350">
        <v>20000</v>
      </c>
      <c r="J3911" s="427">
        <v>50000</v>
      </c>
      <c r="K3911" s="427"/>
      <c r="L3911" s="427">
        <v>109000</v>
      </c>
      <c r="M3911" s="428"/>
      <c r="N3911" s="428"/>
      <c r="O3911" s="429"/>
      <c r="P3911" s="445"/>
      <c r="Q3911" s="433"/>
      <c r="R3911" s="434"/>
      <c r="S3911" s="350">
        <v>179000</v>
      </c>
      <c r="T3911" s="431"/>
      <c r="U3911" s="350"/>
      <c r="V3911" s="431"/>
      <c r="W3911" s="350"/>
      <c r="X3911" s="23">
        <f t="shared" si="545"/>
        <v>0</v>
      </c>
      <c r="Y3911" s="23">
        <f t="shared" si="546"/>
        <v>0</v>
      </c>
      <c r="AH3911" s="20">
        <f t="shared" si="542"/>
        <v>0</v>
      </c>
      <c r="AI3911" s="20">
        <v>1</v>
      </c>
      <c r="AQ3911" s="1">
        <f t="shared" si="544"/>
        <v>1</v>
      </c>
      <c r="AR3911" s="1">
        <f t="shared" si="543"/>
        <v>1</v>
      </c>
    </row>
    <row r="3912" spans="1:44" ht="28.2" thickTop="1" thickBot="1">
      <c r="A3912" s="104" t="s">
        <v>1094</v>
      </c>
      <c r="B3912" s="104" t="s">
        <v>1316</v>
      </c>
      <c r="C3912" s="187" t="s">
        <v>1322</v>
      </c>
      <c r="D3912" s="188"/>
      <c r="E3912" s="225" t="s">
        <v>10</v>
      </c>
      <c r="F3912" s="424">
        <v>179000</v>
      </c>
      <c r="G3912" s="425">
        <f t="shared" si="550"/>
        <v>179000</v>
      </c>
      <c r="H3912" s="426"/>
      <c r="I3912" s="350">
        <v>30000</v>
      </c>
      <c r="J3912" s="427">
        <v>40000</v>
      </c>
      <c r="K3912" s="427"/>
      <c r="L3912" s="427">
        <v>109000</v>
      </c>
      <c r="M3912" s="428"/>
      <c r="N3912" s="428"/>
      <c r="O3912" s="429"/>
      <c r="P3912" s="445"/>
      <c r="Q3912" s="433">
        <v>132284</v>
      </c>
      <c r="R3912" s="434">
        <v>46716</v>
      </c>
      <c r="S3912" s="350"/>
      <c r="T3912" s="431"/>
      <c r="U3912" s="350"/>
      <c r="V3912" s="431"/>
      <c r="W3912" s="350"/>
      <c r="X3912" s="23">
        <f t="shared" si="545"/>
        <v>0</v>
      </c>
      <c r="Y3912" s="23">
        <f t="shared" si="546"/>
        <v>0</v>
      </c>
      <c r="AH3912" s="20">
        <f t="shared" si="542"/>
        <v>0</v>
      </c>
      <c r="AI3912" s="20">
        <v>1</v>
      </c>
      <c r="AQ3912" s="1">
        <f t="shared" si="544"/>
        <v>1</v>
      </c>
      <c r="AR3912" s="1">
        <f t="shared" si="543"/>
        <v>1</v>
      </c>
    </row>
    <row r="3913" spans="1:44" ht="28.2" thickTop="1" thickBot="1">
      <c r="A3913" s="104" t="s">
        <v>1094</v>
      </c>
      <c r="B3913" s="104" t="s">
        <v>1316</v>
      </c>
      <c r="C3913" s="187" t="s">
        <v>1323</v>
      </c>
      <c r="D3913" s="188"/>
      <c r="E3913" s="225" t="s">
        <v>11</v>
      </c>
      <c r="F3913" s="424">
        <v>200000</v>
      </c>
      <c r="G3913" s="425">
        <v>200000</v>
      </c>
      <c r="H3913" s="426"/>
      <c r="I3913" s="350"/>
      <c r="J3913" s="427"/>
      <c r="K3913" s="427"/>
      <c r="L3913" s="427"/>
      <c r="M3913" s="428"/>
      <c r="N3913" s="428">
        <v>200000</v>
      </c>
      <c r="O3913" s="429" t="s">
        <v>783</v>
      </c>
      <c r="P3913" s="445"/>
      <c r="Q3913" s="433"/>
      <c r="R3913" s="434">
        <v>200000</v>
      </c>
      <c r="S3913" s="350"/>
      <c r="T3913" s="431"/>
      <c r="U3913" s="350"/>
      <c r="V3913" s="431"/>
      <c r="W3913" s="350"/>
      <c r="X3913" s="23">
        <f t="shared" si="545"/>
        <v>0</v>
      </c>
      <c r="Y3913" s="23">
        <f t="shared" si="546"/>
        <v>0</v>
      </c>
      <c r="AH3913" s="20">
        <f t="shared" si="542"/>
        <v>0</v>
      </c>
      <c r="AL3913" s="20">
        <v>1</v>
      </c>
      <c r="AQ3913" s="1">
        <f t="shared" si="544"/>
        <v>1</v>
      </c>
      <c r="AR3913" s="1">
        <f t="shared" si="543"/>
        <v>1</v>
      </c>
    </row>
    <row r="3914" spans="1:44" ht="28.2" thickTop="1" thickBot="1">
      <c r="A3914" s="104" t="s">
        <v>1094</v>
      </c>
      <c r="B3914" s="104" t="s">
        <v>1324</v>
      </c>
      <c r="C3914" s="187" t="s">
        <v>486</v>
      </c>
      <c r="D3914" s="188"/>
      <c r="E3914" s="225" t="s">
        <v>179</v>
      </c>
      <c r="F3914" s="424">
        <v>10000</v>
      </c>
      <c r="G3914" s="425">
        <f>F3914</f>
        <v>10000</v>
      </c>
      <c r="H3914" s="426"/>
      <c r="I3914" s="350"/>
      <c r="J3914" s="427"/>
      <c r="K3914" s="427"/>
      <c r="L3914" s="427">
        <v>10000</v>
      </c>
      <c r="M3914" s="428"/>
      <c r="N3914" s="428"/>
      <c r="O3914" s="429"/>
      <c r="P3914" s="447"/>
      <c r="Q3914" s="433"/>
      <c r="R3914" s="434">
        <v>8000</v>
      </c>
      <c r="S3914" s="350">
        <v>2000</v>
      </c>
      <c r="T3914" s="431"/>
      <c r="U3914" s="340"/>
      <c r="V3914" s="431"/>
      <c r="W3914" s="340"/>
      <c r="X3914" s="23">
        <f t="shared" si="545"/>
        <v>0</v>
      </c>
      <c r="Y3914" s="23">
        <f t="shared" si="546"/>
        <v>0</v>
      </c>
      <c r="Z3914" s="20">
        <v>1</v>
      </c>
      <c r="AH3914" s="20">
        <f t="shared" ref="AH3914:AH3977" si="551">SUM(Z3914:AG3914)</f>
        <v>1</v>
      </c>
      <c r="AQ3914" s="1">
        <f t="shared" si="544"/>
        <v>0</v>
      </c>
      <c r="AR3914" s="1">
        <f t="shared" ref="AR3914:AR3977" si="552">AQ3914+AH3914</f>
        <v>1</v>
      </c>
    </row>
    <row r="3915" spans="1:44" ht="28.2" thickTop="1" thickBot="1">
      <c r="A3915" s="104" t="s">
        <v>1094</v>
      </c>
      <c r="B3915" s="104" t="s">
        <v>1324</v>
      </c>
      <c r="C3915" s="187" t="s">
        <v>1325</v>
      </c>
      <c r="D3915" s="188"/>
      <c r="E3915" s="225" t="s">
        <v>179</v>
      </c>
      <c r="F3915" s="424">
        <v>10000</v>
      </c>
      <c r="G3915" s="425">
        <f t="shared" ref="G3915:G3922" si="553">F3915</f>
        <v>10000</v>
      </c>
      <c r="H3915" s="426"/>
      <c r="I3915" s="350"/>
      <c r="J3915" s="427"/>
      <c r="K3915" s="427"/>
      <c r="L3915" s="427">
        <v>10000</v>
      </c>
      <c r="M3915" s="428"/>
      <c r="N3915" s="428"/>
      <c r="O3915" s="429"/>
      <c r="P3915" s="447"/>
      <c r="Q3915" s="433"/>
      <c r="R3915" s="434">
        <v>9000</v>
      </c>
      <c r="S3915" s="350">
        <v>1000</v>
      </c>
      <c r="T3915" s="431"/>
      <c r="U3915" s="340"/>
      <c r="V3915" s="431"/>
      <c r="W3915" s="340"/>
      <c r="X3915" s="23">
        <f t="shared" si="545"/>
        <v>0</v>
      </c>
      <c r="Y3915" s="23">
        <f t="shared" si="546"/>
        <v>0</v>
      </c>
      <c r="Z3915" s="20">
        <v>1</v>
      </c>
      <c r="AH3915" s="20">
        <f t="shared" si="551"/>
        <v>1</v>
      </c>
      <c r="AQ3915" s="1">
        <f t="shared" si="544"/>
        <v>0</v>
      </c>
      <c r="AR3915" s="1">
        <f t="shared" si="552"/>
        <v>1</v>
      </c>
    </row>
    <row r="3916" spans="1:44" ht="28.2" thickTop="1" thickBot="1">
      <c r="A3916" s="104" t="s">
        <v>1094</v>
      </c>
      <c r="B3916" s="104" t="s">
        <v>1324</v>
      </c>
      <c r="C3916" s="187" t="s">
        <v>1140</v>
      </c>
      <c r="D3916" s="188"/>
      <c r="E3916" s="225" t="s">
        <v>179</v>
      </c>
      <c r="F3916" s="424">
        <v>3000</v>
      </c>
      <c r="G3916" s="425">
        <f t="shared" si="553"/>
        <v>3000</v>
      </c>
      <c r="H3916" s="426"/>
      <c r="I3916" s="350"/>
      <c r="J3916" s="427"/>
      <c r="K3916" s="427"/>
      <c r="L3916" s="427">
        <v>3000</v>
      </c>
      <c r="M3916" s="428"/>
      <c r="N3916" s="428"/>
      <c r="O3916" s="429"/>
      <c r="P3916" s="447"/>
      <c r="Q3916" s="433"/>
      <c r="R3916" s="434">
        <v>2700</v>
      </c>
      <c r="S3916" s="350">
        <v>300</v>
      </c>
      <c r="T3916" s="431"/>
      <c r="U3916" s="340"/>
      <c r="V3916" s="431"/>
      <c r="W3916" s="340"/>
      <c r="X3916" s="23">
        <f t="shared" si="545"/>
        <v>0</v>
      </c>
      <c r="Y3916" s="23">
        <f t="shared" si="546"/>
        <v>0</v>
      </c>
      <c r="Z3916" s="20">
        <v>1</v>
      </c>
      <c r="AH3916" s="20">
        <f t="shared" si="551"/>
        <v>1</v>
      </c>
      <c r="AQ3916" s="1">
        <f t="shared" si="544"/>
        <v>0</v>
      </c>
      <c r="AR3916" s="1">
        <f t="shared" si="552"/>
        <v>1</v>
      </c>
    </row>
    <row r="3917" spans="1:44" ht="28.2" thickTop="1" thickBot="1">
      <c r="A3917" s="104" t="s">
        <v>1094</v>
      </c>
      <c r="B3917" s="104" t="s">
        <v>1324</v>
      </c>
      <c r="C3917" s="187" t="s">
        <v>288</v>
      </c>
      <c r="D3917" s="188"/>
      <c r="E3917" s="225" t="s">
        <v>179</v>
      </c>
      <c r="F3917" s="424">
        <v>25000</v>
      </c>
      <c r="G3917" s="425">
        <f t="shared" si="553"/>
        <v>25000</v>
      </c>
      <c r="H3917" s="426"/>
      <c r="I3917" s="350"/>
      <c r="J3917" s="427"/>
      <c r="K3917" s="427"/>
      <c r="L3917" s="427">
        <v>25000</v>
      </c>
      <c r="M3917" s="428"/>
      <c r="N3917" s="428"/>
      <c r="O3917" s="429"/>
      <c r="P3917" s="447"/>
      <c r="Q3917" s="433"/>
      <c r="R3917" s="434">
        <v>25000</v>
      </c>
      <c r="S3917" s="350"/>
      <c r="T3917" s="431"/>
      <c r="U3917" s="340"/>
      <c r="V3917" s="431"/>
      <c r="W3917" s="340"/>
      <c r="X3917" s="23">
        <f t="shared" si="545"/>
        <v>0</v>
      </c>
      <c r="Y3917" s="23">
        <f t="shared" si="546"/>
        <v>0</v>
      </c>
      <c r="Z3917" s="20">
        <v>1</v>
      </c>
      <c r="AH3917" s="20">
        <f t="shared" si="551"/>
        <v>1</v>
      </c>
      <c r="AQ3917" s="1">
        <f t="shared" ref="AQ3917:AQ3980" si="554">SUM(AI3917:AP3917)</f>
        <v>0</v>
      </c>
      <c r="AR3917" s="1">
        <f t="shared" si="552"/>
        <v>1</v>
      </c>
    </row>
    <row r="3918" spans="1:44" ht="28.2" thickTop="1" thickBot="1">
      <c r="A3918" s="104" t="s">
        <v>1094</v>
      </c>
      <c r="B3918" s="104" t="s">
        <v>1324</v>
      </c>
      <c r="C3918" s="187" t="s">
        <v>1326</v>
      </c>
      <c r="D3918" s="188"/>
      <c r="E3918" s="225" t="s">
        <v>179</v>
      </c>
      <c r="F3918" s="424">
        <v>7000</v>
      </c>
      <c r="G3918" s="425">
        <f t="shared" si="553"/>
        <v>7000</v>
      </c>
      <c r="H3918" s="426"/>
      <c r="I3918" s="350"/>
      <c r="J3918" s="427"/>
      <c r="K3918" s="427"/>
      <c r="L3918" s="427">
        <v>7000</v>
      </c>
      <c r="M3918" s="428"/>
      <c r="N3918" s="428"/>
      <c r="O3918" s="429"/>
      <c r="P3918" s="447"/>
      <c r="Q3918" s="433"/>
      <c r="R3918" s="434">
        <v>7000</v>
      </c>
      <c r="S3918" s="350"/>
      <c r="T3918" s="431"/>
      <c r="U3918" s="340"/>
      <c r="V3918" s="431"/>
      <c r="W3918" s="340"/>
      <c r="X3918" s="23">
        <f t="shared" si="545"/>
        <v>0</v>
      </c>
      <c r="Y3918" s="23">
        <f t="shared" si="546"/>
        <v>0</v>
      </c>
      <c r="Z3918" s="20">
        <v>1</v>
      </c>
      <c r="AH3918" s="20">
        <f t="shared" si="551"/>
        <v>1</v>
      </c>
      <c r="AQ3918" s="1">
        <f t="shared" si="554"/>
        <v>0</v>
      </c>
      <c r="AR3918" s="1">
        <f t="shared" si="552"/>
        <v>1</v>
      </c>
    </row>
    <row r="3919" spans="1:44" ht="28.2" thickTop="1" thickBot="1">
      <c r="A3919" s="104" t="s">
        <v>1094</v>
      </c>
      <c r="B3919" s="104" t="s">
        <v>1324</v>
      </c>
      <c r="C3919" s="432" t="s">
        <v>222</v>
      </c>
      <c r="D3919" s="188"/>
      <c r="E3919" s="225" t="s">
        <v>179</v>
      </c>
      <c r="F3919" s="424">
        <v>330000</v>
      </c>
      <c r="G3919" s="425">
        <f t="shared" si="553"/>
        <v>330000</v>
      </c>
      <c r="H3919" s="426"/>
      <c r="I3919" s="350"/>
      <c r="J3919" s="427">
        <v>330000</v>
      </c>
      <c r="K3919" s="427"/>
      <c r="L3919" s="427"/>
      <c r="M3919" s="428"/>
      <c r="N3919" s="428"/>
      <c r="O3919" s="429"/>
      <c r="P3919" s="447"/>
      <c r="Q3919" s="433"/>
      <c r="R3919" s="434">
        <v>330000</v>
      </c>
      <c r="S3919" s="350"/>
      <c r="T3919" s="431"/>
      <c r="U3919" s="340"/>
      <c r="V3919" s="431"/>
      <c r="W3919" s="340"/>
      <c r="X3919" s="23">
        <f t="shared" si="545"/>
        <v>0</v>
      </c>
      <c r="Y3919" s="23">
        <f t="shared" si="546"/>
        <v>0</v>
      </c>
      <c r="Z3919" s="20">
        <v>1</v>
      </c>
      <c r="AH3919" s="20">
        <f t="shared" si="551"/>
        <v>1</v>
      </c>
      <c r="AQ3919" s="1">
        <f t="shared" si="554"/>
        <v>0</v>
      </c>
      <c r="AR3919" s="1">
        <f t="shared" si="552"/>
        <v>1</v>
      </c>
    </row>
    <row r="3920" spans="1:44" ht="28.2" thickTop="1" thickBot="1">
      <c r="A3920" s="104" t="s">
        <v>1094</v>
      </c>
      <c r="B3920" s="104" t="s">
        <v>1324</v>
      </c>
      <c r="C3920" s="187" t="s">
        <v>172</v>
      </c>
      <c r="D3920" s="188"/>
      <c r="E3920" s="225" t="s">
        <v>179</v>
      </c>
      <c r="F3920" s="424">
        <v>40000</v>
      </c>
      <c r="G3920" s="425">
        <f t="shared" si="553"/>
        <v>40000</v>
      </c>
      <c r="H3920" s="426"/>
      <c r="I3920" s="350">
        <v>40000</v>
      </c>
      <c r="J3920" s="427"/>
      <c r="K3920" s="427"/>
      <c r="L3920" s="427"/>
      <c r="M3920" s="428"/>
      <c r="N3920" s="428"/>
      <c r="O3920" s="429"/>
      <c r="P3920" s="447"/>
      <c r="Q3920" s="433"/>
      <c r="R3920" s="434">
        <v>10000</v>
      </c>
      <c r="S3920" s="350">
        <v>30000</v>
      </c>
      <c r="T3920" s="431"/>
      <c r="U3920" s="340"/>
      <c r="V3920" s="431"/>
      <c r="W3920" s="340"/>
      <c r="X3920" s="23">
        <f t="shared" si="545"/>
        <v>0</v>
      </c>
      <c r="Y3920" s="23">
        <f t="shared" si="546"/>
        <v>0</v>
      </c>
      <c r="Z3920" s="20">
        <v>1</v>
      </c>
      <c r="AH3920" s="20">
        <f t="shared" si="551"/>
        <v>1</v>
      </c>
      <c r="AQ3920" s="1">
        <f t="shared" si="554"/>
        <v>0</v>
      </c>
      <c r="AR3920" s="1">
        <f t="shared" si="552"/>
        <v>1</v>
      </c>
    </row>
    <row r="3921" spans="1:44" ht="28.2" thickTop="1" thickBot="1">
      <c r="A3921" s="104" t="s">
        <v>1094</v>
      </c>
      <c r="B3921" s="104" t="s">
        <v>1324</v>
      </c>
      <c r="C3921" s="187" t="s">
        <v>41</v>
      </c>
      <c r="D3921" s="188"/>
      <c r="E3921" s="225" t="s">
        <v>179</v>
      </c>
      <c r="F3921" s="424">
        <v>201000</v>
      </c>
      <c r="G3921" s="425">
        <f t="shared" si="553"/>
        <v>201000</v>
      </c>
      <c r="H3921" s="426"/>
      <c r="I3921" s="350">
        <v>62000</v>
      </c>
      <c r="J3921" s="427">
        <v>20000</v>
      </c>
      <c r="K3921" s="427">
        <v>32000</v>
      </c>
      <c r="L3921" s="427">
        <v>87000</v>
      </c>
      <c r="M3921" s="428"/>
      <c r="N3921" s="428"/>
      <c r="O3921" s="429"/>
      <c r="P3921" s="447"/>
      <c r="Q3921" s="433"/>
      <c r="R3921" s="434">
        <v>101000</v>
      </c>
      <c r="S3921" s="350">
        <v>100000</v>
      </c>
      <c r="T3921" s="431"/>
      <c r="U3921" s="340"/>
      <c r="V3921" s="431"/>
      <c r="W3921" s="340"/>
      <c r="X3921" s="23">
        <f t="shared" si="545"/>
        <v>0</v>
      </c>
      <c r="Y3921" s="23">
        <f t="shared" si="546"/>
        <v>0</v>
      </c>
      <c r="Z3921" s="20">
        <v>1</v>
      </c>
      <c r="AH3921" s="20">
        <f t="shared" si="551"/>
        <v>1</v>
      </c>
      <c r="AQ3921" s="1">
        <f t="shared" si="554"/>
        <v>0</v>
      </c>
      <c r="AR3921" s="1">
        <f t="shared" si="552"/>
        <v>1</v>
      </c>
    </row>
    <row r="3922" spans="1:44" ht="28.2" thickTop="1" thickBot="1">
      <c r="A3922" s="104" t="s">
        <v>1094</v>
      </c>
      <c r="B3922" s="104" t="s">
        <v>1324</v>
      </c>
      <c r="C3922" s="187" t="s">
        <v>229</v>
      </c>
      <c r="D3922" s="188"/>
      <c r="E3922" s="225" t="s">
        <v>179</v>
      </c>
      <c r="F3922" s="424">
        <v>71000</v>
      </c>
      <c r="G3922" s="425">
        <f t="shared" si="553"/>
        <v>71000</v>
      </c>
      <c r="H3922" s="426"/>
      <c r="I3922" s="350"/>
      <c r="J3922" s="427"/>
      <c r="K3922" s="427"/>
      <c r="L3922" s="427">
        <v>71000</v>
      </c>
      <c r="M3922" s="428"/>
      <c r="N3922" s="428"/>
      <c r="O3922" s="429"/>
      <c r="P3922" s="447"/>
      <c r="Q3922" s="433"/>
      <c r="R3922" s="434">
        <v>30000</v>
      </c>
      <c r="S3922" s="350">
        <v>41000</v>
      </c>
      <c r="T3922" s="431"/>
      <c r="U3922" s="340"/>
      <c r="V3922" s="431"/>
      <c r="W3922" s="340"/>
      <c r="X3922" s="23">
        <f t="shared" si="545"/>
        <v>0</v>
      </c>
      <c r="Y3922" s="23">
        <f t="shared" si="546"/>
        <v>0</v>
      </c>
      <c r="Z3922" s="20">
        <v>1</v>
      </c>
      <c r="AH3922" s="20">
        <f t="shared" si="551"/>
        <v>1</v>
      </c>
      <c r="AQ3922" s="1">
        <f t="shared" si="554"/>
        <v>0</v>
      </c>
      <c r="AR3922" s="1">
        <f t="shared" si="552"/>
        <v>1</v>
      </c>
    </row>
    <row r="3923" spans="1:44" ht="28.2" thickTop="1" thickBot="1">
      <c r="A3923" s="104" t="s">
        <v>1094</v>
      </c>
      <c r="B3923" s="104" t="s">
        <v>1324</v>
      </c>
      <c r="C3923" s="187" t="s">
        <v>1327</v>
      </c>
      <c r="D3923" s="188"/>
      <c r="E3923" s="225" t="s">
        <v>145</v>
      </c>
      <c r="F3923" s="424">
        <v>10000</v>
      </c>
      <c r="G3923" s="425">
        <v>10000</v>
      </c>
      <c r="H3923" s="426"/>
      <c r="I3923" s="350"/>
      <c r="J3923" s="427"/>
      <c r="K3923" s="427"/>
      <c r="L3923" s="427">
        <v>10000</v>
      </c>
      <c r="M3923" s="428"/>
      <c r="N3923" s="428"/>
      <c r="O3923" s="429"/>
      <c r="P3923" s="447"/>
      <c r="Q3923" s="433">
        <v>2226.1</v>
      </c>
      <c r="R3923" s="434">
        <v>6773.9</v>
      </c>
      <c r="S3923" s="350">
        <v>1000</v>
      </c>
      <c r="T3923" s="431"/>
      <c r="U3923" s="340"/>
      <c r="V3923" s="431"/>
      <c r="W3923" s="340"/>
      <c r="X3923" s="23">
        <f t="shared" si="545"/>
        <v>0</v>
      </c>
      <c r="Y3923" s="23">
        <f t="shared" si="546"/>
        <v>0</v>
      </c>
      <c r="AH3923" s="20">
        <f t="shared" si="551"/>
        <v>0</v>
      </c>
      <c r="AI3923" s="20">
        <v>1</v>
      </c>
      <c r="AQ3923" s="1">
        <f t="shared" si="554"/>
        <v>1</v>
      </c>
      <c r="AR3923" s="1">
        <f t="shared" si="552"/>
        <v>1</v>
      </c>
    </row>
    <row r="3924" spans="1:44" ht="28.2" thickTop="1" thickBot="1">
      <c r="A3924" s="104" t="s">
        <v>1094</v>
      </c>
      <c r="B3924" s="104" t="s">
        <v>1324</v>
      </c>
      <c r="C3924" s="187" t="s">
        <v>1328</v>
      </c>
      <c r="D3924" s="188"/>
      <c r="E3924" s="225" t="s">
        <v>145</v>
      </c>
      <c r="F3924" s="424">
        <v>5000</v>
      </c>
      <c r="G3924" s="425">
        <v>3584</v>
      </c>
      <c r="H3924" s="426"/>
      <c r="I3924" s="350">
        <v>3584</v>
      </c>
      <c r="J3924" s="427"/>
      <c r="K3924" s="427"/>
      <c r="L3924" s="427"/>
      <c r="M3924" s="428"/>
      <c r="N3924" s="428"/>
      <c r="O3924" s="429"/>
      <c r="P3924" s="447"/>
      <c r="Q3924" s="433">
        <v>2240</v>
      </c>
      <c r="R3924" s="434">
        <v>985.6</v>
      </c>
      <c r="S3924" s="350">
        <v>358.4</v>
      </c>
      <c r="T3924" s="431"/>
      <c r="U3924" s="340"/>
      <c r="V3924" s="431"/>
      <c r="W3924" s="340"/>
      <c r="X3924" s="23">
        <f t="shared" ref="X3924:X3935" si="555">G3924-I3924-J3924-K3924-L3924-M3924-N3924</f>
        <v>0</v>
      </c>
      <c r="Y3924" s="23">
        <f t="shared" ref="Y3924:Y3935" si="556">G3924-Q3924-R3924-S3924</f>
        <v>0</v>
      </c>
      <c r="AH3924" s="20">
        <f t="shared" si="551"/>
        <v>0</v>
      </c>
      <c r="AI3924" s="20">
        <v>1</v>
      </c>
      <c r="AQ3924" s="1">
        <f t="shared" si="554"/>
        <v>1</v>
      </c>
      <c r="AR3924" s="1">
        <f t="shared" si="552"/>
        <v>1</v>
      </c>
    </row>
    <row r="3925" spans="1:44" ht="28.2" thickTop="1" thickBot="1">
      <c r="A3925" s="104" t="s">
        <v>1094</v>
      </c>
      <c r="B3925" s="104" t="s">
        <v>1324</v>
      </c>
      <c r="C3925" s="187" t="s">
        <v>41</v>
      </c>
      <c r="D3925" s="188"/>
      <c r="E3925" s="225" t="s">
        <v>145</v>
      </c>
      <c r="F3925" s="424">
        <v>85000</v>
      </c>
      <c r="G3925" s="425">
        <v>77953.33</v>
      </c>
      <c r="H3925" s="426"/>
      <c r="I3925" s="350"/>
      <c r="J3925" s="427">
        <v>50000</v>
      </c>
      <c r="K3925" s="427"/>
      <c r="L3925" s="427">
        <v>27953.33</v>
      </c>
      <c r="M3925" s="428"/>
      <c r="N3925" s="428"/>
      <c r="O3925" s="429"/>
      <c r="P3925" s="447"/>
      <c r="Q3925" s="433"/>
      <c r="R3925" s="434">
        <v>50000</v>
      </c>
      <c r="S3925" s="350">
        <v>27953.33</v>
      </c>
      <c r="T3925" s="431"/>
      <c r="U3925" s="340"/>
      <c r="V3925" s="431"/>
      <c r="W3925" s="340"/>
      <c r="X3925" s="23">
        <f t="shared" si="555"/>
        <v>0</v>
      </c>
      <c r="Y3925" s="23">
        <f t="shared" si="556"/>
        <v>0</v>
      </c>
      <c r="AH3925" s="20">
        <f t="shared" si="551"/>
        <v>0</v>
      </c>
      <c r="AI3925" s="20">
        <v>1</v>
      </c>
      <c r="AQ3925" s="1">
        <f t="shared" si="554"/>
        <v>1</v>
      </c>
      <c r="AR3925" s="1">
        <f t="shared" si="552"/>
        <v>1</v>
      </c>
    </row>
    <row r="3926" spans="1:44" ht="28.2" thickTop="1" thickBot="1">
      <c r="A3926" s="104" t="s">
        <v>1094</v>
      </c>
      <c r="B3926" s="104" t="s">
        <v>1324</v>
      </c>
      <c r="C3926" s="187" t="s">
        <v>197</v>
      </c>
      <c r="D3926" s="188"/>
      <c r="E3926" s="225" t="s">
        <v>145</v>
      </c>
      <c r="F3926" s="424">
        <v>14000</v>
      </c>
      <c r="G3926" s="425">
        <v>13927.558000000001</v>
      </c>
      <c r="H3926" s="426"/>
      <c r="I3926" s="350"/>
      <c r="J3926" s="427"/>
      <c r="K3926" s="427"/>
      <c r="L3926" s="427">
        <v>13927.558000000001</v>
      </c>
      <c r="M3926" s="428"/>
      <c r="N3926" s="428"/>
      <c r="O3926" s="429"/>
      <c r="P3926" s="447"/>
      <c r="Q3926" s="433"/>
      <c r="R3926" s="434">
        <v>12534.802</v>
      </c>
      <c r="S3926" s="350">
        <v>1392.7560000000001</v>
      </c>
      <c r="T3926" s="431"/>
      <c r="U3926" s="340"/>
      <c r="V3926" s="431"/>
      <c r="W3926" s="340"/>
      <c r="X3926" s="23">
        <f t="shared" si="555"/>
        <v>0</v>
      </c>
      <c r="Y3926" s="23">
        <f t="shared" si="556"/>
        <v>0</v>
      </c>
      <c r="AH3926" s="20">
        <f t="shared" si="551"/>
        <v>0</v>
      </c>
      <c r="AI3926" s="20">
        <v>1</v>
      </c>
      <c r="AQ3926" s="1">
        <f t="shared" si="554"/>
        <v>1</v>
      </c>
      <c r="AR3926" s="1">
        <f t="shared" si="552"/>
        <v>1</v>
      </c>
    </row>
    <row r="3927" spans="1:44" ht="28.2" thickTop="1" thickBot="1">
      <c r="A3927" s="104" t="s">
        <v>1094</v>
      </c>
      <c r="B3927" s="104" t="s">
        <v>1324</v>
      </c>
      <c r="C3927" s="187" t="s">
        <v>40</v>
      </c>
      <c r="D3927" s="188"/>
      <c r="E3927" s="225" t="s">
        <v>53</v>
      </c>
      <c r="F3927" s="424">
        <v>136000</v>
      </c>
      <c r="G3927" s="425">
        <v>99205.645999999993</v>
      </c>
      <c r="H3927" s="426"/>
      <c r="I3927" s="350"/>
      <c r="J3927" s="427">
        <v>89205.645999999993</v>
      </c>
      <c r="K3927" s="427"/>
      <c r="L3927" s="427">
        <v>10000</v>
      </c>
      <c r="M3927" s="428"/>
      <c r="N3927" s="428"/>
      <c r="O3927" s="429"/>
      <c r="P3927" s="447"/>
      <c r="Q3927" s="433">
        <v>64427.81</v>
      </c>
      <c r="R3927" s="434">
        <v>24857.271000000001</v>
      </c>
      <c r="S3927" s="350">
        <v>9920.5650000000005</v>
      </c>
      <c r="T3927" s="431"/>
      <c r="U3927" s="340"/>
      <c r="V3927" s="431"/>
      <c r="W3927" s="340"/>
      <c r="X3927" s="23">
        <f t="shared" si="555"/>
        <v>0</v>
      </c>
      <c r="Y3927" s="23">
        <f t="shared" si="556"/>
        <v>0</v>
      </c>
      <c r="AH3927" s="20">
        <f t="shared" si="551"/>
        <v>0</v>
      </c>
      <c r="AI3927" s="20">
        <v>1</v>
      </c>
      <c r="AQ3927" s="1">
        <f t="shared" si="554"/>
        <v>1</v>
      </c>
      <c r="AR3927" s="1">
        <f t="shared" si="552"/>
        <v>1</v>
      </c>
    </row>
    <row r="3928" spans="1:44" ht="28.2" thickTop="1" thickBot="1">
      <c r="A3928" s="104" t="s">
        <v>1094</v>
      </c>
      <c r="B3928" s="104" t="s">
        <v>1324</v>
      </c>
      <c r="C3928" s="187" t="s">
        <v>451</v>
      </c>
      <c r="D3928" s="188"/>
      <c r="E3928" s="225" t="s">
        <v>53</v>
      </c>
      <c r="F3928" s="424">
        <v>28545</v>
      </c>
      <c r="G3928" s="425">
        <v>29378.2</v>
      </c>
      <c r="H3928" s="426"/>
      <c r="I3928" s="350">
        <v>29378.2</v>
      </c>
      <c r="J3928" s="427"/>
      <c r="K3928" s="427"/>
      <c r="L3928" s="427"/>
      <c r="M3928" s="428"/>
      <c r="N3928" s="428"/>
      <c r="O3928" s="429"/>
      <c r="P3928" s="447"/>
      <c r="Q3928" s="433">
        <v>23565.204000000002</v>
      </c>
      <c r="R3928" s="434">
        <v>5812.9960000000001</v>
      </c>
      <c r="S3928" s="350"/>
      <c r="T3928" s="431"/>
      <c r="U3928" s="340"/>
      <c r="V3928" s="431"/>
      <c r="W3928" s="340"/>
      <c r="X3928" s="23">
        <f t="shared" si="555"/>
        <v>0</v>
      </c>
      <c r="Y3928" s="23">
        <f t="shared" si="556"/>
        <v>-9.0949470177292824E-13</v>
      </c>
      <c r="AH3928" s="20">
        <f t="shared" si="551"/>
        <v>0</v>
      </c>
      <c r="AI3928" s="20">
        <v>1</v>
      </c>
      <c r="AQ3928" s="1">
        <f t="shared" si="554"/>
        <v>1</v>
      </c>
      <c r="AR3928" s="1">
        <f t="shared" si="552"/>
        <v>1</v>
      </c>
    </row>
    <row r="3929" spans="1:44" ht="28.2" thickTop="1" thickBot="1">
      <c r="A3929" s="104" t="s">
        <v>1094</v>
      </c>
      <c r="B3929" s="104" t="s">
        <v>1324</v>
      </c>
      <c r="C3929" s="187" t="s">
        <v>45</v>
      </c>
      <c r="D3929" s="188"/>
      <c r="E3929" s="225" t="s">
        <v>10</v>
      </c>
      <c r="F3929" s="424">
        <v>66000</v>
      </c>
      <c r="G3929" s="425">
        <v>101611.482</v>
      </c>
      <c r="H3929" s="426"/>
      <c r="I3929" s="350">
        <v>56611.482000000004</v>
      </c>
      <c r="J3929" s="427"/>
      <c r="K3929" s="427"/>
      <c r="L3929" s="427"/>
      <c r="M3929" s="428"/>
      <c r="N3929" s="428">
        <v>45000</v>
      </c>
      <c r="O3929" s="429" t="s">
        <v>286</v>
      </c>
      <c r="P3929" s="447"/>
      <c r="Q3929" s="433">
        <v>84587.623999999996</v>
      </c>
      <c r="R3929" s="434">
        <v>17023.858</v>
      </c>
      <c r="S3929" s="350"/>
      <c r="T3929" s="431"/>
      <c r="U3929" s="340"/>
      <c r="V3929" s="431"/>
      <c r="W3929" s="340"/>
      <c r="X3929" s="23">
        <f t="shared" si="555"/>
        <v>0</v>
      </c>
      <c r="Y3929" s="23">
        <f t="shared" si="556"/>
        <v>7.2759576141834259E-12</v>
      </c>
      <c r="AH3929" s="20">
        <f t="shared" si="551"/>
        <v>0</v>
      </c>
      <c r="AI3929" s="20">
        <v>1</v>
      </c>
      <c r="AQ3929" s="1">
        <f t="shared" si="554"/>
        <v>1</v>
      </c>
      <c r="AR3929" s="1">
        <f t="shared" si="552"/>
        <v>1</v>
      </c>
    </row>
    <row r="3930" spans="1:44" ht="28.2" thickTop="1" thickBot="1">
      <c r="A3930" s="104" t="s">
        <v>1094</v>
      </c>
      <c r="B3930" s="104" t="s">
        <v>1324</v>
      </c>
      <c r="C3930" s="187" t="s">
        <v>1329</v>
      </c>
      <c r="D3930" s="188"/>
      <c r="E3930" s="225" t="s">
        <v>10</v>
      </c>
      <c r="F3930" s="424">
        <v>100000</v>
      </c>
      <c r="G3930" s="425">
        <v>96112.18</v>
      </c>
      <c r="H3930" s="426"/>
      <c r="I3930" s="350"/>
      <c r="J3930" s="427"/>
      <c r="K3930" s="427"/>
      <c r="L3930" s="427"/>
      <c r="M3930" s="428"/>
      <c r="N3930" s="428">
        <v>96112.18</v>
      </c>
      <c r="O3930" s="429" t="s">
        <v>1330</v>
      </c>
      <c r="P3930" s="447"/>
      <c r="Q3930" s="433">
        <v>86500.962</v>
      </c>
      <c r="R3930" s="434">
        <v>9611.2180000000008</v>
      </c>
      <c r="S3930" s="350"/>
      <c r="T3930" s="431"/>
      <c r="U3930" s="340"/>
      <c r="V3930" s="431"/>
      <c r="W3930" s="340"/>
      <c r="X3930" s="23">
        <f t="shared" si="555"/>
        <v>0</v>
      </c>
      <c r="Y3930" s="23">
        <f t="shared" si="556"/>
        <v>-7.2759576141834259E-12</v>
      </c>
      <c r="AH3930" s="20">
        <f t="shared" si="551"/>
        <v>0</v>
      </c>
      <c r="AL3930" s="20">
        <v>1</v>
      </c>
      <c r="AQ3930" s="1">
        <f t="shared" si="554"/>
        <v>1</v>
      </c>
      <c r="AR3930" s="1">
        <f t="shared" si="552"/>
        <v>1</v>
      </c>
    </row>
    <row r="3931" spans="1:44" ht="28.2" thickTop="1" thickBot="1">
      <c r="A3931" s="104" t="s">
        <v>1094</v>
      </c>
      <c r="B3931" s="104" t="s">
        <v>1331</v>
      </c>
      <c r="C3931" s="187" t="s">
        <v>153</v>
      </c>
      <c r="D3931" s="188"/>
      <c r="E3931" s="225" t="s">
        <v>179</v>
      </c>
      <c r="F3931" s="424">
        <v>35000</v>
      </c>
      <c r="G3931" s="425">
        <f>F3931</f>
        <v>35000</v>
      </c>
      <c r="H3931" s="426"/>
      <c r="I3931" s="350"/>
      <c r="J3931" s="427"/>
      <c r="K3931" s="427"/>
      <c r="L3931" s="427">
        <v>35000</v>
      </c>
      <c r="M3931" s="428"/>
      <c r="N3931" s="428"/>
      <c r="O3931" s="429"/>
      <c r="P3931" s="447"/>
      <c r="Q3931" s="433"/>
      <c r="R3931" s="434">
        <v>35000</v>
      </c>
      <c r="S3931" s="350"/>
      <c r="T3931" s="431"/>
      <c r="U3931" s="340"/>
      <c r="V3931" s="431"/>
      <c r="W3931" s="340"/>
      <c r="X3931" s="23">
        <f t="shared" si="555"/>
        <v>0</v>
      </c>
      <c r="Y3931" s="23">
        <f t="shared" si="556"/>
        <v>0</v>
      </c>
      <c r="Z3931" s="20">
        <v>1</v>
      </c>
      <c r="AH3931" s="20">
        <f t="shared" si="551"/>
        <v>1</v>
      </c>
      <c r="AQ3931" s="1">
        <f t="shared" si="554"/>
        <v>0</v>
      </c>
      <c r="AR3931" s="1">
        <f t="shared" si="552"/>
        <v>1</v>
      </c>
    </row>
    <row r="3932" spans="1:44" ht="28.2" thickTop="1" thickBot="1">
      <c r="A3932" s="104" t="s">
        <v>1094</v>
      </c>
      <c r="B3932" s="104" t="s">
        <v>1331</v>
      </c>
      <c r="C3932" s="187" t="s">
        <v>142</v>
      </c>
      <c r="D3932" s="188"/>
      <c r="E3932" s="225" t="s">
        <v>179</v>
      </c>
      <c r="F3932" s="424">
        <v>416000</v>
      </c>
      <c r="G3932" s="425">
        <f>F3932</f>
        <v>416000</v>
      </c>
      <c r="H3932" s="426"/>
      <c r="I3932" s="350">
        <v>54000</v>
      </c>
      <c r="J3932" s="427"/>
      <c r="K3932" s="427">
        <f>80000+14000</f>
        <v>94000</v>
      </c>
      <c r="L3932" s="427">
        <v>268000</v>
      </c>
      <c r="M3932" s="428"/>
      <c r="N3932" s="428"/>
      <c r="O3932" s="429"/>
      <c r="P3932" s="447"/>
      <c r="Q3932" s="433"/>
      <c r="R3932" s="434"/>
      <c r="S3932" s="350">
        <v>416000</v>
      </c>
      <c r="T3932" s="431"/>
      <c r="U3932" s="340"/>
      <c r="V3932" s="431"/>
      <c r="W3932" s="340"/>
      <c r="X3932" s="23">
        <f t="shared" si="555"/>
        <v>0</v>
      </c>
      <c r="Y3932" s="23">
        <f t="shared" si="556"/>
        <v>0</v>
      </c>
      <c r="Z3932" s="20">
        <v>1</v>
      </c>
      <c r="AH3932" s="20">
        <f t="shared" si="551"/>
        <v>1</v>
      </c>
      <c r="AQ3932" s="1">
        <f t="shared" si="554"/>
        <v>0</v>
      </c>
      <c r="AR3932" s="1">
        <f t="shared" si="552"/>
        <v>1</v>
      </c>
    </row>
    <row r="3933" spans="1:44" ht="28.2" thickTop="1" thickBot="1">
      <c r="A3933" s="104" t="s">
        <v>1094</v>
      </c>
      <c r="B3933" s="104" t="s">
        <v>1331</v>
      </c>
      <c r="C3933" s="187" t="s">
        <v>36</v>
      </c>
      <c r="D3933" s="188"/>
      <c r="E3933" s="225" t="s">
        <v>179</v>
      </c>
      <c r="F3933" s="424">
        <v>15000</v>
      </c>
      <c r="G3933" s="425">
        <f>F3933</f>
        <v>15000</v>
      </c>
      <c r="H3933" s="426"/>
      <c r="I3933" s="350"/>
      <c r="J3933" s="427"/>
      <c r="K3933" s="427"/>
      <c r="L3933" s="427">
        <v>15000</v>
      </c>
      <c r="M3933" s="428"/>
      <c r="N3933" s="428"/>
      <c r="O3933" s="429"/>
      <c r="P3933" s="447"/>
      <c r="Q3933" s="433"/>
      <c r="R3933" s="434">
        <v>7000</v>
      </c>
      <c r="S3933" s="350">
        <v>8000</v>
      </c>
      <c r="T3933" s="431"/>
      <c r="U3933" s="340"/>
      <c r="V3933" s="431"/>
      <c r="W3933" s="340"/>
      <c r="X3933" s="23">
        <f t="shared" si="555"/>
        <v>0</v>
      </c>
      <c r="Y3933" s="23">
        <f t="shared" si="556"/>
        <v>0</v>
      </c>
      <c r="Z3933" s="20">
        <v>1</v>
      </c>
      <c r="AH3933" s="20">
        <f t="shared" si="551"/>
        <v>1</v>
      </c>
      <c r="AQ3933" s="1">
        <f t="shared" si="554"/>
        <v>0</v>
      </c>
      <c r="AR3933" s="1">
        <f t="shared" si="552"/>
        <v>1</v>
      </c>
    </row>
    <row r="3934" spans="1:44" ht="28.2" thickTop="1" thickBot="1">
      <c r="A3934" s="104" t="s">
        <v>1094</v>
      </c>
      <c r="B3934" s="104" t="s">
        <v>1331</v>
      </c>
      <c r="C3934" s="187" t="s">
        <v>1332</v>
      </c>
      <c r="D3934" s="188"/>
      <c r="E3934" s="225" t="s">
        <v>179</v>
      </c>
      <c r="F3934" s="424">
        <v>1500000</v>
      </c>
      <c r="G3934" s="425">
        <f>F3934</f>
        <v>1500000</v>
      </c>
      <c r="H3934" s="426"/>
      <c r="I3934" s="350"/>
      <c r="J3934" s="427"/>
      <c r="K3934" s="427"/>
      <c r="L3934" s="427">
        <v>40000</v>
      </c>
      <c r="M3934" s="428">
        <v>1460000</v>
      </c>
      <c r="N3934" s="428"/>
      <c r="O3934" s="429"/>
      <c r="P3934" s="447"/>
      <c r="Q3934" s="433"/>
      <c r="R3934" s="434">
        <v>20000</v>
      </c>
      <c r="S3934" s="350">
        <v>1480000</v>
      </c>
      <c r="T3934" s="431"/>
      <c r="U3934" s="340"/>
      <c r="V3934" s="431"/>
      <c r="W3934" s="340"/>
      <c r="X3934" s="23">
        <f t="shared" si="555"/>
        <v>0</v>
      </c>
      <c r="Y3934" s="23">
        <f t="shared" si="556"/>
        <v>0</v>
      </c>
      <c r="AF3934" s="20">
        <v>1</v>
      </c>
      <c r="AH3934" s="20">
        <f t="shared" si="551"/>
        <v>1</v>
      </c>
      <c r="AQ3934" s="1">
        <f t="shared" si="554"/>
        <v>0</v>
      </c>
      <c r="AR3934" s="1">
        <f t="shared" si="552"/>
        <v>1</v>
      </c>
    </row>
    <row r="3935" spans="1:44" ht="28.2" thickTop="1" thickBot="1">
      <c r="A3935" s="104" t="s">
        <v>1094</v>
      </c>
      <c r="B3935" s="104" t="s">
        <v>1331</v>
      </c>
      <c r="C3935" s="187" t="s">
        <v>288</v>
      </c>
      <c r="D3935" s="188"/>
      <c r="E3935" s="225" t="s">
        <v>145</v>
      </c>
      <c r="F3935" s="424">
        <v>203000</v>
      </c>
      <c r="G3935" s="425">
        <f>F3935</f>
        <v>203000</v>
      </c>
      <c r="H3935" s="426"/>
      <c r="I3935" s="350">
        <v>153000</v>
      </c>
      <c r="J3935" s="427">
        <v>50000</v>
      </c>
      <c r="K3935" s="427"/>
      <c r="L3935" s="427"/>
      <c r="M3935" s="428"/>
      <c r="N3935" s="428"/>
      <c r="O3935" s="429"/>
      <c r="P3935" s="447"/>
      <c r="Q3935" s="433"/>
      <c r="R3935" s="434">
        <v>203000</v>
      </c>
      <c r="S3935" s="350"/>
      <c r="T3935" s="431"/>
      <c r="U3935" s="340"/>
      <c r="V3935" s="431"/>
      <c r="W3935" s="340"/>
      <c r="X3935" s="23">
        <f t="shared" si="555"/>
        <v>0</v>
      </c>
      <c r="Y3935" s="23">
        <f t="shared" si="556"/>
        <v>0</v>
      </c>
      <c r="AH3935" s="20">
        <f t="shared" si="551"/>
        <v>0</v>
      </c>
      <c r="AI3935" s="20">
        <v>1</v>
      </c>
      <c r="AQ3935" s="1">
        <f t="shared" si="554"/>
        <v>1</v>
      </c>
      <c r="AR3935" s="1">
        <f t="shared" si="552"/>
        <v>1</v>
      </c>
    </row>
    <row r="3936" spans="1:44" ht="28.2" thickTop="1" thickBot="1">
      <c r="A3936" s="33" t="s">
        <v>2083</v>
      </c>
      <c r="B3936" s="33" t="s">
        <v>2083</v>
      </c>
      <c r="C3936" s="323" t="s">
        <v>208</v>
      </c>
      <c r="D3936" s="35"/>
      <c r="E3936" s="324" t="s">
        <v>179</v>
      </c>
      <c r="F3936" s="454">
        <v>450000</v>
      </c>
      <c r="G3936" s="454">
        <v>450000</v>
      </c>
      <c r="H3936" s="455"/>
      <c r="I3936" s="39">
        <v>62000</v>
      </c>
      <c r="J3936" s="40"/>
      <c r="K3936" s="40"/>
      <c r="L3936" s="40">
        <v>388000</v>
      </c>
      <c r="M3936" s="41"/>
      <c r="N3936" s="41"/>
      <c r="O3936" s="42"/>
      <c r="P3936" s="518"/>
      <c r="Q3936" s="473"/>
      <c r="R3936" s="519">
        <v>300000</v>
      </c>
      <c r="S3936" s="39">
        <f t="shared" ref="S3936:S3948" si="557">G3936-Q3936-R3936</f>
        <v>150000</v>
      </c>
      <c r="T3936" s="46"/>
      <c r="U3936" s="39"/>
      <c r="V3936" s="46"/>
      <c r="W3936" s="39"/>
      <c r="X3936" s="23">
        <f t="shared" ref="X3936:X3967" si="558">G3936-I3936-J3936-K3936-L3936-M3936-N3936</f>
        <v>0</v>
      </c>
      <c r="Y3936" s="23">
        <f t="shared" ref="Y3936:Y3967" si="559">G3936-Q3936-R3936-S3936</f>
        <v>0</v>
      </c>
      <c r="Z3936" s="20">
        <v>1</v>
      </c>
      <c r="AH3936" s="20">
        <f t="shared" si="551"/>
        <v>1</v>
      </c>
      <c r="AQ3936" s="1">
        <f t="shared" si="554"/>
        <v>0</v>
      </c>
      <c r="AR3936" s="1">
        <f t="shared" si="552"/>
        <v>1</v>
      </c>
    </row>
    <row r="3937" spans="1:44" ht="28.2" thickTop="1" thickBot="1">
      <c r="A3937" s="33" t="s">
        <v>2083</v>
      </c>
      <c r="B3937" s="33" t="s">
        <v>2083</v>
      </c>
      <c r="C3937" s="323" t="s">
        <v>323</v>
      </c>
      <c r="D3937" s="35"/>
      <c r="E3937" s="324" t="s">
        <v>179</v>
      </c>
      <c r="F3937" s="454">
        <v>109000</v>
      </c>
      <c r="G3937" s="454">
        <v>109000</v>
      </c>
      <c r="H3937" s="455"/>
      <c r="I3937" s="39">
        <v>109000</v>
      </c>
      <c r="J3937" s="40"/>
      <c r="K3937" s="40"/>
      <c r="L3937" s="40"/>
      <c r="M3937" s="41"/>
      <c r="N3937" s="41"/>
      <c r="O3937" s="42"/>
      <c r="P3937" s="518"/>
      <c r="Q3937" s="473"/>
      <c r="R3937" s="519">
        <v>109000</v>
      </c>
      <c r="S3937" s="39">
        <f t="shared" si="557"/>
        <v>0</v>
      </c>
      <c r="T3937" s="46"/>
      <c r="U3937" s="39"/>
      <c r="V3937" s="46"/>
      <c r="W3937" s="39"/>
      <c r="X3937" s="23">
        <f t="shared" si="558"/>
        <v>0</v>
      </c>
      <c r="Y3937" s="23">
        <f t="shared" si="559"/>
        <v>0</v>
      </c>
      <c r="Z3937" s="20">
        <v>1</v>
      </c>
      <c r="AH3937" s="20">
        <f t="shared" si="551"/>
        <v>1</v>
      </c>
      <c r="AQ3937" s="1">
        <f t="shared" si="554"/>
        <v>0</v>
      </c>
      <c r="AR3937" s="1">
        <f t="shared" si="552"/>
        <v>1</v>
      </c>
    </row>
    <row r="3938" spans="1:44" ht="28.2" thickTop="1" thickBot="1">
      <c r="A3938" s="33" t="s">
        <v>2083</v>
      </c>
      <c r="B3938" s="33" t="s">
        <v>2083</v>
      </c>
      <c r="C3938" s="323" t="s">
        <v>318</v>
      </c>
      <c r="D3938" s="35"/>
      <c r="E3938" s="324" t="s">
        <v>179</v>
      </c>
      <c r="F3938" s="454">
        <v>110000</v>
      </c>
      <c r="G3938" s="454">
        <v>110000</v>
      </c>
      <c r="H3938" s="455"/>
      <c r="I3938" s="39">
        <v>110000</v>
      </c>
      <c r="J3938" s="40"/>
      <c r="K3938" s="40"/>
      <c r="L3938" s="40"/>
      <c r="M3938" s="41"/>
      <c r="N3938" s="41"/>
      <c r="O3938" s="42"/>
      <c r="P3938" s="518"/>
      <c r="Q3938" s="473"/>
      <c r="R3938" s="519">
        <v>110000</v>
      </c>
      <c r="S3938" s="39">
        <f t="shared" si="557"/>
        <v>0</v>
      </c>
      <c r="T3938" s="46"/>
      <c r="U3938" s="39"/>
      <c r="V3938" s="46"/>
      <c r="W3938" s="39"/>
      <c r="X3938" s="23">
        <f t="shared" si="558"/>
        <v>0</v>
      </c>
      <c r="Y3938" s="23">
        <f t="shared" si="559"/>
        <v>0</v>
      </c>
      <c r="Z3938" s="20">
        <v>1</v>
      </c>
      <c r="AH3938" s="20">
        <f t="shared" si="551"/>
        <v>1</v>
      </c>
      <c r="AQ3938" s="1">
        <f t="shared" si="554"/>
        <v>0</v>
      </c>
      <c r="AR3938" s="1">
        <f t="shared" si="552"/>
        <v>1</v>
      </c>
    </row>
    <row r="3939" spans="1:44" ht="28.2" thickTop="1" thickBot="1">
      <c r="A3939" s="33" t="s">
        <v>2083</v>
      </c>
      <c r="B3939" s="33" t="s">
        <v>2083</v>
      </c>
      <c r="C3939" s="323" t="s">
        <v>40</v>
      </c>
      <c r="D3939" s="35"/>
      <c r="E3939" s="324" t="s">
        <v>179</v>
      </c>
      <c r="F3939" s="454">
        <v>70000</v>
      </c>
      <c r="G3939" s="454">
        <v>70000</v>
      </c>
      <c r="H3939" s="455"/>
      <c r="I3939" s="39">
        <v>70000</v>
      </c>
      <c r="J3939" s="40"/>
      <c r="K3939" s="40"/>
      <c r="L3939" s="40"/>
      <c r="M3939" s="41"/>
      <c r="N3939" s="39"/>
      <c r="O3939" s="42"/>
      <c r="P3939" s="518"/>
      <c r="Q3939" s="473"/>
      <c r="R3939" s="519">
        <v>70000</v>
      </c>
      <c r="S3939" s="39">
        <f t="shared" si="557"/>
        <v>0</v>
      </c>
      <c r="T3939" s="46"/>
      <c r="U3939" s="39"/>
      <c r="V3939" s="46"/>
      <c r="W3939" s="39"/>
      <c r="X3939" s="23">
        <f t="shared" si="558"/>
        <v>0</v>
      </c>
      <c r="Y3939" s="23">
        <f t="shared" si="559"/>
        <v>0</v>
      </c>
      <c r="Z3939" s="20">
        <v>1</v>
      </c>
      <c r="AH3939" s="20">
        <f t="shared" si="551"/>
        <v>1</v>
      </c>
      <c r="AQ3939" s="1">
        <f t="shared" si="554"/>
        <v>0</v>
      </c>
      <c r="AR3939" s="1">
        <f t="shared" si="552"/>
        <v>1</v>
      </c>
    </row>
    <row r="3940" spans="1:44" ht="28.2" thickTop="1" thickBot="1">
      <c r="A3940" s="33" t="s">
        <v>2083</v>
      </c>
      <c r="B3940" s="33" t="s">
        <v>2083</v>
      </c>
      <c r="C3940" s="323" t="s">
        <v>2084</v>
      </c>
      <c r="D3940" s="35"/>
      <c r="E3940" s="324" t="s">
        <v>179</v>
      </c>
      <c r="F3940" s="454">
        <v>180000</v>
      </c>
      <c r="G3940" s="454">
        <v>180000</v>
      </c>
      <c r="H3940" s="455"/>
      <c r="I3940" s="39">
        <v>180000</v>
      </c>
      <c r="J3940" s="40"/>
      <c r="K3940" s="40"/>
      <c r="L3940" s="40"/>
      <c r="M3940" s="41"/>
      <c r="N3940" s="39"/>
      <c r="O3940" s="42"/>
      <c r="P3940" s="518"/>
      <c r="Q3940" s="473"/>
      <c r="R3940" s="519">
        <v>120000</v>
      </c>
      <c r="S3940" s="39">
        <f t="shared" si="557"/>
        <v>60000</v>
      </c>
      <c r="T3940" s="46"/>
      <c r="U3940" s="39"/>
      <c r="V3940" s="46"/>
      <c r="W3940" s="39"/>
      <c r="X3940" s="23">
        <f t="shared" si="558"/>
        <v>0</v>
      </c>
      <c r="Y3940" s="23">
        <f t="shared" si="559"/>
        <v>0</v>
      </c>
      <c r="Z3940" s="20">
        <v>1</v>
      </c>
      <c r="AH3940" s="20">
        <f t="shared" si="551"/>
        <v>1</v>
      </c>
      <c r="AQ3940" s="1">
        <f t="shared" si="554"/>
        <v>0</v>
      </c>
      <c r="AR3940" s="1">
        <f t="shared" si="552"/>
        <v>1</v>
      </c>
    </row>
    <row r="3941" spans="1:44" ht="28.2" thickTop="1" thickBot="1">
      <c r="A3941" s="33" t="s">
        <v>2083</v>
      </c>
      <c r="B3941" s="33" t="s">
        <v>2083</v>
      </c>
      <c r="C3941" s="323" t="s">
        <v>1530</v>
      </c>
      <c r="D3941" s="35"/>
      <c r="E3941" s="324" t="s">
        <v>179</v>
      </c>
      <c r="F3941" s="454">
        <v>150000</v>
      </c>
      <c r="G3941" s="454">
        <v>150000</v>
      </c>
      <c r="H3941" s="455"/>
      <c r="I3941" s="39">
        <v>150000</v>
      </c>
      <c r="J3941" s="40"/>
      <c r="K3941" s="40"/>
      <c r="L3941" s="40"/>
      <c r="M3941" s="41"/>
      <c r="N3941" s="39"/>
      <c r="O3941" s="42"/>
      <c r="P3941" s="518"/>
      <c r="Q3941" s="473"/>
      <c r="R3941" s="519">
        <v>150000</v>
      </c>
      <c r="S3941" s="39">
        <f t="shared" si="557"/>
        <v>0</v>
      </c>
      <c r="T3941" s="46"/>
      <c r="U3941" s="39"/>
      <c r="V3941" s="46"/>
      <c r="W3941" s="39"/>
      <c r="X3941" s="23">
        <f t="shared" si="558"/>
        <v>0</v>
      </c>
      <c r="Y3941" s="23">
        <f t="shared" si="559"/>
        <v>0</v>
      </c>
      <c r="Z3941" s="20">
        <v>1</v>
      </c>
      <c r="AH3941" s="20">
        <f t="shared" si="551"/>
        <v>1</v>
      </c>
      <c r="AQ3941" s="1">
        <f t="shared" si="554"/>
        <v>0</v>
      </c>
      <c r="AR3941" s="1">
        <f t="shared" si="552"/>
        <v>1</v>
      </c>
    </row>
    <row r="3942" spans="1:44" ht="28.2" thickTop="1" thickBot="1">
      <c r="A3942" s="33" t="s">
        <v>2083</v>
      </c>
      <c r="B3942" s="33" t="s">
        <v>2083</v>
      </c>
      <c r="C3942" s="323" t="s">
        <v>2006</v>
      </c>
      <c r="D3942" s="35"/>
      <c r="E3942" s="324" t="s">
        <v>179</v>
      </c>
      <c r="F3942" s="454">
        <v>467000</v>
      </c>
      <c r="G3942" s="454">
        <v>467000</v>
      </c>
      <c r="H3942" s="455"/>
      <c r="I3942" s="39"/>
      <c r="J3942" s="40">
        <v>467000</v>
      </c>
      <c r="K3942" s="40"/>
      <c r="L3942" s="40"/>
      <c r="M3942" s="41"/>
      <c r="N3942" s="39"/>
      <c r="O3942" s="42"/>
      <c r="P3942" s="518"/>
      <c r="Q3942" s="473"/>
      <c r="R3942" s="519">
        <v>467000</v>
      </c>
      <c r="S3942" s="39">
        <f t="shared" si="557"/>
        <v>0</v>
      </c>
      <c r="T3942" s="46"/>
      <c r="U3942" s="39"/>
      <c r="V3942" s="46"/>
      <c r="W3942" s="39"/>
      <c r="X3942" s="23">
        <f t="shared" si="558"/>
        <v>0</v>
      </c>
      <c r="Y3942" s="23">
        <f t="shared" si="559"/>
        <v>0</v>
      </c>
      <c r="Z3942" s="20">
        <v>1</v>
      </c>
      <c r="AH3942" s="20">
        <f t="shared" si="551"/>
        <v>1</v>
      </c>
      <c r="AQ3942" s="1">
        <f t="shared" si="554"/>
        <v>0</v>
      </c>
      <c r="AR3942" s="1">
        <f t="shared" si="552"/>
        <v>1</v>
      </c>
    </row>
    <row r="3943" spans="1:44" ht="28.2" thickTop="1" thickBot="1">
      <c r="A3943" s="33" t="s">
        <v>2083</v>
      </c>
      <c r="B3943" s="33" t="s">
        <v>2083</v>
      </c>
      <c r="C3943" s="323" t="s">
        <v>2085</v>
      </c>
      <c r="D3943" s="35"/>
      <c r="E3943" s="324" t="s">
        <v>145</v>
      </c>
      <c r="F3943" s="529">
        <v>663000</v>
      </c>
      <c r="G3943" s="529">
        <v>663000</v>
      </c>
      <c r="H3943" s="530"/>
      <c r="I3943" s="531">
        <v>219000</v>
      </c>
      <c r="J3943" s="532">
        <v>200000</v>
      </c>
      <c r="K3943" s="532"/>
      <c r="L3943" s="532">
        <v>244000</v>
      </c>
      <c r="M3943" s="533"/>
      <c r="N3943" s="41"/>
      <c r="O3943" s="42"/>
      <c r="P3943" s="518"/>
      <c r="Q3943" s="473">
        <v>600000</v>
      </c>
      <c r="R3943" s="519">
        <v>63000</v>
      </c>
      <c r="S3943" s="39">
        <f t="shared" si="557"/>
        <v>0</v>
      </c>
      <c r="T3943" s="46"/>
      <c r="U3943" s="39"/>
      <c r="V3943" s="46"/>
      <c r="W3943" s="39"/>
      <c r="X3943" s="23">
        <f t="shared" si="558"/>
        <v>0</v>
      </c>
      <c r="Y3943" s="23">
        <f t="shared" si="559"/>
        <v>0</v>
      </c>
      <c r="AH3943" s="20">
        <f t="shared" si="551"/>
        <v>0</v>
      </c>
      <c r="AI3943" s="20">
        <v>1</v>
      </c>
      <c r="AQ3943" s="1">
        <f t="shared" si="554"/>
        <v>1</v>
      </c>
      <c r="AR3943" s="1">
        <f t="shared" si="552"/>
        <v>1</v>
      </c>
    </row>
    <row r="3944" spans="1:44" ht="28.2" thickTop="1" thickBot="1">
      <c r="A3944" s="33" t="s">
        <v>2083</v>
      </c>
      <c r="B3944" s="33" t="s">
        <v>2083</v>
      </c>
      <c r="C3944" s="323" t="s">
        <v>2086</v>
      </c>
      <c r="D3944" s="35"/>
      <c r="E3944" s="324" t="s">
        <v>1553</v>
      </c>
      <c r="F3944" s="454">
        <v>270000</v>
      </c>
      <c r="G3944" s="454">
        <v>270000</v>
      </c>
      <c r="H3944" s="455"/>
      <c r="I3944" s="39">
        <v>270000</v>
      </c>
      <c r="J3944" s="40"/>
      <c r="K3944" s="40"/>
      <c r="L3944" s="40"/>
      <c r="M3944" s="41"/>
      <c r="N3944" s="39"/>
      <c r="O3944" s="534"/>
      <c r="P3944" s="518"/>
      <c r="Q3944" s="473">
        <v>240000</v>
      </c>
      <c r="R3944" s="519">
        <v>30000</v>
      </c>
      <c r="S3944" s="39">
        <f t="shared" si="557"/>
        <v>0</v>
      </c>
      <c r="T3944" s="46"/>
      <c r="U3944" s="39"/>
      <c r="V3944" s="46"/>
      <c r="W3944" s="39"/>
      <c r="X3944" s="23">
        <f t="shared" si="558"/>
        <v>0</v>
      </c>
      <c r="Y3944" s="23">
        <f t="shared" si="559"/>
        <v>0</v>
      </c>
      <c r="Z3944" s="20">
        <v>1</v>
      </c>
      <c r="AH3944" s="20">
        <f t="shared" si="551"/>
        <v>1</v>
      </c>
      <c r="AQ3944" s="1">
        <f t="shared" si="554"/>
        <v>0</v>
      </c>
      <c r="AR3944" s="1">
        <f t="shared" si="552"/>
        <v>1</v>
      </c>
    </row>
    <row r="3945" spans="1:44" ht="54" thickTop="1" thickBot="1">
      <c r="A3945" s="33" t="s">
        <v>2083</v>
      </c>
      <c r="B3945" s="33" t="s">
        <v>2083</v>
      </c>
      <c r="C3945" s="323" t="s">
        <v>2087</v>
      </c>
      <c r="D3945" s="35"/>
      <c r="E3945" s="324" t="s">
        <v>53</v>
      </c>
      <c r="F3945" s="454">
        <v>396000</v>
      </c>
      <c r="G3945" s="454">
        <v>396000</v>
      </c>
      <c r="H3945" s="455"/>
      <c r="I3945" s="39">
        <v>274000</v>
      </c>
      <c r="J3945" s="40"/>
      <c r="K3945" s="40"/>
      <c r="L3945" s="40">
        <v>122000</v>
      </c>
      <c r="M3945" s="41"/>
      <c r="N3945" s="39"/>
      <c r="O3945" s="535"/>
      <c r="P3945" s="518"/>
      <c r="Q3945" s="473">
        <v>338000</v>
      </c>
      <c r="R3945" s="519">
        <v>58000</v>
      </c>
      <c r="S3945" s="39">
        <f t="shared" si="557"/>
        <v>0</v>
      </c>
      <c r="T3945" s="46"/>
      <c r="U3945" s="39"/>
      <c r="V3945" s="46"/>
      <c r="W3945" s="39"/>
      <c r="X3945" s="23">
        <f t="shared" si="558"/>
        <v>0</v>
      </c>
      <c r="Y3945" s="23">
        <f t="shared" si="559"/>
        <v>0</v>
      </c>
      <c r="AH3945" s="20">
        <f t="shared" si="551"/>
        <v>0</v>
      </c>
      <c r="AI3945" s="20">
        <v>1</v>
      </c>
      <c r="AQ3945" s="1">
        <f t="shared" si="554"/>
        <v>1</v>
      </c>
      <c r="AR3945" s="1">
        <f t="shared" si="552"/>
        <v>1</v>
      </c>
    </row>
    <row r="3946" spans="1:44" ht="28.2" thickTop="1" thickBot="1">
      <c r="A3946" s="33" t="s">
        <v>2083</v>
      </c>
      <c r="B3946" s="33" t="s">
        <v>2083</v>
      </c>
      <c r="C3946" s="323" t="s">
        <v>2088</v>
      </c>
      <c r="D3946" s="35"/>
      <c r="E3946" s="324" t="s">
        <v>179</v>
      </c>
      <c r="F3946" s="529">
        <v>685000</v>
      </c>
      <c r="G3946" s="529">
        <v>685000</v>
      </c>
      <c r="H3946" s="530"/>
      <c r="I3946" s="531">
        <v>685000</v>
      </c>
      <c r="J3946" s="532"/>
      <c r="K3946" s="532"/>
      <c r="L3946" s="532"/>
      <c r="M3946" s="533"/>
      <c r="N3946" s="41"/>
      <c r="O3946" s="535"/>
      <c r="P3946" s="518"/>
      <c r="Q3946" s="473">
        <v>523000</v>
      </c>
      <c r="R3946" s="519">
        <v>162000</v>
      </c>
      <c r="S3946" s="39">
        <f t="shared" si="557"/>
        <v>0</v>
      </c>
      <c r="T3946" s="46"/>
      <c r="U3946" s="39"/>
      <c r="V3946" s="46"/>
      <c r="W3946" s="39"/>
      <c r="X3946" s="23">
        <f t="shared" si="558"/>
        <v>0</v>
      </c>
      <c r="Y3946" s="23">
        <f t="shared" si="559"/>
        <v>0</v>
      </c>
      <c r="Z3946" s="20">
        <v>1</v>
      </c>
      <c r="AH3946" s="20">
        <f t="shared" si="551"/>
        <v>1</v>
      </c>
      <c r="AQ3946" s="1">
        <f t="shared" si="554"/>
        <v>0</v>
      </c>
      <c r="AR3946" s="1">
        <f t="shared" si="552"/>
        <v>1</v>
      </c>
    </row>
    <row r="3947" spans="1:44" ht="28.2" thickTop="1" thickBot="1">
      <c r="A3947" s="33" t="s">
        <v>2083</v>
      </c>
      <c r="B3947" s="33" t="s">
        <v>2083</v>
      </c>
      <c r="C3947" s="323" t="s">
        <v>2089</v>
      </c>
      <c r="D3947" s="35"/>
      <c r="E3947" s="324" t="s">
        <v>179</v>
      </c>
      <c r="F3947" s="454">
        <v>80000</v>
      </c>
      <c r="G3947" s="454">
        <v>80000</v>
      </c>
      <c r="H3947" s="455"/>
      <c r="I3947" s="39">
        <v>80000</v>
      </c>
      <c r="J3947" s="40"/>
      <c r="K3947" s="40"/>
      <c r="L3947" s="40"/>
      <c r="M3947" s="41"/>
      <c r="N3947" s="41"/>
      <c r="O3947" s="535"/>
      <c r="P3947" s="518"/>
      <c r="Q3947" s="473"/>
      <c r="R3947" s="519">
        <v>80</v>
      </c>
      <c r="S3947" s="39">
        <f t="shared" si="557"/>
        <v>79920</v>
      </c>
      <c r="T3947" s="46"/>
      <c r="U3947" s="39"/>
      <c r="V3947" s="46"/>
      <c r="W3947" s="39"/>
      <c r="X3947" s="23">
        <f t="shared" si="558"/>
        <v>0</v>
      </c>
      <c r="Y3947" s="23">
        <f t="shared" si="559"/>
        <v>0</v>
      </c>
      <c r="Z3947" s="20">
        <v>1</v>
      </c>
      <c r="AH3947" s="20">
        <f t="shared" si="551"/>
        <v>1</v>
      </c>
      <c r="AQ3947" s="1">
        <f t="shared" si="554"/>
        <v>0</v>
      </c>
      <c r="AR3947" s="1">
        <f t="shared" si="552"/>
        <v>1</v>
      </c>
    </row>
    <row r="3948" spans="1:44" ht="28.2" thickTop="1" thickBot="1">
      <c r="A3948" s="33" t="s">
        <v>2083</v>
      </c>
      <c r="B3948" s="33" t="s">
        <v>2083</v>
      </c>
      <c r="C3948" s="323" t="s">
        <v>2090</v>
      </c>
      <c r="D3948" s="35"/>
      <c r="E3948" s="876" t="s">
        <v>145</v>
      </c>
      <c r="F3948" s="454">
        <v>500000</v>
      </c>
      <c r="G3948" s="454">
        <v>500000</v>
      </c>
      <c r="H3948" s="455"/>
      <c r="I3948" s="39"/>
      <c r="J3948" s="40"/>
      <c r="K3948" s="40"/>
      <c r="L3948" s="40"/>
      <c r="M3948" s="41">
        <v>500000</v>
      </c>
      <c r="N3948" s="41"/>
      <c r="O3948" s="535"/>
      <c r="P3948" s="518"/>
      <c r="Q3948" s="954">
        <v>2941.08</v>
      </c>
      <c r="R3948" s="519">
        <v>450000</v>
      </c>
      <c r="S3948" s="936">
        <f t="shared" si="557"/>
        <v>47058.919999999984</v>
      </c>
      <c r="T3948" s="46"/>
      <c r="U3948" s="39"/>
      <c r="V3948" s="46"/>
      <c r="W3948" s="39"/>
      <c r="X3948" s="23">
        <f t="shared" si="558"/>
        <v>0</v>
      </c>
      <c r="Y3948" s="23">
        <f t="shared" si="559"/>
        <v>0</v>
      </c>
      <c r="AH3948" s="20">
        <f t="shared" si="551"/>
        <v>0</v>
      </c>
      <c r="AO3948" s="20">
        <v>1</v>
      </c>
      <c r="AQ3948" s="1">
        <f t="shared" si="554"/>
        <v>1</v>
      </c>
      <c r="AR3948" s="1">
        <f t="shared" si="552"/>
        <v>1</v>
      </c>
    </row>
    <row r="3949" spans="1:44" ht="28.2" thickTop="1" thickBot="1">
      <c r="A3949" s="206" t="s">
        <v>2083</v>
      </c>
      <c r="B3949" s="206" t="s">
        <v>2091</v>
      </c>
      <c r="C3949" s="227" t="s">
        <v>217</v>
      </c>
      <c r="D3949" s="475"/>
      <c r="E3949" s="827" t="s">
        <v>179</v>
      </c>
      <c r="F3949" s="523">
        <v>500000</v>
      </c>
      <c r="G3949" s="523">
        <v>500000</v>
      </c>
      <c r="H3949" s="524"/>
      <c r="I3949" s="528"/>
      <c r="J3949" s="526"/>
      <c r="K3949" s="526"/>
      <c r="L3949" s="526">
        <v>500000</v>
      </c>
      <c r="M3949" s="527"/>
      <c r="N3949" s="479"/>
      <c r="O3949" s="536"/>
      <c r="P3949" s="521"/>
      <c r="Q3949" s="512"/>
      <c r="R3949" s="522">
        <v>500000</v>
      </c>
      <c r="S3949" s="334">
        <f t="shared" ref="S3949:S3955" si="560">G3949-R3949-Q3949</f>
        <v>0</v>
      </c>
      <c r="T3949" s="484"/>
      <c r="U3949" s="334"/>
      <c r="V3949" s="484"/>
      <c r="W3949" s="334"/>
      <c r="X3949" s="23">
        <f t="shared" si="558"/>
        <v>0</v>
      </c>
      <c r="Y3949" s="23">
        <f t="shared" si="559"/>
        <v>0</v>
      </c>
      <c r="Z3949" s="20">
        <v>1</v>
      </c>
      <c r="AH3949" s="20">
        <f t="shared" si="551"/>
        <v>1</v>
      </c>
      <c r="AQ3949" s="1">
        <f t="shared" si="554"/>
        <v>0</v>
      </c>
      <c r="AR3949" s="1">
        <f t="shared" si="552"/>
        <v>1</v>
      </c>
    </row>
    <row r="3950" spans="1:44" ht="28.2" thickTop="1" thickBot="1">
      <c r="A3950" s="206" t="s">
        <v>2083</v>
      </c>
      <c r="B3950" s="206" t="s">
        <v>2091</v>
      </c>
      <c r="C3950" s="227" t="s">
        <v>48</v>
      </c>
      <c r="D3950" s="475"/>
      <c r="E3950" s="827" t="s">
        <v>179</v>
      </c>
      <c r="F3950" s="476">
        <v>48000</v>
      </c>
      <c r="G3950" s="476">
        <v>48000</v>
      </c>
      <c r="H3950" s="477"/>
      <c r="I3950" s="334"/>
      <c r="J3950" s="478"/>
      <c r="K3950" s="478"/>
      <c r="L3950" s="478">
        <v>48000</v>
      </c>
      <c r="M3950" s="479"/>
      <c r="N3950" s="334"/>
      <c r="O3950" s="536"/>
      <c r="P3950" s="521"/>
      <c r="Q3950" s="512"/>
      <c r="R3950" s="522">
        <v>48000</v>
      </c>
      <c r="S3950" s="334">
        <f t="shared" si="560"/>
        <v>0</v>
      </c>
      <c r="T3950" s="484"/>
      <c r="U3950" s="334"/>
      <c r="V3950" s="484"/>
      <c r="W3950" s="334"/>
      <c r="X3950" s="23">
        <f t="shared" si="558"/>
        <v>0</v>
      </c>
      <c r="Y3950" s="23">
        <f t="shared" si="559"/>
        <v>0</v>
      </c>
      <c r="Z3950" s="20">
        <v>1</v>
      </c>
      <c r="AH3950" s="20">
        <f t="shared" si="551"/>
        <v>1</v>
      </c>
      <c r="AQ3950" s="1">
        <f t="shared" si="554"/>
        <v>0</v>
      </c>
      <c r="AR3950" s="1">
        <f t="shared" si="552"/>
        <v>1</v>
      </c>
    </row>
    <row r="3951" spans="1:44" ht="28.2" thickTop="1" thickBot="1">
      <c r="A3951" s="206" t="s">
        <v>2083</v>
      </c>
      <c r="B3951" s="206" t="s">
        <v>2091</v>
      </c>
      <c r="C3951" s="227" t="s">
        <v>2092</v>
      </c>
      <c r="D3951" s="475"/>
      <c r="E3951" s="827" t="s">
        <v>53</v>
      </c>
      <c r="F3951" s="476">
        <v>238000</v>
      </c>
      <c r="G3951" s="476">
        <v>238000</v>
      </c>
      <c r="H3951" s="477"/>
      <c r="I3951" s="334">
        <v>66000</v>
      </c>
      <c r="J3951" s="478"/>
      <c r="K3951" s="478"/>
      <c r="L3951" s="478">
        <v>172000</v>
      </c>
      <c r="M3951" s="479"/>
      <c r="N3951" s="334"/>
      <c r="O3951" s="536"/>
      <c r="P3951" s="521"/>
      <c r="Q3951" s="512">
        <v>155000</v>
      </c>
      <c r="R3951" s="522">
        <v>83000</v>
      </c>
      <c r="S3951" s="334">
        <f t="shared" si="560"/>
        <v>0</v>
      </c>
      <c r="T3951" s="484"/>
      <c r="U3951" s="334"/>
      <c r="V3951" s="484"/>
      <c r="W3951" s="334"/>
      <c r="X3951" s="23">
        <f t="shared" si="558"/>
        <v>0</v>
      </c>
      <c r="Y3951" s="23">
        <f t="shared" si="559"/>
        <v>0</v>
      </c>
      <c r="AH3951" s="20">
        <f t="shared" si="551"/>
        <v>0</v>
      </c>
      <c r="AI3951" s="20">
        <v>1</v>
      </c>
      <c r="AQ3951" s="1">
        <f t="shared" si="554"/>
        <v>1</v>
      </c>
      <c r="AR3951" s="1">
        <f t="shared" si="552"/>
        <v>1</v>
      </c>
    </row>
    <row r="3952" spans="1:44" ht="28.2" thickTop="1" thickBot="1">
      <c r="A3952" s="206" t="s">
        <v>2083</v>
      </c>
      <c r="B3952" s="206" t="s">
        <v>2091</v>
      </c>
      <c r="C3952" s="227" t="s">
        <v>383</v>
      </c>
      <c r="D3952" s="475"/>
      <c r="E3952" s="827" t="s">
        <v>145</v>
      </c>
      <c r="F3952" s="523">
        <v>100000</v>
      </c>
      <c r="G3952" s="523">
        <v>100000</v>
      </c>
      <c r="H3952" s="524"/>
      <c r="I3952" s="528"/>
      <c r="J3952" s="526"/>
      <c r="K3952" s="526"/>
      <c r="L3952" s="526">
        <v>100000</v>
      </c>
      <c r="M3952" s="527"/>
      <c r="N3952" s="334"/>
      <c r="O3952" s="480"/>
      <c r="P3952" s="521"/>
      <c r="Q3952" s="512">
        <v>10000</v>
      </c>
      <c r="R3952" s="522">
        <v>90000</v>
      </c>
      <c r="S3952" s="334">
        <f t="shared" si="560"/>
        <v>0</v>
      </c>
      <c r="T3952" s="484"/>
      <c r="U3952" s="334"/>
      <c r="V3952" s="484"/>
      <c r="W3952" s="334"/>
      <c r="X3952" s="23">
        <f t="shared" si="558"/>
        <v>0</v>
      </c>
      <c r="Y3952" s="23">
        <f t="shared" si="559"/>
        <v>0</v>
      </c>
      <c r="AH3952" s="20">
        <f t="shared" si="551"/>
        <v>0</v>
      </c>
      <c r="AI3952" s="20">
        <v>1</v>
      </c>
      <c r="AQ3952" s="1">
        <f t="shared" si="554"/>
        <v>1</v>
      </c>
      <c r="AR3952" s="1">
        <f t="shared" si="552"/>
        <v>1</v>
      </c>
    </row>
    <row r="3953" spans="1:44" ht="28.2" thickTop="1" thickBot="1">
      <c r="A3953" s="206" t="s">
        <v>2083</v>
      </c>
      <c r="B3953" s="206" t="s">
        <v>2091</v>
      </c>
      <c r="C3953" s="227" t="s">
        <v>1348</v>
      </c>
      <c r="D3953" s="475"/>
      <c r="E3953" s="827" t="s">
        <v>145</v>
      </c>
      <c r="F3953" s="476">
        <v>144000</v>
      </c>
      <c r="G3953" s="476">
        <v>144000</v>
      </c>
      <c r="H3953" s="477"/>
      <c r="I3953" s="334"/>
      <c r="J3953" s="478"/>
      <c r="K3953" s="478"/>
      <c r="L3953" s="478">
        <v>144000</v>
      </c>
      <c r="M3953" s="334"/>
      <c r="N3953" s="479"/>
      <c r="O3953" s="480"/>
      <c r="P3953" s="521"/>
      <c r="Q3953" s="512">
        <v>14000</v>
      </c>
      <c r="R3953" s="522">
        <v>130000</v>
      </c>
      <c r="S3953" s="334">
        <f t="shared" si="560"/>
        <v>0</v>
      </c>
      <c r="T3953" s="484"/>
      <c r="U3953" s="334"/>
      <c r="V3953" s="484"/>
      <c r="W3953" s="334"/>
      <c r="X3953" s="23">
        <f t="shared" si="558"/>
        <v>0</v>
      </c>
      <c r="Y3953" s="23">
        <f t="shared" si="559"/>
        <v>0</v>
      </c>
      <c r="AH3953" s="20">
        <f t="shared" si="551"/>
        <v>0</v>
      </c>
      <c r="AI3953" s="20">
        <v>1</v>
      </c>
      <c r="AQ3953" s="1">
        <f t="shared" si="554"/>
        <v>1</v>
      </c>
      <c r="AR3953" s="1">
        <f t="shared" si="552"/>
        <v>1</v>
      </c>
    </row>
    <row r="3954" spans="1:44" ht="28.2" thickTop="1" thickBot="1">
      <c r="A3954" s="206" t="s">
        <v>2083</v>
      </c>
      <c r="B3954" s="206" t="s">
        <v>2091</v>
      </c>
      <c r="C3954" s="227" t="s">
        <v>2093</v>
      </c>
      <c r="D3954" s="475"/>
      <c r="E3954" s="827" t="s">
        <v>145</v>
      </c>
      <c r="F3954" s="523">
        <v>100000</v>
      </c>
      <c r="G3954" s="523">
        <v>100000</v>
      </c>
      <c r="H3954" s="524"/>
      <c r="I3954" s="528"/>
      <c r="J3954" s="526"/>
      <c r="K3954" s="526"/>
      <c r="L3954" s="526">
        <v>100000</v>
      </c>
      <c r="M3954" s="527"/>
      <c r="N3954" s="479"/>
      <c r="O3954" s="480"/>
      <c r="P3954" s="521"/>
      <c r="Q3954" s="512">
        <v>15000</v>
      </c>
      <c r="R3954" s="522">
        <v>85000</v>
      </c>
      <c r="S3954" s="334">
        <f t="shared" si="560"/>
        <v>0</v>
      </c>
      <c r="T3954" s="484"/>
      <c r="U3954" s="334"/>
      <c r="V3954" s="484"/>
      <c r="W3954" s="334"/>
      <c r="X3954" s="23">
        <f t="shared" si="558"/>
        <v>0</v>
      </c>
      <c r="Y3954" s="23">
        <f t="shared" si="559"/>
        <v>0</v>
      </c>
      <c r="AH3954" s="20">
        <f t="shared" si="551"/>
        <v>0</v>
      </c>
      <c r="AI3954" s="20">
        <v>1</v>
      </c>
      <c r="AQ3954" s="1">
        <f t="shared" si="554"/>
        <v>1</v>
      </c>
      <c r="AR3954" s="1">
        <f t="shared" si="552"/>
        <v>1</v>
      </c>
    </row>
    <row r="3955" spans="1:44" ht="28.2" thickTop="1" thickBot="1">
      <c r="A3955" s="206" t="s">
        <v>2083</v>
      </c>
      <c r="B3955" s="206" t="s">
        <v>2091</v>
      </c>
      <c r="C3955" s="227" t="s">
        <v>2094</v>
      </c>
      <c r="D3955" s="475"/>
      <c r="E3955" s="827" t="s">
        <v>10</v>
      </c>
      <c r="F3955" s="476">
        <v>750000</v>
      </c>
      <c r="G3955" s="476">
        <v>750000</v>
      </c>
      <c r="H3955" s="477"/>
      <c r="I3955" s="334"/>
      <c r="J3955" s="478"/>
      <c r="K3955" s="478"/>
      <c r="L3955" s="478"/>
      <c r="M3955" s="479">
        <v>750000</v>
      </c>
      <c r="N3955" s="479"/>
      <c r="O3955" s="480"/>
      <c r="P3955" s="521"/>
      <c r="Q3955" s="954">
        <v>146147.50799999997</v>
      </c>
      <c r="R3955" s="522">
        <v>350000</v>
      </c>
      <c r="S3955" s="936">
        <f t="shared" si="560"/>
        <v>253852.49200000003</v>
      </c>
      <c r="T3955" s="484"/>
      <c r="U3955" s="334"/>
      <c r="V3955" s="484"/>
      <c r="W3955" s="334"/>
      <c r="X3955" s="23">
        <f t="shared" si="558"/>
        <v>0</v>
      </c>
      <c r="Y3955" s="23">
        <f t="shared" si="559"/>
        <v>0</v>
      </c>
      <c r="AH3955" s="20">
        <f t="shared" si="551"/>
        <v>0</v>
      </c>
      <c r="AO3955" s="20">
        <v>1</v>
      </c>
      <c r="AQ3955" s="1">
        <f t="shared" si="554"/>
        <v>1</v>
      </c>
      <c r="AR3955" s="1">
        <f t="shared" si="552"/>
        <v>1</v>
      </c>
    </row>
    <row r="3956" spans="1:44" ht="28.2" thickTop="1" thickBot="1">
      <c r="A3956" s="33" t="s">
        <v>2083</v>
      </c>
      <c r="B3956" s="33" t="s">
        <v>2095</v>
      </c>
      <c r="C3956" s="323" t="s">
        <v>41</v>
      </c>
      <c r="D3956" s="35"/>
      <c r="E3956" s="324" t="s">
        <v>179</v>
      </c>
      <c r="F3956" s="454">
        <v>500000</v>
      </c>
      <c r="G3956" s="454">
        <v>500000</v>
      </c>
      <c r="H3956" s="455"/>
      <c r="I3956" s="39"/>
      <c r="J3956" s="40"/>
      <c r="K3956" s="40"/>
      <c r="L3956" s="40">
        <v>500000</v>
      </c>
      <c r="M3956" s="41"/>
      <c r="N3956" s="41"/>
      <c r="O3956" s="42"/>
      <c r="P3956" s="518"/>
      <c r="Q3956" s="473"/>
      <c r="R3956" s="519">
        <v>250000</v>
      </c>
      <c r="S3956" s="39">
        <f>G3956-Q3956-R3956</f>
        <v>250000</v>
      </c>
      <c r="T3956" s="46"/>
      <c r="U3956" s="39"/>
      <c r="V3956" s="46"/>
      <c r="W3956" s="39"/>
      <c r="X3956" s="23">
        <f t="shared" si="558"/>
        <v>0</v>
      </c>
      <c r="Y3956" s="23">
        <f t="shared" si="559"/>
        <v>0</v>
      </c>
      <c r="Z3956" s="20">
        <v>1</v>
      </c>
      <c r="AH3956" s="20">
        <f t="shared" si="551"/>
        <v>1</v>
      </c>
      <c r="AQ3956" s="1">
        <f t="shared" si="554"/>
        <v>0</v>
      </c>
      <c r="AR3956" s="1">
        <f t="shared" si="552"/>
        <v>1</v>
      </c>
    </row>
    <row r="3957" spans="1:44" ht="28.2" thickTop="1" thickBot="1">
      <c r="A3957" s="33" t="s">
        <v>2083</v>
      </c>
      <c r="B3957" s="33" t="s">
        <v>2095</v>
      </c>
      <c r="C3957" s="323" t="s">
        <v>2096</v>
      </c>
      <c r="D3957" s="35"/>
      <c r="E3957" s="324" t="s">
        <v>179</v>
      </c>
      <c r="F3957" s="529">
        <v>149000</v>
      </c>
      <c r="G3957" s="529">
        <v>149000</v>
      </c>
      <c r="H3957" s="530"/>
      <c r="I3957" s="531"/>
      <c r="J3957" s="532"/>
      <c r="K3957" s="532"/>
      <c r="L3957" s="537">
        <v>149000</v>
      </c>
      <c r="M3957" s="533"/>
      <c r="N3957" s="41"/>
      <c r="O3957" s="42"/>
      <c r="P3957" s="518"/>
      <c r="Q3957" s="473"/>
      <c r="R3957" s="519">
        <v>134000</v>
      </c>
      <c r="S3957" s="39">
        <f>G3957-Q3957-R3957</f>
        <v>15000</v>
      </c>
      <c r="T3957" s="46"/>
      <c r="U3957" s="39"/>
      <c r="V3957" s="46"/>
      <c r="W3957" s="39"/>
      <c r="X3957" s="23">
        <f t="shared" si="558"/>
        <v>0</v>
      </c>
      <c r="Y3957" s="23">
        <f t="shared" si="559"/>
        <v>0</v>
      </c>
      <c r="Z3957" s="20">
        <v>1</v>
      </c>
      <c r="AH3957" s="20">
        <f t="shared" si="551"/>
        <v>1</v>
      </c>
      <c r="AQ3957" s="1">
        <f t="shared" si="554"/>
        <v>0</v>
      </c>
      <c r="AR3957" s="1">
        <f t="shared" si="552"/>
        <v>1</v>
      </c>
    </row>
    <row r="3958" spans="1:44" ht="28.2" thickTop="1" thickBot="1">
      <c r="A3958" s="33" t="s">
        <v>2083</v>
      </c>
      <c r="B3958" s="33" t="s">
        <v>2095</v>
      </c>
      <c r="C3958" s="323" t="s">
        <v>226</v>
      </c>
      <c r="D3958" s="35"/>
      <c r="E3958" s="324" t="s">
        <v>179</v>
      </c>
      <c r="F3958" s="454">
        <v>380000</v>
      </c>
      <c r="G3958" s="454">
        <v>380000</v>
      </c>
      <c r="H3958" s="455"/>
      <c r="I3958" s="39"/>
      <c r="J3958" s="40">
        <v>330000</v>
      </c>
      <c r="K3958" s="40"/>
      <c r="L3958" s="40">
        <v>50000</v>
      </c>
      <c r="M3958" s="41"/>
      <c r="N3958" s="41"/>
      <c r="O3958" s="42"/>
      <c r="P3958" s="518"/>
      <c r="Q3958" s="473"/>
      <c r="R3958" s="519">
        <v>380000</v>
      </c>
      <c r="S3958" s="39">
        <f>G3958-Q3958-R3958</f>
        <v>0</v>
      </c>
      <c r="T3958" s="46"/>
      <c r="U3958" s="39"/>
      <c r="V3958" s="46"/>
      <c r="W3958" s="39"/>
      <c r="X3958" s="23">
        <f t="shared" si="558"/>
        <v>0</v>
      </c>
      <c r="Y3958" s="23">
        <f t="shared" si="559"/>
        <v>0</v>
      </c>
      <c r="Z3958" s="20">
        <v>1</v>
      </c>
      <c r="AH3958" s="20">
        <f t="shared" si="551"/>
        <v>1</v>
      </c>
      <c r="AQ3958" s="1">
        <f t="shared" si="554"/>
        <v>0</v>
      </c>
      <c r="AR3958" s="1">
        <f t="shared" si="552"/>
        <v>1</v>
      </c>
    </row>
    <row r="3959" spans="1:44" ht="28.2" thickTop="1" thickBot="1">
      <c r="A3959" s="33" t="s">
        <v>2083</v>
      </c>
      <c r="B3959" s="33" t="s">
        <v>2095</v>
      </c>
      <c r="C3959" s="323" t="s">
        <v>2097</v>
      </c>
      <c r="D3959" s="35"/>
      <c r="E3959" s="324" t="s">
        <v>145</v>
      </c>
      <c r="F3959" s="454">
        <v>325000</v>
      </c>
      <c r="G3959" s="454">
        <v>325000</v>
      </c>
      <c r="H3959" s="455"/>
      <c r="I3959" s="39"/>
      <c r="J3959" s="40"/>
      <c r="K3959" s="40"/>
      <c r="L3959" s="40">
        <v>325000</v>
      </c>
      <c r="M3959" s="41"/>
      <c r="N3959" s="41"/>
      <c r="O3959" s="42"/>
      <c r="P3959" s="518"/>
      <c r="Q3959" s="473"/>
      <c r="R3959" s="519">
        <v>317000</v>
      </c>
      <c r="S3959" s="39">
        <f>G3959-Q3959-R3959</f>
        <v>8000</v>
      </c>
      <c r="T3959" s="46"/>
      <c r="U3959" s="39"/>
      <c r="V3959" s="46"/>
      <c r="W3959" s="39"/>
      <c r="X3959" s="23">
        <f t="shared" si="558"/>
        <v>0</v>
      </c>
      <c r="Y3959" s="23">
        <f t="shared" si="559"/>
        <v>0</v>
      </c>
      <c r="AH3959" s="20">
        <f t="shared" si="551"/>
        <v>0</v>
      </c>
      <c r="AI3959" s="20">
        <v>1</v>
      </c>
      <c r="AQ3959" s="1">
        <f t="shared" si="554"/>
        <v>1</v>
      </c>
      <c r="AR3959" s="1">
        <f t="shared" si="552"/>
        <v>1</v>
      </c>
    </row>
    <row r="3960" spans="1:44" ht="28.2" thickTop="1" thickBot="1">
      <c r="A3960" s="33" t="s">
        <v>2083</v>
      </c>
      <c r="B3960" s="33" t="s">
        <v>2095</v>
      </c>
      <c r="C3960" s="323" t="s">
        <v>2098</v>
      </c>
      <c r="D3960" s="35"/>
      <c r="E3960" s="324" t="s">
        <v>145</v>
      </c>
      <c r="F3960" s="529">
        <v>121000</v>
      </c>
      <c r="G3960" s="529">
        <v>121000</v>
      </c>
      <c r="H3960" s="530"/>
      <c r="I3960" s="531">
        <v>48000</v>
      </c>
      <c r="J3960" s="532">
        <v>73000</v>
      </c>
      <c r="K3960" s="532"/>
      <c r="L3960" s="532"/>
      <c r="M3960" s="533"/>
      <c r="N3960" s="41"/>
      <c r="O3960" s="42"/>
      <c r="P3960" s="518"/>
      <c r="Q3960" s="473"/>
      <c r="R3960" s="519">
        <v>109000</v>
      </c>
      <c r="S3960" s="39">
        <f>G3960-Q3960-R3960</f>
        <v>12000</v>
      </c>
      <c r="T3960" s="46"/>
      <c r="U3960" s="39"/>
      <c r="V3960" s="46"/>
      <c r="W3960" s="39"/>
      <c r="X3960" s="23">
        <f t="shared" si="558"/>
        <v>0</v>
      </c>
      <c r="Y3960" s="23">
        <f t="shared" si="559"/>
        <v>0</v>
      </c>
      <c r="AH3960" s="20">
        <f t="shared" si="551"/>
        <v>0</v>
      </c>
      <c r="AI3960" s="20">
        <v>1</v>
      </c>
      <c r="AQ3960" s="1">
        <f t="shared" si="554"/>
        <v>1</v>
      </c>
      <c r="AR3960" s="1">
        <f t="shared" si="552"/>
        <v>1</v>
      </c>
    </row>
    <row r="3961" spans="1:44" ht="28.2" thickTop="1" thickBot="1">
      <c r="A3961" s="206" t="s">
        <v>2083</v>
      </c>
      <c r="B3961" s="206" t="s">
        <v>2099</v>
      </c>
      <c r="C3961" s="538" t="s">
        <v>41</v>
      </c>
      <c r="D3961" s="539"/>
      <c r="E3961" s="914" t="s">
        <v>179</v>
      </c>
      <c r="F3961" s="540">
        <v>530000</v>
      </c>
      <c r="G3961" s="540">
        <v>530000</v>
      </c>
      <c r="H3961" s="541"/>
      <c r="I3961" s="542">
        <v>159000</v>
      </c>
      <c r="J3961" s="543"/>
      <c r="K3961" s="544"/>
      <c r="L3961" s="478">
        <v>371000</v>
      </c>
      <c r="M3961" s="545"/>
      <c r="N3961" s="545"/>
      <c r="O3961" s="546"/>
      <c r="P3961" s="547"/>
      <c r="Q3961" s="512"/>
      <c r="R3961" s="548"/>
      <c r="S3961" s="334">
        <f t="shared" ref="S3961:S3981" si="561">G3961-R3961-Q3961</f>
        <v>530000</v>
      </c>
      <c r="T3961" s="549"/>
      <c r="U3961" s="550"/>
      <c r="V3961" s="484"/>
      <c r="W3961" s="334"/>
      <c r="X3961" s="23">
        <f t="shared" si="558"/>
        <v>0</v>
      </c>
      <c r="Y3961" s="23">
        <f t="shared" si="559"/>
        <v>0</v>
      </c>
      <c r="Z3961" s="20">
        <v>1</v>
      </c>
      <c r="AH3961" s="20">
        <f t="shared" si="551"/>
        <v>1</v>
      </c>
      <c r="AQ3961" s="1">
        <f t="shared" si="554"/>
        <v>0</v>
      </c>
      <c r="AR3961" s="1">
        <f t="shared" si="552"/>
        <v>1</v>
      </c>
    </row>
    <row r="3962" spans="1:44" ht="28.2" thickTop="1" thickBot="1">
      <c r="A3962" s="206" t="s">
        <v>2083</v>
      </c>
      <c r="B3962" s="206" t="s">
        <v>2099</v>
      </c>
      <c r="C3962" s="538" t="s">
        <v>58</v>
      </c>
      <c r="D3962" s="539"/>
      <c r="E3962" s="914" t="s">
        <v>179</v>
      </c>
      <c r="F3962" s="540">
        <v>150000</v>
      </c>
      <c r="G3962" s="540">
        <v>150000</v>
      </c>
      <c r="H3962" s="541"/>
      <c r="I3962" s="542">
        <v>150000</v>
      </c>
      <c r="J3962" s="543"/>
      <c r="K3962" s="544"/>
      <c r="L3962" s="551"/>
      <c r="M3962" s="545"/>
      <c r="N3962" s="545"/>
      <c r="O3962" s="546"/>
      <c r="P3962" s="547"/>
      <c r="Q3962" s="512"/>
      <c r="R3962" s="548">
        <v>150000</v>
      </c>
      <c r="S3962" s="334">
        <f t="shared" si="561"/>
        <v>0</v>
      </c>
      <c r="T3962" s="549"/>
      <c r="U3962" s="550"/>
      <c r="V3962" s="484"/>
      <c r="W3962" s="334"/>
      <c r="X3962" s="23">
        <f t="shared" si="558"/>
        <v>0</v>
      </c>
      <c r="Y3962" s="23">
        <f t="shared" si="559"/>
        <v>0</v>
      </c>
      <c r="Z3962" s="20">
        <v>1</v>
      </c>
      <c r="AH3962" s="20">
        <f t="shared" si="551"/>
        <v>1</v>
      </c>
      <c r="AQ3962" s="1">
        <f t="shared" si="554"/>
        <v>0</v>
      </c>
      <c r="AR3962" s="1">
        <f t="shared" si="552"/>
        <v>1</v>
      </c>
    </row>
    <row r="3963" spans="1:44" ht="28.2" thickTop="1" thickBot="1">
      <c r="A3963" s="206" t="s">
        <v>2083</v>
      </c>
      <c r="B3963" s="206" t="s">
        <v>2099</v>
      </c>
      <c r="C3963" s="538" t="s">
        <v>318</v>
      </c>
      <c r="D3963" s="539"/>
      <c r="E3963" s="914" t="s">
        <v>179</v>
      </c>
      <c r="F3963" s="540">
        <v>100000</v>
      </c>
      <c r="G3963" s="540">
        <v>100000</v>
      </c>
      <c r="H3963" s="541"/>
      <c r="I3963" s="542">
        <v>100000</v>
      </c>
      <c r="J3963" s="551"/>
      <c r="K3963" s="551"/>
      <c r="L3963" s="551"/>
      <c r="M3963" s="545"/>
      <c r="N3963" s="545"/>
      <c r="O3963" s="552"/>
      <c r="P3963" s="553"/>
      <c r="Q3963" s="512"/>
      <c r="R3963" s="548">
        <v>100000</v>
      </c>
      <c r="S3963" s="334">
        <f t="shared" si="561"/>
        <v>0</v>
      </c>
      <c r="T3963" s="549"/>
      <c r="U3963" s="550"/>
      <c r="V3963" s="484"/>
      <c r="W3963" s="334"/>
      <c r="X3963" s="23">
        <f t="shared" si="558"/>
        <v>0</v>
      </c>
      <c r="Y3963" s="23">
        <f t="shared" si="559"/>
        <v>0</v>
      </c>
      <c r="Z3963" s="20">
        <v>1</v>
      </c>
      <c r="AH3963" s="20">
        <f t="shared" si="551"/>
        <v>1</v>
      </c>
      <c r="AQ3963" s="1">
        <f t="shared" si="554"/>
        <v>0</v>
      </c>
      <c r="AR3963" s="1">
        <f t="shared" si="552"/>
        <v>1</v>
      </c>
    </row>
    <row r="3964" spans="1:44" ht="28.2" thickTop="1" thickBot="1">
      <c r="A3964" s="206" t="s">
        <v>2083</v>
      </c>
      <c r="B3964" s="206" t="s">
        <v>2099</v>
      </c>
      <c r="C3964" s="227" t="s">
        <v>45</v>
      </c>
      <c r="D3964" s="475"/>
      <c r="E3964" s="914" t="s">
        <v>179</v>
      </c>
      <c r="F3964" s="476">
        <v>180000</v>
      </c>
      <c r="G3964" s="476">
        <v>180000</v>
      </c>
      <c r="H3964" s="477"/>
      <c r="I3964" s="520">
        <v>180000</v>
      </c>
      <c r="J3964" s="478"/>
      <c r="K3964" s="478"/>
      <c r="L3964" s="478"/>
      <c r="M3964" s="479"/>
      <c r="N3964" s="479"/>
      <c r="O3964" s="480"/>
      <c r="P3964" s="521"/>
      <c r="Q3964" s="512"/>
      <c r="R3964" s="554">
        <v>180000</v>
      </c>
      <c r="S3964" s="334">
        <f t="shared" si="561"/>
        <v>0</v>
      </c>
      <c r="T3964" s="484"/>
      <c r="U3964" s="334"/>
      <c r="V3964" s="484"/>
      <c r="W3964" s="334"/>
      <c r="X3964" s="23">
        <f t="shared" si="558"/>
        <v>0</v>
      </c>
      <c r="Y3964" s="23">
        <f t="shared" si="559"/>
        <v>0</v>
      </c>
      <c r="Z3964" s="20">
        <v>1</v>
      </c>
      <c r="AH3964" s="20">
        <f t="shared" si="551"/>
        <v>1</v>
      </c>
      <c r="AQ3964" s="1">
        <f t="shared" si="554"/>
        <v>0</v>
      </c>
      <c r="AR3964" s="1">
        <f t="shared" si="552"/>
        <v>1</v>
      </c>
    </row>
    <row r="3965" spans="1:44" ht="28.2" thickTop="1" thickBot="1">
      <c r="A3965" s="206" t="s">
        <v>2083</v>
      </c>
      <c r="B3965" s="206" t="s">
        <v>2099</v>
      </c>
      <c r="C3965" s="227" t="s">
        <v>37</v>
      </c>
      <c r="D3965" s="475"/>
      <c r="E3965" s="914" t="s">
        <v>179</v>
      </c>
      <c r="F3965" s="476">
        <v>200000</v>
      </c>
      <c r="G3965" s="476">
        <v>200000</v>
      </c>
      <c r="H3965" s="477"/>
      <c r="I3965" s="520">
        <v>200000</v>
      </c>
      <c r="J3965" s="478"/>
      <c r="K3965" s="478"/>
      <c r="L3965" s="478"/>
      <c r="M3965" s="479"/>
      <c r="N3965" s="479"/>
      <c r="O3965" s="480"/>
      <c r="P3965" s="521"/>
      <c r="Q3965" s="512"/>
      <c r="R3965" s="554">
        <v>200000</v>
      </c>
      <c r="S3965" s="334">
        <f t="shared" si="561"/>
        <v>0</v>
      </c>
      <c r="T3965" s="484"/>
      <c r="U3965" s="334"/>
      <c r="V3965" s="484"/>
      <c r="W3965" s="334"/>
      <c r="X3965" s="23">
        <f t="shared" si="558"/>
        <v>0</v>
      </c>
      <c r="Y3965" s="23">
        <f t="shared" si="559"/>
        <v>0</v>
      </c>
      <c r="Z3965" s="20">
        <v>1</v>
      </c>
      <c r="AH3965" s="20">
        <f t="shared" si="551"/>
        <v>1</v>
      </c>
      <c r="AQ3965" s="1">
        <f t="shared" si="554"/>
        <v>0</v>
      </c>
      <c r="AR3965" s="1">
        <f t="shared" si="552"/>
        <v>1</v>
      </c>
    </row>
    <row r="3966" spans="1:44" ht="28.2" thickTop="1" thickBot="1">
      <c r="A3966" s="206" t="s">
        <v>2083</v>
      </c>
      <c r="B3966" s="206" t="s">
        <v>2099</v>
      </c>
      <c r="C3966" s="227" t="s">
        <v>2100</v>
      </c>
      <c r="D3966" s="475"/>
      <c r="E3966" s="914" t="s">
        <v>179</v>
      </c>
      <c r="F3966" s="476">
        <v>80000</v>
      </c>
      <c r="G3966" s="476">
        <v>80000</v>
      </c>
      <c r="H3966" s="477"/>
      <c r="I3966" s="520">
        <v>80000</v>
      </c>
      <c r="J3966" s="478"/>
      <c r="K3966" s="478"/>
      <c r="L3966" s="478"/>
      <c r="M3966" s="479"/>
      <c r="N3966" s="479"/>
      <c r="O3966" s="480"/>
      <c r="P3966" s="521"/>
      <c r="Q3966" s="512"/>
      <c r="R3966" s="554">
        <v>80000</v>
      </c>
      <c r="S3966" s="334">
        <f t="shared" si="561"/>
        <v>0</v>
      </c>
      <c r="T3966" s="484"/>
      <c r="U3966" s="334"/>
      <c r="V3966" s="484"/>
      <c r="W3966" s="334"/>
      <c r="X3966" s="23">
        <f t="shared" si="558"/>
        <v>0</v>
      </c>
      <c r="Y3966" s="23">
        <f t="shared" si="559"/>
        <v>0</v>
      </c>
      <c r="Z3966" s="20">
        <v>1</v>
      </c>
      <c r="AH3966" s="20">
        <f t="shared" si="551"/>
        <v>1</v>
      </c>
      <c r="AQ3966" s="1">
        <f t="shared" si="554"/>
        <v>0</v>
      </c>
      <c r="AR3966" s="1">
        <f t="shared" si="552"/>
        <v>1</v>
      </c>
    </row>
    <row r="3967" spans="1:44" ht="28.2" thickTop="1" thickBot="1">
      <c r="A3967" s="206" t="s">
        <v>2083</v>
      </c>
      <c r="B3967" s="206" t="s">
        <v>2099</v>
      </c>
      <c r="C3967" s="227" t="s">
        <v>242</v>
      </c>
      <c r="D3967" s="475"/>
      <c r="E3967" s="827" t="s">
        <v>179</v>
      </c>
      <c r="F3967" s="476">
        <v>45000</v>
      </c>
      <c r="G3967" s="476">
        <v>45000</v>
      </c>
      <c r="H3967" s="477"/>
      <c r="I3967" s="520">
        <v>45000</v>
      </c>
      <c r="J3967" s="478"/>
      <c r="K3967" s="478"/>
      <c r="L3967" s="478"/>
      <c r="M3967" s="479"/>
      <c r="N3967" s="479"/>
      <c r="O3967" s="480"/>
      <c r="P3967" s="481"/>
      <c r="Q3967" s="512"/>
      <c r="R3967" s="554">
        <v>45000</v>
      </c>
      <c r="S3967" s="334">
        <f t="shared" si="561"/>
        <v>0</v>
      </c>
      <c r="T3967" s="484"/>
      <c r="U3967" s="334"/>
      <c r="V3967" s="484"/>
      <c r="W3967" s="334"/>
      <c r="X3967" s="23">
        <f t="shared" si="558"/>
        <v>0</v>
      </c>
      <c r="Y3967" s="23">
        <f t="shared" si="559"/>
        <v>0</v>
      </c>
      <c r="Z3967" s="20">
        <v>1</v>
      </c>
      <c r="AH3967" s="20">
        <f t="shared" si="551"/>
        <v>1</v>
      </c>
      <c r="AQ3967" s="1">
        <f t="shared" si="554"/>
        <v>0</v>
      </c>
      <c r="AR3967" s="1">
        <f t="shared" si="552"/>
        <v>1</v>
      </c>
    </row>
    <row r="3968" spans="1:44" ht="28.2" thickTop="1" thickBot="1">
      <c r="A3968" s="206" t="s">
        <v>2083</v>
      </c>
      <c r="B3968" s="206" t="s">
        <v>2099</v>
      </c>
      <c r="C3968" s="227" t="s">
        <v>2101</v>
      </c>
      <c r="D3968" s="475"/>
      <c r="E3968" s="827" t="s">
        <v>179</v>
      </c>
      <c r="F3968" s="476">
        <v>18228</v>
      </c>
      <c r="G3968" s="476">
        <v>18228</v>
      </c>
      <c r="H3968" s="477"/>
      <c r="I3968" s="520">
        <v>18228</v>
      </c>
      <c r="J3968" s="478"/>
      <c r="K3968" s="478"/>
      <c r="L3968" s="478"/>
      <c r="M3968" s="479"/>
      <c r="N3968" s="334"/>
      <c r="O3968" s="480"/>
      <c r="P3968" s="481"/>
      <c r="Q3968" s="512"/>
      <c r="R3968" s="554">
        <v>18228</v>
      </c>
      <c r="S3968" s="334">
        <f t="shared" si="561"/>
        <v>0</v>
      </c>
      <c r="T3968" s="484"/>
      <c r="U3968" s="334"/>
      <c r="V3968" s="484"/>
      <c r="W3968" s="334"/>
      <c r="X3968" s="23">
        <f t="shared" ref="X3968:X3999" si="562">G3968-I3968-J3968-K3968-L3968-M3968-N3968</f>
        <v>0</v>
      </c>
      <c r="Y3968" s="23">
        <f t="shared" ref="Y3968:Y3999" si="563">G3968-Q3968-R3968-S3968</f>
        <v>0</v>
      </c>
      <c r="Z3968" s="20">
        <v>1</v>
      </c>
      <c r="AH3968" s="20">
        <f t="shared" si="551"/>
        <v>1</v>
      </c>
      <c r="AQ3968" s="1">
        <f t="shared" si="554"/>
        <v>0</v>
      </c>
      <c r="AR3968" s="1">
        <f t="shared" si="552"/>
        <v>1</v>
      </c>
    </row>
    <row r="3969" spans="1:44" ht="28.2" thickTop="1" thickBot="1">
      <c r="A3969" s="206" t="s">
        <v>2083</v>
      </c>
      <c r="B3969" s="206" t="s">
        <v>2099</v>
      </c>
      <c r="C3969" s="227" t="s">
        <v>2006</v>
      </c>
      <c r="D3969" s="475"/>
      <c r="E3969" s="827" t="s">
        <v>179</v>
      </c>
      <c r="F3969" s="476">
        <v>471000</v>
      </c>
      <c r="G3969" s="476">
        <v>471000</v>
      </c>
      <c r="H3969" s="477"/>
      <c r="I3969" s="520"/>
      <c r="J3969" s="478">
        <v>471000</v>
      </c>
      <c r="K3969" s="478"/>
      <c r="L3969" s="478"/>
      <c r="M3969" s="479"/>
      <c r="N3969" s="334"/>
      <c r="O3969" s="480"/>
      <c r="P3969" s="481"/>
      <c r="Q3969" s="512"/>
      <c r="R3969" s="554">
        <v>471000</v>
      </c>
      <c r="S3969" s="334">
        <f t="shared" si="561"/>
        <v>0</v>
      </c>
      <c r="T3969" s="484"/>
      <c r="U3969" s="334"/>
      <c r="V3969" s="484"/>
      <c r="W3969" s="334"/>
      <c r="X3969" s="23">
        <f t="shared" si="562"/>
        <v>0</v>
      </c>
      <c r="Y3969" s="23">
        <f t="shared" si="563"/>
        <v>0</v>
      </c>
      <c r="Z3969" s="20">
        <v>1</v>
      </c>
      <c r="AH3969" s="20">
        <f t="shared" si="551"/>
        <v>1</v>
      </c>
      <c r="AQ3969" s="1">
        <f t="shared" si="554"/>
        <v>0</v>
      </c>
      <c r="AR3969" s="1">
        <f t="shared" si="552"/>
        <v>1</v>
      </c>
    </row>
    <row r="3970" spans="1:44" ht="28.2" thickTop="1" thickBot="1">
      <c r="A3970" s="206" t="s">
        <v>2083</v>
      </c>
      <c r="B3970" s="206" t="s">
        <v>2099</v>
      </c>
      <c r="C3970" s="227" t="s">
        <v>41</v>
      </c>
      <c r="D3970" s="475"/>
      <c r="E3970" s="827" t="s">
        <v>145</v>
      </c>
      <c r="F3970" s="476">
        <v>227000</v>
      </c>
      <c r="G3970" s="476">
        <v>227000</v>
      </c>
      <c r="H3970" s="477"/>
      <c r="I3970" s="520"/>
      <c r="J3970" s="478"/>
      <c r="K3970" s="478"/>
      <c r="L3970" s="478">
        <v>227000</v>
      </c>
      <c r="M3970" s="479"/>
      <c r="N3970" s="334"/>
      <c r="O3970" s="480"/>
      <c r="P3970" s="481"/>
      <c r="Q3970" s="512"/>
      <c r="R3970" s="554">
        <v>227000</v>
      </c>
      <c r="S3970" s="334">
        <f t="shared" si="561"/>
        <v>0</v>
      </c>
      <c r="T3970" s="484"/>
      <c r="U3970" s="334"/>
      <c r="V3970" s="484"/>
      <c r="W3970" s="334"/>
      <c r="X3970" s="23">
        <f t="shared" si="562"/>
        <v>0</v>
      </c>
      <c r="Y3970" s="23">
        <f t="shared" si="563"/>
        <v>0</v>
      </c>
      <c r="AH3970" s="20">
        <f t="shared" si="551"/>
        <v>0</v>
      </c>
      <c r="AI3970" s="20">
        <v>1</v>
      </c>
      <c r="AQ3970" s="1">
        <f t="shared" si="554"/>
        <v>1</v>
      </c>
      <c r="AR3970" s="1">
        <f t="shared" si="552"/>
        <v>1</v>
      </c>
    </row>
    <row r="3971" spans="1:44" ht="28.2" thickTop="1" thickBot="1">
      <c r="A3971" s="206" t="s">
        <v>2083</v>
      </c>
      <c r="B3971" s="206" t="s">
        <v>2099</v>
      </c>
      <c r="C3971" s="227" t="s">
        <v>2102</v>
      </c>
      <c r="D3971" s="475"/>
      <c r="E3971" s="924" t="s">
        <v>145</v>
      </c>
      <c r="F3971" s="476">
        <v>40000</v>
      </c>
      <c r="G3971" s="476">
        <v>40000</v>
      </c>
      <c r="H3971" s="477"/>
      <c r="I3971" s="520">
        <v>40000</v>
      </c>
      <c r="J3971" s="478"/>
      <c r="K3971" s="478"/>
      <c r="L3971" s="478"/>
      <c r="M3971" s="479"/>
      <c r="N3971" s="334"/>
      <c r="O3971" s="480"/>
      <c r="P3971" s="481"/>
      <c r="Q3971" s="512"/>
      <c r="R3971" s="554">
        <v>40000</v>
      </c>
      <c r="S3971" s="334">
        <f t="shared" si="561"/>
        <v>0</v>
      </c>
      <c r="T3971" s="484"/>
      <c r="U3971" s="334"/>
      <c r="V3971" s="484"/>
      <c r="W3971" s="334"/>
      <c r="X3971" s="23">
        <f t="shared" si="562"/>
        <v>0</v>
      </c>
      <c r="Y3971" s="23">
        <f t="shared" si="563"/>
        <v>0</v>
      </c>
      <c r="AH3971" s="20">
        <f t="shared" si="551"/>
        <v>0</v>
      </c>
      <c r="AI3971" s="20">
        <v>1</v>
      </c>
      <c r="AQ3971" s="1">
        <f t="shared" si="554"/>
        <v>1</v>
      </c>
      <c r="AR3971" s="1">
        <f t="shared" si="552"/>
        <v>1</v>
      </c>
    </row>
    <row r="3972" spans="1:44" ht="28.2" thickTop="1" thickBot="1">
      <c r="A3972" s="206" t="s">
        <v>2083</v>
      </c>
      <c r="B3972" s="206" t="s">
        <v>2099</v>
      </c>
      <c r="C3972" s="227" t="s">
        <v>242</v>
      </c>
      <c r="D3972" s="475"/>
      <c r="E3972" s="827" t="s">
        <v>145</v>
      </c>
      <c r="F3972" s="476">
        <v>50000</v>
      </c>
      <c r="G3972" s="476">
        <v>50000</v>
      </c>
      <c r="H3972" s="477"/>
      <c r="I3972" s="520">
        <v>45000</v>
      </c>
      <c r="J3972" s="478"/>
      <c r="K3972" s="478"/>
      <c r="L3972" s="478">
        <v>5000</v>
      </c>
      <c r="M3972" s="479"/>
      <c r="N3972" s="479"/>
      <c r="O3972" s="480"/>
      <c r="P3972" s="481"/>
      <c r="Q3972" s="512"/>
      <c r="R3972" s="554"/>
      <c r="S3972" s="334">
        <f t="shared" si="561"/>
        <v>50000</v>
      </c>
      <c r="T3972" s="484"/>
      <c r="U3972" s="334"/>
      <c r="V3972" s="484"/>
      <c r="W3972" s="334"/>
      <c r="X3972" s="23">
        <f t="shared" si="562"/>
        <v>0</v>
      </c>
      <c r="Y3972" s="23">
        <f t="shared" si="563"/>
        <v>0</v>
      </c>
      <c r="AH3972" s="20">
        <f t="shared" si="551"/>
        <v>0</v>
      </c>
      <c r="AI3972" s="20">
        <v>1</v>
      </c>
      <c r="AQ3972" s="1">
        <f t="shared" si="554"/>
        <v>1</v>
      </c>
      <c r="AR3972" s="1">
        <f t="shared" si="552"/>
        <v>1</v>
      </c>
    </row>
    <row r="3973" spans="1:44" ht="28.2" thickTop="1" thickBot="1">
      <c r="A3973" s="206" t="s">
        <v>2083</v>
      </c>
      <c r="B3973" s="206" t="s">
        <v>2099</v>
      </c>
      <c r="C3973" s="227" t="s">
        <v>41</v>
      </c>
      <c r="D3973" s="475"/>
      <c r="E3973" s="827" t="s">
        <v>53</v>
      </c>
      <c r="F3973" s="476">
        <v>794000</v>
      </c>
      <c r="G3973" s="476">
        <v>697000</v>
      </c>
      <c r="H3973" s="555"/>
      <c r="I3973" s="520"/>
      <c r="J3973" s="478">
        <v>581000</v>
      </c>
      <c r="K3973" s="478"/>
      <c r="L3973" s="555">
        <v>116000</v>
      </c>
      <c r="M3973" s="555"/>
      <c r="N3973" s="555"/>
      <c r="O3973" s="555"/>
      <c r="P3973" s="555"/>
      <c r="Q3973" s="512">
        <v>87188</v>
      </c>
      <c r="R3973" s="554">
        <v>540112</v>
      </c>
      <c r="S3973" s="334">
        <f t="shared" si="561"/>
        <v>69700</v>
      </c>
      <c r="T3973" s="484"/>
      <c r="U3973" s="555"/>
      <c r="V3973" s="555"/>
      <c r="W3973" s="555"/>
      <c r="X3973" s="23">
        <f t="shared" si="562"/>
        <v>0</v>
      </c>
      <c r="Y3973" s="23">
        <f t="shared" si="563"/>
        <v>0</v>
      </c>
      <c r="AH3973" s="20">
        <f t="shared" si="551"/>
        <v>0</v>
      </c>
      <c r="AI3973" s="20">
        <v>1</v>
      </c>
      <c r="AQ3973" s="1">
        <f t="shared" si="554"/>
        <v>1</v>
      </c>
      <c r="AR3973" s="1">
        <f t="shared" si="552"/>
        <v>1</v>
      </c>
    </row>
    <row r="3974" spans="1:44" ht="28.2" thickTop="1" thickBot="1">
      <c r="A3974" s="206" t="s">
        <v>2083</v>
      </c>
      <c r="B3974" s="206" t="s">
        <v>2099</v>
      </c>
      <c r="C3974" s="227" t="s">
        <v>37</v>
      </c>
      <c r="D3974" s="475"/>
      <c r="E3974" s="827" t="s">
        <v>53</v>
      </c>
      <c r="F3974" s="476">
        <v>120000</v>
      </c>
      <c r="G3974" s="476">
        <v>120000</v>
      </c>
      <c r="H3974" s="555"/>
      <c r="I3974" s="520">
        <v>120000</v>
      </c>
      <c r="J3974" s="478"/>
      <c r="K3974" s="478"/>
      <c r="L3974" s="555"/>
      <c r="M3974" s="555"/>
      <c r="N3974" s="555"/>
      <c r="O3974" s="555"/>
      <c r="P3974" s="555"/>
      <c r="Q3974" s="512"/>
      <c r="R3974" s="554">
        <v>120000</v>
      </c>
      <c r="S3974" s="334">
        <f t="shared" si="561"/>
        <v>0</v>
      </c>
      <c r="T3974" s="484"/>
      <c r="U3974" s="555"/>
      <c r="V3974" s="555"/>
      <c r="W3974" s="555"/>
      <c r="X3974" s="23">
        <f t="shared" si="562"/>
        <v>0</v>
      </c>
      <c r="Y3974" s="23">
        <f t="shared" si="563"/>
        <v>0</v>
      </c>
      <c r="AH3974" s="20">
        <f t="shared" si="551"/>
        <v>0</v>
      </c>
      <c r="AI3974" s="20">
        <v>1</v>
      </c>
      <c r="AQ3974" s="1">
        <f t="shared" si="554"/>
        <v>1</v>
      </c>
      <c r="AR3974" s="1">
        <f t="shared" si="552"/>
        <v>1</v>
      </c>
    </row>
    <row r="3975" spans="1:44" ht="28.2" thickTop="1" thickBot="1">
      <c r="A3975" s="206" t="s">
        <v>2083</v>
      </c>
      <c r="B3975" s="206" t="s">
        <v>2099</v>
      </c>
      <c r="C3975" s="227" t="s">
        <v>2102</v>
      </c>
      <c r="D3975" s="475"/>
      <c r="E3975" s="827" t="s">
        <v>53</v>
      </c>
      <c r="F3975" s="476">
        <v>100000</v>
      </c>
      <c r="G3975" s="476">
        <v>100000</v>
      </c>
      <c r="H3975" s="555"/>
      <c r="I3975" s="520">
        <v>100000</v>
      </c>
      <c r="J3975" s="478"/>
      <c r="K3975" s="478"/>
      <c r="L3975" s="555"/>
      <c r="M3975" s="555"/>
      <c r="N3975" s="555"/>
      <c r="O3975" s="555"/>
      <c r="P3975" s="555"/>
      <c r="Q3975" s="512"/>
      <c r="R3975" s="554">
        <v>100000</v>
      </c>
      <c r="S3975" s="334">
        <f t="shared" si="561"/>
        <v>0</v>
      </c>
      <c r="T3975" s="484"/>
      <c r="U3975" s="555"/>
      <c r="V3975" s="555"/>
      <c r="W3975" s="555"/>
      <c r="X3975" s="23">
        <f t="shared" si="562"/>
        <v>0</v>
      </c>
      <c r="Y3975" s="23">
        <f t="shared" si="563"/>
        <v>0</v>
      </c>
      <c r="AH3975" s="20">
        <f t="shared" si="551"/>
        <v>0</v>
      </c>
      <c r="AI3975" s="20">
        <v>1</v>
      </c>
      <c r="AQ3975" s="1">
        <f t="shared" si="554"/>
        <v>1</v>
      </c>
      <c r="AR3975" s="1">
        <f t="shared" si="552"/>
        <v>1</v>
      </c>
    </row>
    <row r="3976" spans="1:44" ht="28.2" thickTop="1" thickBot="1">
      <c r="A3976" s="206" t="s">
        <v>2083</v>
      </c>
      <c r="B3976" s="206" t="s">
        <v>2099</v>
      </c>
      <c r="C3976" s="227" t="s">
        <v>2103</v>
      </c>
      <c r="D3976" s="475"/>
      <c r="E3976" s="827" t="s">
        <v>53</v>
      </c>
      <c r="F3976" s="476">
        <v>150000</v>
      </c>
      <c r="G3976" s="476">
        <v>150000</v>
      </c>
      <c r="H3976" s="555"/>
      <c r="I3976" s="520">
        <v>150000</v>
      </c>
      <c r="J3976" s="478"/>
      <c r="K3976" s="478"/>
      <c r="L3976" s="555"/>
      <c r="M3976" s="555"/>
      <c r="N3976" s="555"/>
      <c r="O3976" s="555"/>
      <c r="P3976" s="555"/>
      <c r="Q3976" s="512"/>
      <c r="R3976" s="554">
        <v>150000</v>
      </c>
      <c r="S3976" s="334">
        <f t="shared" si="561"/>
        <v>0</v>
      </c>
      <c r="T3976" s="484"/>
      <c r="U3976" s="555"/>
      <c r="V3976" s="555"/>
      <c r="W3976" s="555"/>
      <c r="X3976" s="23">
        <f t="shared" si="562"/>
        <v>0</v>
      </c>
      <c r="Y3976" s="23">
        <f t="shared" si="563"/>
        <v>0</v>
      </c>
      <c r="AH3976" s="20">
        <f t="shared" si="551"/>
        <v>0</v>
      </c>
      <c r="AI3976" s="20">
        <v>1</v>
      </c>
      <c r="AQ3976" s="1">
        <f t="shared" si="554"/>
        <v>1</v>
      </c>
      <c r="AR3976" s="1">
        <f t="shared" si="552"/>
        <v>1</v>
      </c>
    </row>
    <row r="3977" spans="1:44" ht="28.2" thickTop="1" thickBot="1">
      <c r="A3977" s="206" t="s">
        <v>2083</v>
      </c>
      <c r="B3977" s="206" t="s">
        <v>2099</v>
      </c>
      <c r="C3977" s="227" t="s">
        <v>45</v>
      </c>
      <c r="D3977" s="475"/>
      <c r="E3977" s="827" t="s">
        <v>10</v>
      </c>
      <c r="F3977" s="476">
        <v>80000</v>
      </c>
      <c r="G3977" s="476">
        <v>80000</v>
      </c>
      <c r="H3977" s="555"/>
      <c r="I3977" s="520">
        <v>80000</v>
      </c>
      <c r="J3977" s="478"/>
      <c r="K3977" s="478"/>
      <c r="L3977" s="556"/>
      <c r="M3977" s="555"/>
      <c r="N3977" s="555"/>
      <c r="O3977" s="555"/>
      <c r="P3977" s="555"/>
      <c r="Q3977" s="512"/>
      <c r="R3977" s="554">
        <v>80000</v>
      </c>
      <c r="S3977" s="334">
        <f t="shared" si="561"/>
        <v>0</v>
      </c>
      <c r="T3977" s="484"/>
      <c r="U3977" s="555"/>
      <c r="V3977" s="555"/>
      <c r="W3977" s="555"/>
      <c r="X3977" s="23">
        <f t="shared" si="562"/>
        <v>0</v>
      </c>
      <c r="Y3977" s="23">
        <f t="shared" si="563"/>
        <v>0</v>
      </c>
      <c r="AH3977" s="20">
        <f t="shared" si="551"/>
        <v>0</v>
      </c>
      <c r="AI3977" s="20">
        <v>1</v>
      </c>
      <c r="AQ3977" s="1">
        <f t="shared" si="554"/>
        <v>1</v>
      </c>
      <c r="AR3977" s="1">
        <f t="shared" si="552"/>
        <v>1</v>
      </c>
    </row>
    <row r="3978" spans="1:44" ht="28.2" thickTop="1" thickBot="1">
      <c r="A3978" s="206" t="s">
        <v>2083</v>
      </c>
      <c r="B3978" s="206" t="s">
        <v>2099</v>
      </c>
      <c r="C3978" s="227" t="s">
        <v>2104</v>
      </c>
      <c r="D3978" s="475"/>
      <c r="E3978" s="827" t="s">
        <v>10</v>
      </c>
      <c r="F3978" s="476">
        <v>44000</v>
      </c>
      <c r="G3978" s="476">
        <v>44000</v>
      </c>
      <c r="H3978" s="555"/>
      <c r="I3978" s="520">
        <v>44000</v>
      </c>
      <c r="J3978" s="478"/>
      <c r="K3978" s="478"/>
      <c r="L3978" s="555"/>
      <c r="M3978" s="555"/>
      <c r="N3978" s="556"/>
      <c r="O3978" s="480"/>
      <c r="P3978" s="555"/>
      <c r="Q3978" s="512">
        <v>22228</v>
      </c>
      <c r="R3978" s="554">
        <v>21772</v>
      </c>
      <c r="S3978" s="334">
        <f t="shared" si="561"/>
        <v>0</v>
      </c>
      <c r="T3978" s="484"/>
      <c r="U3978" s="555"/>
      <c r="V3978" s="555"/>
      <c r="W3978" s="555"/>
      <c r="X3978" s="23">
        <f t="shared" si="562"/>
        <v>0</v>
      </c>
      <c r="Y3978" s="23">
        <f t="shared" si="563"/>
        <v>0</v>
      </c>
      <c r="AH3978" s="20">
        <f t="shared" ref="AH3978:AH4024" si="564">SUM(Z3978:AG3978)</f>
        <v>0</v>
      </c>
      <c r="AI3978" s="20">
        <v>1</v>
      </c>
      <c r="AQ3978" s="1">
        <f t="shared" si="554"/>
        <v>1</v>
      </c>
      <c r="AR3978" s="1">
        <f t="shared" ref="AR3978:AR4024" si="565">AQ3978+AH3978</f>
        <v>1</v>
      </c>
    </row>
    <row r="3979" spans="1:44" ht="28.2" thickTop="1" thickBot="1">
      <c r="A3979" s="206" t="s">
        <v>2083</v>
      </c>
      <c r="B3979" s="206" t="s">
        <v>2099</v>
      </c>
      <c r="C3979" s="227" t="s">
        <v>242</v>
      </c>
      <c r="D3979" s="475"/>
      <c r="E3979" s="827" t="s">
        <v>10</v>
      </c>
      <c r="F3979" s="476">
        <v>70000</v>
      </c>
      <c r="G3979" s="476">
        <v>70000</v>
      </c>
      <c r="H3979" s="477"/>
      <c r="I3979" s="520">
        <v>70000</v>
      </c>
      <c r="J3979" s="478"/>
      <c r="K3979" s="478"/>
      <c r="L3979" s="478"/>
      <c r="M3979" s="479"/>
      <c r="N3979" s="479"/>
      <c r="O3979" s="480"/>
      <c r="P3979" s="481"/>
      <c r="Q3979" s="512">
        <v>35633</v>
      </c>
      <c r="R3979" s="554">
        <v>34367</v>
      </c>
      <c r="S3979" s="334">
        <f t="shared" si="561"/>
        <v>0</v>
      </c>
      <c r="T3979" s="484"/>
      <c r="U3979" s="334"/>
      <c r="V3979" s="484"/>
      <c r="W3979" s="334"/>
      <c r="X3979" s="23">
        <f t="shared" si="562"/>
        <v>0</v>
      </c>
      <c r="Y3979" s="23">
        <f t="shared" si="563"/>
        <v>0</v>
      </c>
      <c r="AH3979" s="20">
        <f t="shared" si="564"/>
        <v>0</v>
      </c>
      <c r="AI3979" s="20">
        <v>1</v>
      </c>
      <c r="AQ3979" s="1">
        <f t="shared" si="554"/>
        <v>1</v>
      </c>
      <c r="AR3979" s="1">
        <f t="shared" si="565"/>
        <v>1</v>
      </c>
    </row>
    <row r="3980" spans="1:44" ht="28.2" thickTop="1" thickBot="1">
      <c r="A3980" s="206" t="s">
        <v>2083</v>
      </c>
      <c r="B3980" s="206" t="s">
        <v>2099</v>
      </c>
      <c r="C3980" s="227" t="s">
        <v>2105</v>
      </c>
      <c r="D3980" s="475"/>
      <c r="E3980" s="827" t="s">
        <v>10</v>
      </c>
      <c r="F3980" s="476">
        <v>1200000</v>
      </c>
      <c r="G3980" s="476">
        <v>1200000</v>
      </c>
      <c r="H3980" s="477"/>
      <c r="I3980" s="520"/>
      <c r="J3980" s="478"/>
      <c r="K3980" s="478"/>
      <c r="L3980" s="478"/>
      <c r="M3980" s="479">
        <v>1200000</v>
      </c>
      <c r="N3980" s="479"/>
      <c r="O3980" s="480"/>
      <c r="P3980" s="481"/>
      <c r="Q3980" s="954">
        <v>495742.46199999994</v>
      </c>
      <c r="R3980" s="554">
        <v>378600</v>
      </c>
      <c r="S3980" s="936">
        <f t="shared" si="561"/>
        <v>325657.53800000006</v>
      </c>
      <c r="T3980" s="484"/>
      <c r="U3980" s="334"/>
      <c r="V3980" s="484"/>
      <c r="W3980" s="334"/>
      <c r="X3980" s="23">
        <f t="shared" si="562"/>
        <v>0</v>
      </c>
      <c r="Y3980" s="23">
        <f t="shared" si="563"/>
        <v>0</v>
      </c>
      <c r="AH3980" s="20">
        <f t="shared" si="564"/>
        <v>0</v>
      </c>
      <c r="AO3980" s="20">
        <v>1</v>
      </c>
      <c r="AQ3980" s="1">
        <f t="shared" si="554"/>
        <v>1</v>
      </c>
      <c r="AR3980" s="1">
        <f t="shared" si="565"/>
        <v>1</v>
      </c>
    </row>
    <row r="3981" spans="1:44" ht="28.2" thickTop="1" thickBot="1">
      <c r="A3981" s="206" t="s">
        <v>2083</v>
      </c>
      <c r="B3981" s="206" t="s">
        <v>2099</v>
      </c>
      <c r="C3981" s="227" t="s">
        <v>2106</v>
      </c>
      <c r="D3981" s="475"/>
      <c r="E3981" s="827" t="s">
        <v>53</v>
      </c>
      <c r="F3981" s="476">
        <v>550000</v>
      </c>
      <c r="G3981" s="476">
        <v>550000</v>
      </c>
      <c r="H3981" s="477"/>
      <c r="I3981" s="520"/>
      <c r="J3981" s="478"/>
      <c r="K3981" s="478"/>
      <c r="L3981" s="478"/>
      <c r="M3981" s="479">
        <v>550000</v>
      </c>
      <c r="N3981" s="479"/>
      <c r="O3981" s="480"/>
      <c r="P3981" s="481"/>
      <c r="Q3981" s="954">
        <v>2573.52</v>
      </c>
      <c r="R3981" s="554">
        <v>110000</v>
      </c>
      <c r="S3981" s="936">
        <f t="shared" si="561"/>
        <v>437426.48</v>
      </c>
      <c r="T3981" s="484"/>
      <c r="U3981" s="334"/>
      <c r="V3981" s="484"/>
      <c r="W3981" s="334"/>
      <c r="X3981" s="23">
        <f t="shared" si="562"/>
        <v>0</v>
      </c>
      <c r="Y3981" s="23">
        <f t="shared" si="563"/>
        <v>0</v>
      </c>
      <c r="AH3981" s="20">
        <f t="shared" si="564"/>
        <v>0</v>
      </c>
      <c r="AO3981" s="20">
        <v>1</v>
      </c>
      <c r="AQ3981" s="1">
        <f t="shared" ref="AQ3981:AQ4019" si="566">SUM(AI3981:AP3981)</f>
        <v>1</v>
      </c>
      <c r="AR3981" s="1">
        <f t="shared" si="565"/>
        <v>1</v>
      </c>
    </row>
    <row r="3982" spans="1:44" ht="28.2" thickTop="1" thickBot="1">
      <c r="A3982" s="33" t="s">
        <v>2083</v>
      </c>
      <c r="B3982" s="33" t="s">
        <v>2107</v>
      </c>
      <c r="C3982" s="323" t="s">
        <v>41</v>
      </c>
      <c r="D3982" s="35"/>
      <c r="E3982" s="324" t="s">
        <v>179</v>
      </c>
      <c r="F3982" s="454">
        <v>350000</v>
      </c>
      <c r="G3982" s="454">
        <v>350000</v>
      </c>
      <c r="H3982" s="455"/>
      <c r="I3982" s="517">
        <v>111000</v>
      </c>
      <c r="J3982" s="40"/>
      <c r="K3982" s="40"/>
      <c r="L3982" s="40">
        <v>239000</v>
      </c>
      <c r="M3982" s="41"/>
      <c r="N3982" s="41"/>
      <c r="O3982" s="42"/>
      <c r="P3982" s="456"/>
      <c r="Q3982" s="473"/>
      <c r="R3982" s="557">
        <v>50000</v>
      </c>
      <c r="S3982" s="39">
        <f t="shared" ref="S3982:S3989" si="567">G3982-Q3982-R3982</f>
        <v>300000</v>
      </c>
      <c r="T3982" s="46"/>
      <c r="U3982" s="39"/>
      <c r="V3982" s="46"/>
      <c r="W3982" s="39"/>
      <c r="X3982" s="23">
        <f t="shared" si="562"/>
        <v>0</v>
      </c>
      <c r="Y3982" s="23">
        <f t="shared" si="563"/>
        <v>0</v>
      </c>
      <c r="Z3982" s="20">
        <v>1</v>
      </c>
      <c r="AH3982" s="20">
        <f t="shared" si="564"/>
        <v>1</v>
      </c>
      <c r="AQ3982" s="1">
        <f t="shared" si="566"/>
        <v>0</v>
      </c>
      <c r="AR3982" s="1">
        <f t="shared" si="565"/>
        <v>1</v>
      </c>
    </row>
    <row r="3983" spans="1:44" ht="28.2" thickTop="1" thickBot="1">
      <c r="A3983" s="33" t="s">
        <v>2083</v>
      </c>
      <c r="B3983" s="33" t="s">
        <v>2107</v>
      </c>
      <c r="C3983" s="323" t="s">
        <v>2056</v>
      </c>
      <c r="D3983" s="35"/>
      <c r="E3983" s="324" t="s">
        <v>179</v>
      </c>
      <c r="F3983" s="454">
        <v>585000</v>
      </c>
      <c r="G3983" s="454">
        <v>585000</v>
      </c>
      <c r="H3983" s="455"/>
      <c r="I3983" s="517"/>
      <c r="J3983" s="40">
        <v>585000</v>
      </c>
      <c r="K3983" s="40"/>
      <c r="L3983" s="40"/>
      <c r="M3983" s="41"/>
      <c r="N3983" s="41"/>
      <c r="O3983" s="42"/>
      <c r="P3983" s="456"/>
      <c r="Q3983" s="473"/>
      <c r="R3983" s="557"/>
      <c r="S3983" s="39">
        <f t="shared" si="567"/>
        <v>585000</v>
      </c>
      <c r="T3983" s="46"/>
      <c r="U3983" s="39"/>
      <c r="V3983" s="46"/>
      <c r="W3983" s="39"/>
      <c r="X3983" s="23">
        <f t="shared" si="562"/>
        <v>0</v>
      </c>
      <c r="Y3983" s="23">
        <f t="shared" si="563"/>
        <v>0</v>
      </c>
      <c r="Z3983" s="20">
        <v>1</v>
      </c>
      <c r="AH3983" s="20">
        <f t="shared" si="564"/>
        <v>1</v>
      </c>
      <c r="AQ3983" s="1">
        <f t="shared" si="566"/>
        <v>0</v>
      </c>
      <c r="AR3983" s="1">
        <f t="shared" si="565"/>
        <v>1</v>
      </c>
    </row>
    <row r="3984" spans="1:44" ht="28.2" thickTop="1" thickBot="1">
      <c r="A3984" s="33" t="s">
        <v>2083</v>
      </c>
      <c r="B3984" s="33" t="s">
        <v>2107</v>
      </c>
      <c r="C3984" s="323" t="s">
        <v>41</v>
      </c>
      <c r="D3984" s="35"/>
      <c r="E3984" s="324" t="s">
        <v>145</v>
      </c>
      <c r="F3984" s="454">
        <v>268000</v>
      </c>
      <c r="G3984" s="454">
        <v>247000</v>
      </c>
      <c r="H3984" s="455"/>
      <c r="I3984" s="517"/>
      <c r="J3984" s="40">
        <v>167000</v>
      </c>
      <c r="K3984" s="40"/>
      <c r="L3984" s="40">
        <v>80000</v>
      </c>
      <c r="M3984" s="41"/>
      <c r="N3984" s="41"/>
      <c r="O3984" s="42"/>
      <c r="P3984" s="456"/>
      <c r="Q3984" s="473">
        <v>50000</v>
      </c>
      <c r="R3984" s="557">
        <v>172000</v>
      </c>
      <c r="S3984" s="39">
        <f t="shared" si="567"/>
        <v>25000</v>
      </c>
      <c r="T3984" s="46"/>
      <c r="U3984" s="39"/>
      <c r="V3984" s="46"/>
      <c r="W3984" s="39"/>
      <c r="X3984" s="23">
        <f t="shared" si="562"/>
        <v>0</v>
      </c>
      <c r="Y3984" s="23">
        <f t="shared" si="563"/>
        <v>0</v>
      </c>
      <c r="AH3984" s="20">
        <f t="shared" si="564"/>
        <v>0</v>
      </c>
      <c r="AI3984" s="20">
        <v>1</v>
      </c>
      <c r="AQ3984" s="1">
        <f t="shared" si="566"/>
        <v>1</v>
      </c>
      <c r="AR3984" s="1">
        <f t="shared" si="565"/>
        <v>1</v>
      </c>
    </row>
    <row r="3985" spans="1:44" ht="28.2" thickTop="1" thickBot="1">
      <c r="A3985" s="33" t="s">
        <v>2083</v>
      </c>
      <c r="B3985" s="33" t="s">
        <v>2107</v>
      </c>
      <c r="C3985" s="323" t="s">
        <v>58</v>
      </c>
      <c r="D3985" s="35"/>
      <c r="E3985" s="324" t="s">
        <v>145</v>
      </c>
      <c r="F3985" s="454">
        <v>83000</v>
      </c>
      <c r="G3985" s="454">
        <v>83000</v>
      </c>
      <c r="H3985" s="455"/>
      <c r="I3985" s="517">
        <v>13000</v>
      </c>
      <c r="J3985" s="40"/>
      <c r="K3985" s="40"/>
      <c r="L3985" s="40">
        <v>70000</v>
      </c>
      <c r="M3985" s="41"/>
      <c r="N3985" s="41"/>
      <c r="O3985" s="42"/>
      <c r="P3985" s="456"/>
      <c r="Q3985" s="473"/>
      <c r="R3985" s="557">
        <v>75000</v>
      </c>
      <c r="S3985" s="39">
        <f t="shared" si="567"/>
        <v>8000</v>
      </c>
      <c r="T3985" s="46"/>
      <c r="U3985" s="39"/>
      <c r="V3985" s="46"/>
      <c r="W3985" s="39"/>
      <c r="X3985" s="23">
        <f t="shared" si="562"/>
        <v>0</v>
      </c>
      <c r="Y3985" s="23">
        <f t="shared" si="563"/>
        <v>0</v>
      </c>
      <c r="AH3985" s="20">
        <f t="shared" si="564"/>
        <v>0</v>
      </c>
      <c r="AI3985" s="20">
        <v>1</v>
      </c>
      <c r="AQ3985" s="1">
        <f t="shared" si="566"/>
        <v>1</v>
      </c>
      <c r="AR3985" s="1">
        <f t="shared" si="565"/>
        <v>1</v>
      </c>
    </row>
    <row r="3986" spans="1:44" ht="28.2" thickTop="1" thickBot="1">
      <c r="A3986" s="33" t="s">
        <v>2083</v>
      </c>
      <c r="B3986" s="33" t="s">
        <v>2107</v>
      </c>
      <c r="C3986" s="323" t="s">
        <v>2108</v>
      </c>
      <c r="D3986" s="35"/>
      <c r="E3986" s="324" t="s">
        <v>10</v>
      </c>
      <c r="F3986" s="454">
        <v>177000</v>
      </c>
      <c r="G3986" s="454">
        <v>181000</v>
      </c>
      <c r="H3986" s="513"/>
      <c r="I3986" s="517">
        <v>181000</v>
      </c>
      <c r="J3986" s="40"/>
      <c r="K3986" s="40"/>
      <c r="L3986" s="558"/>
      <c r="M3986" s="513"/>
      <c r="N3986" s="513"/>
      <c r="O3986" s="513"/>
      <c r="P3986" s="513"/>
      <c r="Q3986" s="473">
        <v>155000</v>
      </c>
      <c r="R3986" s="557">
        <v>26000</v>
      </c>
      <c r="S3986" s="39">
        <f t="shared" si="567"/>
        <v>0</v>
      </c>
      <c r="T3986" s="46"/>
      <c r="U3986" s="513"/>
      <c r="V3986" s="513"/>
      <c r="W3986" s="513"/>
      <c r="X3986" s="23">
        <f t="shared" si="562"/>
        <v>0</v>
      </c>
      <c r="Y3986" s="23">
        <f t="shared" si="563"/>
        <v>0</v>
      </c>
      <c r="AH3986" s="20">
        <f t="shared" si="564"/>
        <v>0</v>
      </c>
      <c r="AI3986" s="20">
        <v>1</v>
      </c>
      <c r="AQ3986" s="1">
        <f t="shared" si="566"/>
        <v>1</v>
      </c>
      <c r="AR3986" s="1">
        <f t="shared" si="565"/>
        <v>1</v>
      </c>
    </row>
    <row r="3987" spans="1:44" ht="28.2" thickTop="1" thickBot="1">
      <c r="A3987" s="33" t="s">
        <v>2083</v>
      </c>
      <c r="B3987" s="33" t="s">
        <v>2107</v>
      </c>
      <c r="C3987" s="323" t="s">
        <v>2109</v>
      </c>
      <c r="D3987" s="35"/>
      <c r="E3987" s="324" t="s">
        <v>53</v>
      </c>
      <c r="F3987" s="454">
        <v>214000</v>
      </c>
      <c r="G3987" s="454">
        <v>218000</v>
      </c>
      <c r="H3987" s="513"/>
      <c r="I3987" s="517">
        <v>218000</v>
      </c>
      <c r="J3987" s="40"/>
      <c r="K3987" s="40"/>
      <c r="L3987" s="558"/>
      <c r="M3987" s="513"/>
      <c r="N3987" s="513"/>
      <c r="O3987" s="513"/>
      <c r="P3987" s="513"/>
      <c r="Q3987" s="473">
        <v>194000</v>
      </c>
      <c r="R3987" s="557">
        <v>24000</v>
      </c>
      <c r="S3987" s="39">
        <f t="shared" si="567"/>
        <v>0</v>
      </c>
      <c r="T3987" s="46"/>
      <c r="U3987" s="513"/>
      <c r="V3987" s="513"/>
      <c r="W3987" s="513"/>
      <c r="X3987" s="23">
        <f t="shared" si="562"/>
        <v>0</v>
      </c>
      <c r="Y3987" s="23">
        <f t="shared" si="563"/>
        <v>0</v>
      </c>
      <c r="AH3987" s="20">
        <f t="shared" si="564"/>
        <v>0</v>
      </c>
      <c r="AI3987" s="20">
        <v>1</v>
      </c>
      <c r="AQ3987" s="1">
        <f t="shared" si="566"/>
        <v>1</v>
      </c>
      <c r="AR3987" s="1">
        <f t="shared" si="565"/>
        <v>1</v>
      </c>
    </row>
    <row r="3988" spans="1:44" ht="28.2" thickTop="1" thickBot="1">
      <c r="A3988" s="33" t="s">
        <v>2083</v>
      </c>
      <c r="B3988" s="33" t="s">
        <v>2107</v>
      </c>
      <c r="C3988" s="323" t="s">
        <v>2110</v>
      </c>
      <c r="D3988" s="35"/>
      <c r="E3988" s="324" t="s">
        <v>53</v>
      </c>
      <c r="F3988" s="454">
        <v>900000</v>
      </c>
      <c r="G3988" s="454">
        <v>900000</v>
      </c>
      <c r="H3988" s="513"/>
      <c r="I3988" s="517"/>
      <c r="J3988" s="40"/>
      <c r="K3988" s="40"/>
      <c r="L3988" s="558"/>
      <c r="M3988" s="513">
        <v>900000</v>
      </c>
      <c r="N3988" s="513"/>
      <c r="O3988" s="513"/>
      <c r="P3988" s="513"/>
      <c r="Q3988" s="954">
        <v>252136.31699999998</v>
      </c>
      <c r="R3988" s="557">
        <v>760000</v>
      </c>
      <c r="S3988" s="936">
        <f t="shared" si="567"/>
        <v>-112136.31700000004</v>
      </c>
      <c r="T3988" s="46"/>
      <c r="U3988" s="513"/>
      <c r="V3988" s="513"/>
      <c r="W3988" s="513"/>
      <c r="X3988" s="23">
        <f t="shared" si="562"/>
        <v>0</v>
      </c>
      <c r="Y3988" s="23">
        <f t="shared" si="563"/>
        <v>0</v>
      </c>
      <c r="AH3988" s="20">
        <f t="shared" si="564"/>
        <v>0</v>
      </c>
      <c r="AO3988" s="20">
        <v>1</v>
      </c>
      <c r="AQ3988" s="1">
        <f t="shared" si="566"/>
        <v>1</v>
      </c>
      <c r="AR3988" s="1">
        <f t="shared" si="565"/>
        <v>1</v>
      </c>
    </row>
    <row r="3989" spans="1:44" ht="28.2" thickTop="1" thickBot="1">
      <c r="A3989" s="33" t="s">
        <v>2083</v>
      </c>
      <c r="B3989" s="33" t="s">
        <v>2107</v>
      </c>
      <c r="C3989" s="323" t="s">
        <v>2111</v>
      </c>
      <c r="D3989" s="35"/>
      <c r="E3989" s="324" t="s">
        <v>10</v>
      </c>
      <c r="F3989" s="454">
        <v>580000</v>
      </c>
      <c r="G3989" s="454">
        <v>750000</v>
      </c>
      <c r="H3989" s="455"/>
      <c r="I3989" s="517"/>
      <c r="J3989" s="40"/>
      <c r="K3989" s="40"/>
      <c r="L3989" s="559"/>
      <c r="M3989" s="558">
        <v>750000</v>
      </c>
      <c r="N3989" s="41"/>
      <c r="O3989" s="42"/>
      <c r="P3989" s="456"/>
      <c r="Q3989" s="954">
        <v>285104.86600000004</v>
      </c>
      <c r="R3989" s="557"/>
      <c r="S3989" s="936">
        <f t="shared" si="567"/>
        <v>464895.13399999996</v>
      </c>
      <c r="T3989" s="46"/>
      <c r="U3989" s="39"/>
      <c r="V3989" s="46"/>
      <c r="W3989" s="39"/>
      <c r="X3989" s="23">
        <f t="shared" si="562"/>
        <v>0</v>
      </c>
      <c r="Y3989" s="23">
        <f t="shared" si="563"/>
        <v>0</v>
      </c>
      <c r="AH3989" s="20">
        <f t="shared" si="564"/>
        <v>0</v>
      </c>
      <c r="AO3989" s="20">
        <v>1</v>
      </c>
      <c r="AQ3989" s="1">
        <f t="shared" si="566"/>
        <v>1</v>
      </c>
      <c r="AR3989" s="1">
        <f t="shared" si="565"/>
        <v>1</v>
      </c>
    </row>
    <row r="3990" spans="1:44" ht="28.2" thickTop="1" thickBot="1">
      <c r="A3990" s="206" t="s">
        <v>2083</v>
      </c>
      <c r="B3990" s="206" t="s">
        <v>2112</v>
      </c>
      <c r="C3990" s="227" t="s">
        <v>2113</v>
      </c>
      <c r="D3990" s="475"/>
      <c r="E3990" s="827" t="s">
        <v>179</v>
      </c>
      <c r="F3990" s="476">
        <v>161000</v>
      </c>
      <c r="G3990" s="476">
        <v>161000</v>
      </c>
      <c r="H3990" s="477"/>
      <c r="I3990" s="520"/>
      <c r="J3990" s="478"/>
      <c r="K3990" s="478"/>
      <c r="L3990" s="560">
        <v>161000</v>
      </c>
      <c r="M3990" s="479"/>
      <c r="N3990" s="479"/>
      <c r="O3990" s="480"/>
      <c r="P3990" s="481"/>
      <c r="Q3990" s="512"/>
      <c r="R3990" s="554">
        <v>161000</v>
      </c>
      <c r="S3990" s="334">
        <f>G3990-R3990-Q3990</f>
        <v>0</v>
      </c>
      <c r="T3990" s="484"/>
      <c r="U3990" s="334"/>
      <c r="V3990" s="484"/>
      <c r="W3990" s="334"/>
      <c r="X3990" s="23">
        <f t="shared" si="562"/>
        <v>0</v>
      </c>
      <c r="Y3990" s="23">
        <f t="shared" si="563"/>
        <v>0</v>
      </c>
      <c r="Z3990" s="20">
        <v>1</v>
      </c>
      <c r="AH3990" s="20">
        <f t="shared" si="564"/>
        <v>1</v>
      </c>
      <c r="AQ3990" s="1">
        <f t="shared" si="566"/>
        <v>0</v>
      </c>
      <c r="AR3990" s="1">
        <f t="shared" si="565"/>
        <v>1</v>
      </c>
    </row>
    <row r="3991" spans="1:44" ht="28.2" thickTop="1" thickBot="1">
      <c r="A3991" s="206" t="s">
        <v>2083</v>
      </c>
      <c r="B3991" s="206" t="s">
        <v>2112</v>
      </c>
      <c r="C3991" s="227" t="s">
        <v>2114</v>
      </c>
      <c r="D3991" s="475"/>
      <c r="E3991" s="827" t="s">
        <v>179</v>
      </c>
      <c r="F3991" s="476">
        <v>44500</v>
      </c>
      <c r="G3991" s="476">
        <v>44500</v>
      </c>
      <c r="H3991" s="477"/>
      <c r="I3991" s="520"/>
      <c r="J3991" s="478"/>
      <c r="K3991" s="478"/>
      <c r="L3991" s="560">
        <v>44500</v>
      </c>
      <c r="M3991" s="479"/>
      <c r="N3991" s="479"/>
      <c r="O3991" s="480"/>
      <c r="P3991" s="481"/>
      <c r="Q3991" s="512"/>
      <c r="R3991" s="554">
        <v>44500</v>
      </c>
      <c r="S3991" s="334">
        <f>G3991-R3991-Q3991</f>
        <v>0</v>
      </c>
      <c r="T3991" s="484"/>
      <c r="U3991" s="334"/>
      <c r="V3991" s="484"/>
      <c r="W3991" s="334"/>
      <c r="X3991" s="23">
        <f t="shared" si="562"/>
        <v>0</v>
      </c>
      <c r="Y3991" s="23">
        <f t="shared" si="563"/>
        <v>0</v>
      </c>
      <c r="Z3991" s="20">
        <v>1</v>
      </c>
      <c r="AH3991" s="20">
        <f t="shared" si="564"/>
        <v>1</v>
      </c>
      <c r="AQ3991" s="1">
        <f t="shared" si="566"/>
        <v>0</v>
      </c>
      <c r="AR3991" s="1">
        <f t="shared" si="565"/>
        <v>1</v>
      </c>
    </row>
    <row r="3992" spans="1:44" ht="28.2" thickTop="1" thickBot="1">
      <c r="A3992" s="206" t="s">
        <v>2083</v>
      </c>
      <c r="B3992" s="206" t="s">
        <v>2112</v>
      </c>
      <c r="C3992" s="227" t="s">
        <v>47</v>
      </c>
      <c r="D3992" s="475"/>
      <c r="E3992" s="827" t="s">
        <v>145</v>
      </c>
      <c r="F3992" s="476">
        <v>729000</v>
      </c>
      <c r="G3992" s="476">
        <v>729000</v>
      </c>
      <c r="H3992" s="477"/>
      <c r="I3992" s="520"/>
      <c r="J3992" s="478">
        <v>100000</v>
      </c>
      <c r="K3992" s="478">
        <v>242000</v>
      </c>
      <c r="L3992" s="560">
        <v>387000</v>
      </c>
      <c r="M3992" s="479"/>
      <c r="N3992" s="334"/>
      <c r="O3992" s="480"/>
      <c r="P3992" s="481"/>
      <c r="Q3992" s="512"/>
      <c r="R3992" s="554">
        <v>200000</v>
      </c>
      <c r="S3992" s="334">
        <f>G3992-R3992-Q3992</f>
        <v>529000</v>
      </c>
      <c r="T3992" s="484"/>
      <c r="U3992" s="334"/>
      <c r="V3992" s="484"/>
      <c r="W3992" s="334"/>
      <c r="X3992" s="23">
        <f t="shared" si="562"/>
        <v>0</v>
      </c>
      <c r="Y3992" s="23">
        <f t="shared" si="563"/>
        <v>0</v>
      </c>
      <c r="AH3992" s="20">
        <f t="shared" si="564"/>
        <v>0</v>
      </c>
      <c r="AI3992" s="20">
        <v>1</v>
      </c>
      <c r="AQ3992" s="1">
        <f t="shared" si="566"/>
        <v>1</v>
      </c>
      <c r="AR3992" s="1">
        <f t="shared" si="565"/>
        <v>1</v>
      </c>
    </row>
    <row r="3993" spans="1:44" ht="28.2" thickTop="1" thickBot="1">
      <c r="A3993" s="33" t="s">
        <v>2083</v>
      </c>
      <c r="B3993" s="33" t="s">
        <v>2115</v>
      </c>
      <c r="C3993" s="323" t="s">
        <v>2116</v>
      </c>
      <c r="D3993" s="35"/>
      <c r="E3993" s="324" t="s">
        <v>179</v>
      </c>
      <c r="F3993" s="454">
        <v>1020000</v>
      </c>
      <c r="G3993" s="454">
        <v>1020000</v>
      </c>
      <c r="H3993" s="455"/>
      <c r="I3993" s="517">
        <v>438000</v>
      </c>
      <c r="J3993" s="40">
        <v>85000</v>
      </c>
      <c r="K3993" s="40"/>
      <c r="L3993" s="559">
        <v>497000</v>
      </c>
      <c r="M3993" s="41"/>
      <c r="N3993" s="39"/>
      <c r="O3993" s="42"/>
      <c r="P3993" s="456"/>
      <c r="Q3993" s="473"/>
      <c r="R3993" s="557">
        <v>918000</v>
      </c>
      <c r="S3993" s="39">
        <v>102000</v>
      </c>
      <c r="T3993" s="46"/>
      <c r="U3993" s="39"/>
      <c r="V3993" s="46"/>
      <c r="W3993" s="39"/>
      <c r="X3993" s="23">
        <f t="shared" si="562"/>
        <v>0</v>
      </c>
      <c r="Y3993" s="23">
        <f t="shared" si="563"/>
        <v>0</v>
      </c>
      <c r="Z3993" s="20">
        <v>1</v>
      </c>
      <c r="AH3993" s="20">
        <f t="shared" si="564"/>
        <v>1</v>
      </c>
      <c r="AQ3993" s="1">
        <f t="shared" si="566"/>
        <v>0</v>
      </c>
      <c r="AR3993" s="1">
        <f t="shared" si="565"/>
        <v>1</v>
      </c>
    </row>
    <row r="3994" spans="1:44" ht="28.2" thickTop="1" thickBot="1">
      <c r="A3994" s="33" t="s">
        <v>2083</v>
      </c>
      <c r="B3994" s="33" t="s">
        <v>2115</v>
      </c>
      <c r="C3994" s="323" t="s">
        <v>290</v>
      </c>
      <c r="D3994" s="35"/>
      <c r="E3994" s="324" t="s">
        <v>179</v>
      </c>
      <c r="F3994" s="454">
        <v>150000</v>
      </c>
      <c r="G3994" s="454">
        <v>150000</v>
      </c>
      <c r="H3994" s="455"/>
      <c r="I3994" s="517">
        <v>150000</v>
      </c>
      <c r="J3994" s="40"/>
      <c r="K3994" s="40"/>
      <c r="L3994" s="559"/>
      <c r="M3994" s="41"/>
      <c r="N3994" s="39"/>
      <c r="O3994" s="42"/>
      <c r="P3994" s="456"/>
      <c r="Q3994" s="473"/>
      <c r="R3994" s="557">
        <v>150000</v>
      </c>
      <c r="S3994" s="39">
        <f t="shared" ref="S3994:S4002" si="568">G3994-Q3994-R3994</f>
        <v>0</v>
      </c>
      <c r="T3994" s="46"/>
      <c r="U3994" s="39"/>
      <c r="V3994" s="46"/>
      <c r="W3994" s="39"/>
      <c r="X3994" s="23">
        <f t="shared" si="562"/>
        <v>0</v>
      </c>
      <c r="Y3994" s="23">
        <f t="shared" si="563"/>
        <v>0</v>
      </c>
      <c r="Z3994" s="20">
        <v>1</v>
      </c>
      <c r="AH3994" s="20">
        <f t="shared" si="564"/>
        <v>1</v>
      </c>
      <c r="AQ3994" s="1">
        <f t="shared" si="566"/>
        <v>0</v>
      </c>
      <c r="AR3994" s="1">
        <f t="shared" si="565"/>
        <v>1</v>
      </c>
    </row>
    <row r="3995" spans="1:44" ht="28.2" thickTop="1" thickBot="1">
      <c r="A3995" s="33" t="s">
        <v>2083</v>
      </c>
      <c r="B3995" s="33" t="s">
        <v>2115</v>
      </c>
      <c r="C3995" s="323" t="s">
        <v>249</v>
      </c>
      <c r="D3995" s="35"/>
      <c r="E3995" s="324" t="s">
        <v>179</v>
      </c>
      <c r="F3995" s="454">
        <v>324000</v>
      </c>
      <c r="G3995" s="454">
        <v>324000</v>
      </c>
      <c r="H3995" s="455"/>
      <c r="I3995" s="517">
        <v>134000</v>
      </c>
      <c r="J3995" s="40">
        <v>100000</v>
      </c>
      <c r="K3995" s="40">
        <v>90000</v>
      </c>
      <c r="L3995" s="559"/>
      <c r="M3995" s="41"/>
      <c r="N3995" s="39"/>
      <c r="O3995" s="42"/>
      <c r="P3995" s="456"/>
      <c r="Q3995" s="473"/>
      <c r="R3995" s="557">
        <v>70000</v>
      </c>
      <c r="S3995" s="39">
        <f t="shared" si="568"/>
        <v>254000</v>
      </c>
      <c r="T3995" s="46"/>
      <c r="U3995" s="39"/>
      <c r="V3995" s="46"/>
      <c r="W3995" s="39"/>
      <c r="X3995" s="23">
        <f t="shared" si="562"/>
        <v>0</v>
      </c>
      <c r="Y3995" s="23">
        <f t="shared" si="563"/>
        <v>0</v>
      </c>
      <c r="Z3995" s="20">
        <v>1</v>
      </c>
      <c r="AH3995" s="20">
        <f t="shared" si="564"/>
        <v>1</v>
      </c>
      <c r="AQ3995" s="1">
        <f t="shared" si="566"/>
        <v>0</v>
      </c>
      <c r="AR3995" s="1">
        <f t="shared" si="565"/>
        <v>1</v>
      </c>
    </row>
    <row r="3996" spans="1:44" ht="28.2" thickTop="1" thickBot="1">
      <c r="A3996" s="33" t="s">
        <v>2083</v>
      </c>
      <c r="B3996" s="33" t="s">
        <v>2115</v>
      </c>
      <c r="C3996" s="323" t="s">
        <v>149</v>
      </c>
      <c r="D3996" s="35"/>
      <c r="E3996" s="324" t="s">
        <v>179</v>
      </c>
      <c r="F3996" s="454">
        <v>70000</v>
      </c>
      <c r="G3996" s="454">
        <v>70000</v>
      </c>
      <c r="H3996" s="455"/>
      <c r="I3996" s="517">
        <v>20000</v>
      </c>
      <c r="J3996" s="40"/>
      <c r="K3996" s="40"/>
      <c r="L3996" s="559"/>
      <c r="M3996" s="41"/>
      <c r="N3996" s="39">
        <v>50000</v>
      </c>
      <c r="O3996" s="42" t="s">
        <v>286</v>
      </c>
      <c r="P3996" s="456"/>
      <c r="Q3996" s="473"/>
      <c r="R3996" s="557">
        <v>70000</v>
      </c>
      <c r="S3996" s="39">
        <f t="shared" si="568"/>
        <v>0</v>
      </c>
      <c r="T3996" s="46"/>
      <c r="U3996" s="39"/>
      <c r="V3996" s="46"/>
      <c r="W3996" s="39"/>
      <c r="X3996" s="23">
        <f t="shared" si="562"/>
        <v>0</v>
      </c>
      <c r="Y3996" s="23">
        <f t="shared" si="563"/>
        <v>0</v>
      </c>
      <c r="Z3996" s="20">
        <v>1</v>
      </c>
      <c r="AH3996" s="20">
        <f t="shared" si="564"/>
        <v>1</v>
      </c>
      <c r="AQ3996" s="1">
        <f t="shared" si="566"/>
        <v>0</v>
      </c>
      <c r="AR3996" s="1">
        <f t="shared" si="565"/>
        <v>1</v>
      </c>
    </row>
    <row r="3997" spans="1:44" ht="28.2" thickTop="1" thickBot="1">
      <c r="A3997" s="33" t="s">
        <v>2083</v>
      </c>
      <c r="B3997" s="33" t="s">
        <v>2115</v>
      </c>
      <c r="C3997" s="323" t="s">
        <v>50</v>
      </c>
      <c r="D3997" s="35"/>
      <c r="E3997" s="324" t="s">
        <v>179</v>
      </c>
      <c r="F3997" s="454">
        <v>50000</v>
      </c>
      <c r="G3997" s="454">
        <v>50000</v>
      </c>
      <c r="H3997" s="455"/>
      <c r="I3997" s="517">
        <v>50000</v>
      </c>
      <c r="J3997" s="40"/>
      <c r="K3997" s="40"/>
      <c r="L3997" s="559"/>
      <c r="M3997" s="41"/>
      <c r="N3997" s="39"/>
      <c r="O3997" s="42"/>
      <c r="P3997" s="456"/>
      <c r="Q3997" s="473"/>
      <c r="R3997" s="557">
        <v>50000</v>
      </c>
      <c r="S3997" s="39">
        <f t="shared" si="568"/>
        <v>0</v>
      </c>
      <c r="T3997" s="46"/>
      <c r="U3997" s="39"/>
      <c r="V3997" s="46"/>
      <c r="W3997" s="39"/>
      <c r="X3997" s="23">
        <f t="shared" si="562"/>
        <v>0</v>
      </c>
      <c r="Y3997" s="23">
        <f t="shared" si="563"/>
        <v>0</v>
      </c>
      <c r="Z3997" s="20">
        <v>1</v>
      </c>
      <c r="AH3997" s="20">
        <f t="shared" si="564"/>
        <v>1</v>
      </c>
      <c r="AQ3997" s="1">
        <f t="shared" si="566"/>
        <v>0</v>
      </c>
      <c r="AR3997" s="1">
        <f t="shared" si="565"/>
        <v>1</v>
      </c>
    </row>
    <row r="3998" spans="1:44" ht="28.2" thickTop="1" thickBot="1">
      <c r="A3998" s="33" t="s">
        <v>2083</v>
      </c>
      <c r="B3998" s="33" t="s">
        <v>2115</v>
      </c>
      <c r="C3998" s="323" t="s">
        <v>2117</v>
      </c>
      <c r="D3998" s="35"/>
      <c r="E3998" s="324" t="s">
        <v>145</v>
      </c>
      <c r="F3998" s="454">
        <v>376000</v>
      </c>
      <c r="G3998" s="454">
        <v>441000</v>
      </c>
      <c r="H3998" s="455"/>
      <c r="I3998" s="517">
        <v>85000</v>
      </c>
      <c r="J3998" s="40">
        <v>200000</v>
      </c>
      <c r="K3998" s="40"/>
      <c r="L3998" s="559">
        <v>156000</v>
      </c>
      <c r="M3998" s="41"/>
      <c r="N3998" s="39"/>
      <c r="O3998" s="42"/>
      <c r="P3998" s="456"/>
      <c r="Q3998" s="473">
        <v>397000</v>
      </c>
      <c r="R3998" s="557"/>
      <c r="S3998" s="39">
        <f t="shared" si="568"/>
        <v>44000</v>
      </c>
      <c r="T3998" s="46"/>
      <c r="U3998" s="39"/>
      <c r="V3998" s="46"/>
      <c r="W3998" s="39"/>
      <c r="X3998" s="23">
        <f t="shared" si="562"/>
        <v>0</v>
      </c>
      <c r="Y3998" s="23">
        <f t="shared" si="563"/>
        <v>0</v>
      </c>
      <c r="AH3998" s="20">
        <f t="shared" si="564"/>
        <v>0</v>
      </c>
      <c r="AI3998" s="20">
        <v>1</v>
      </c>
      <c r="AQ3998" s="1">
        <f t="shared" si="566"/>
        <v>1</v>
      </c>
      <c r="AR3998" s="1">
        <f t="shared" si="565"/>
        <v>1</v>
      </c>
    </row>
    <row r="3999" spans="1:44" ht="28.2" thickTop="1" thickBot="1">
      <c r="A3999" s="33" t="s">
        <v>2083</v>
      </c>
      <c r="B3999" s="33" t="s">
        <v>2115</v>
      </c>
      <c r="C3999" s="323" t="s">
        <v>2118</v>
      </c>
      <c r="D3999" s="35"/>
      <c r="E3999" s="324" t="s">
        <v>145</v>
      </c>
      <c r="F3999" s="454">
        <v>440000</v>
      </c>
      <c r="G3999" s="454">
        <v>440000</v>
      </c>
      <c r="H3999" s="455"/>
      <c r="I3999" s="517">
        <v>28000</v>
      </c>
      <c r="J3999" s="40">
        <v>100000</v>
      </c>
      <c r="K3999" s="40"/>
      <c r="L3999" s="559">
        <v>312000</v>
      </c>
      <c r="M3999" s="41"/>
      <c r="N3999" s="39"/>
      <c r="O3999" s="42"/>
      <c r="P3999" s="456"/>
      <c r="Q3999" s="473"/>
      <c r="R3999" s="557">
        <v>396000</v>
      </c>
      <c r="S3999" s="39">
        <f t="shared" si="568"/>
        <v>44000</v>
      </c>
      <c r="T3999" s="46"/>
      <c r="U3999" s="39"/>
      <c r="V3999" s="46"/>
      <c r="W3999" s="39"/>
      <c r="X3999" s="23">
        <f t="shared" si="562"/>
        <v>0</v>
      </c>
      <c r="Y3999" s="23">
        <f t="shared" si="563"/>
        <v>0</v>
      </c>
      <c r="AH3999" s="20">
        <f t="shared" si="564"/>
        <v>0</v>
      </c>
      <c r="AI3999" s="20">
        <v>1</v>
      </c>
      <c r="AQ3999" s="1">
        <f t="shared" si="566"/>
        <v>1</v>
      </c>
      <c r="AR3999" s="1">
        <f t="shared" si="565"/>
        <v>1</v>
      </c>
    </row>
    <row r="4000" spans="1:44" ht="28.2" thickTop="1" thickBot="1">
      <c r="A4000" s="33" t="s">
        <v>2083</v>
      </c>
      <c r="B4000" s="33" t="s">
        <v>2115</v>
      </c>
      <c r="C4000" s="323" t="s">
        <v>2119</v>
      </c>
      <c r="D4000" s="35"/>
      <c r="E4000" s="324" t="s">
        <v>145</v>
      </c>
      <c r="F4000" s="454">
        <v>180000</v>
      </c>
      <c r="G4000" s="454">
        <v>180000</v>
      </c>
      <c r="H4000" s="455"/>
      <c r="I4000" s="517">
        <v>180000</v>
      </c>
      <c r="J4000" s="40"/>
      <c r="K4000" s="40"/>
      <c r="L4000" s="559"/>
      <c r="M4000" s="41"/>
      <c r="N4000" s="39"/>
      <c r="O4000" s="42"/>
      <c r="P4000" s="456"/>
      <c r="Q4000" s="473"/>
      <c r="R4000" s="557">
        <v>180000</v>
      </c>
      <c r="S4000" s="39">
        <f t="shared" si="568"/>
        <v>0</v>
      </c>
      <c r="T4000" s="46"/>
      <c r="U4000" s="39"/>
      <c r="V4000" s="46"/>
      <c r="W4000" s="39"/>
      <c r="X4000" s="23">
        <f t="shared" ref="X4000:X4024" si="569">G4000-I4000-J4000-K4000-L4000-M4000-N4000</f>
        <v>0</v>
      </c>
      <c r="Y4000" s="23">
        <f t="shared" ref="Y4000:Y4024" si="570">G4000-Q4000-R4000-S4000</f>
        <v>0</v>
      </c>
      <c r="AH4000" s="20">
        <f t="shared" si="564"/>
        <v>0</v>
      </c>
      <c r="AI4000" s="20">
        <v>1</v>
      </c>
      <c r="AQ4000" s="1">
        <f t="shared" si="566"/>
        <v>1</v>
      </c>
      <c r="AR4000" s="1">
        <f t="shared" si="565"/>
        <v>1</v>
      </c>
    </row>
    <row r="4001" spans="1:44" ht="28.2" thickTop="1" thickBot="1">
      <c r="A4001" s="33" t="s">
        <v>2083</v>
      </c>
      <c r="B4001" s="33" t="s">
        <v>2115</v>
      </c>
      <c r="C4001" s="323" t="s">
        <v>247</v>
      </c>
      <c r="D4001" s="35"/>
      <c r="E4001" s="324" t="s">
        <v>53</v>
      </c>
      <c r="F4001" s="454">
        <v>200000</v>
      </c>
      <c r="G4001" s="454">
        <v>200000</v>
      </c>
      <c r="H4001" s="455"/>
      <c r="I4001" s="517">
        <v>200000</v>
      </c>
      <c r="J4001" s="40"/>
      <c r="K4001" s="40"/>
      <c r="L4001" s="559"/>
      <c r="M4001" s="41"/>
      <c r="N4001" s="39"/>
      <c r="O4001" s="42"/>
      <c r="P4001" s="456"/>
      <c r="Q4001" s="473"/>
      <c r="R4001" s="557">
        <v>200000</v>
      </c>
      <c r="S4001" s="39">
        <f t="shared" si="568"/>
        <v>0</v>
      </c>
      <c r="T4001" s="46"/>
      <c r="U4001" s="39"/>
      <c r="V4001" s="46"/>
      <c r="W4001" s="39"/>
      <c r="X4001" s="23">
        <f t="shared" si="569"/>
        <v>0</v>
      </c>
      <c r="Y4001" s="23">
        <f t="shared" si="570"/>
        <v>0</v>
      </c>
      <c r="AH4001" s="20">
        <f t="shared" si="564"/>
        <v>0</v>
      </c>
      <c r="AI4001" s="20">
        <v>1</v>
      </c>
      <c r="AQ4001" s="1">
        <f t="shared" si="566"/>
        <v>1</v>
      </c>
      <c r="AR4001" s="1">
        <f t="shared" si="565"/>
        <v>1</v>
      </c>
    </row>
    <row r="4002" spans="1:44" ht="28.2" thickTop="1" thickBot="1">
      <c r="A4002" s="33" t="s">
        <v>2083</v>
      </c>
      <c r="B4002" s="33" t="s">
        <v>2115</v>
      </c>
      <c r="C4002" s="323" t="s">
        <v>48</v>
      </c>
      <c r="D4002" s="35"/>
      <c r="E4002" s="324" t="s">
        <v>145</v>
      </c>
      <c r="F4002" s="454">
        <v>50000</v>
      </c>
      <c r="G4002" s="454">
        <v>50000</v>
      </c>
      <c r="H4002" s="455"/>
      <c r="I4002" s="517">
        <v>50000</v>
      </c>
      <c r="J4002" s="40"/>
      <c r="K4002" s="40"/>
      <c r="L4002" s="559"/>
      <c r="M4002" s="41"/>
      <c r="N4002" s="39"/>
      <c r="O4002" s="42"/>
      <c r="P4002" s="456"/>
      <c r="Q4002" s="473"/>
      <c r="R4002" s="557">
        <v>50000</v>
      </c>
      <c r="S4002" s="39">
        <f t="shared" si="568"/>
        <v>0</v>
      </c>
      <c r="T4002" s="46"/>
      <c r="U4002" s="39"/>
      <c r="V4002" s="46"/>
      <c r="W4002" s="39"/>
      <c r="X4002" s="23">
        <f t="shared" si="569"/>
        <v>0</v>
      </c>
      <c r="Y4002" s="23">
        <f t="shared" si="570"/>
        <v>0</v>
      </c>
      <c r="AH4002" s="20">
        <f t="shared" si="564"/>
        <v>0</v>
      </c>
      <c r="AI4002" s="20">
        <v>1</v>
      </c>
      <c r="AQ4002" s="1">
        <f t="shared" si="566"/>
        <v>1</v>
      </c>
      <c r="AR4002" s="1">
        <f t="shared" si="565"/>
        <v>1</v>
      </c>
    </row>
    <row r="4003" spans="1:44" ht="28.2" thickTop="1" thickBot="1">
      <c r="A4003" s="561" t="s">
        <v>2083</v>
      </c>
      <c r="B4003" s="561" t="s">
        <v>2120</v>
      </c>
      <c r="C4003" s="562" t="s">
        <v>187</v>
      </c>
      <c r="D4003" s="563"/>
      <c r="E4003" s="924" t="s">
        <v>179</v>
      </c>
      <c r="F4003" s="564">
        <v>354000</v>
      </c>
      <c r="G4003" s="564">
        <v>354000</v>
      </c>
      <c r="H4003" s="565"/>
      <c r="I4003" s="520"/>
      <c r="J4003" s="566"/>
      <c r="K4003" s="566"/>
      <c r="L4003" s="567">
        <v>354000</v>
      </c>
      <c r="M4003" s="568"/>
      <c r="N4003" s="569"/>
      <c r="O4003" s="570"/>
      <c r="P4003" s="571"/>
      <c r="Q4003" s="572"/>
      <c r="R4003" s="573">
        <v>354000</v>
      </c>
      <c r="S4003" s="334">
        <f t="shared" ref="S4003:S4010" si="571">G4003-R4003-Q4003</f>
        <v>0</v>
      </c>
      <c r="T4003" s="574"/>
      <c r="U4003" s="569"/>
      <c r="V4003" s="574"/>
      <c r="W4003" s="569"/>
      <c r="X4003" s="23">
        <f t="shared" si="569"/>
        <v>0</v>
      </c>
      <c r="Y4003" s="23">
        <f t="shared" si="570"/>
        <v>0</v>
      </c>
      <c r="Z4003" s="20">
        <v>1</v>
      </c>
      <c r="AH4003" s="20">
        <f t="shared" si="564"/>
        <v>1</v>
      </c>
      <c r="AQ4003" s="1">
        <f t="shared" si="566"/>
        <v>0</v>
      </c>
      <c r="AR4003" s="1">
        <f t="shared" si="565"/>
        <v>1</v>
      </c>
    </row>
    <row r="4004" spans="1:44" ht="28.2" thickTop="1" thickBot="1">
      <c r="A4004" s="561" t="s">
        <v>2083</v>
      </c>
      <c r="B4004" s="561" t="s">
        <v>2120</v>
      </c>
      <c r="C4004" s="562" t="s">
        <v>2006</v>
      </c>
      <c r="D4004" s="563"/>
      <c r="E4004" s="924" t="s">
        <v>179</v>
      </c>
      <c r="F4004" s="564">
        <v>146000</v>
      </c>
      <c r="G4004" s="564">
        <v>146000</v>
      </c>
      <c r="H4004" s="565"/>
      <c r="I4004" s="520"/>
      <c r="J4004" s="566">
        <v>146000</v>
      </c>
      <c r="K4004" s="566"/>
      <c r="L4004" s="567"/>
      <c r="M4004" s="568"/>
      <c r="N4004" s="569"/>
      <c r="O4004" s="570"/>
      <c r="P4004" s="571"/>
      <c r="Q4004" s="572"/>
      <c r="R4004" s="573">
        <v>146000</v>
      </c>
      <c r="S4004" s="334">
        <f t="shared" si="571"/>
        <v>0</v>
      </c>
      <c r="T4004" s="574"/>
      <c r="U4004" s="569"/>
      <c r="V4004" s="574"/>
      <c r="W4004" s="569"/>
      <c r="X4004" s="23">
        <f t="shared" si="569"/>
        <v>0</v>
      </c>
      <c r="Y4004" s="23">
        <f t="shared" si="570"/>
        <v>0</v>
      </c>
      <c r="Z4004" s="20">
        <v>1</v>
      </c>
      <c r="AH4004" s="20">
        <f t="shared" si="564"/>
        <v>1</v>
      </c>
      <c r="AQ4004" s="1">
        <f t="shared" si="566"/>
        <v>0</v>
      </c>
      <c r="AR4004" s="1">
        <f t="shared" si="565"/>
        <v>1</v>
      </c>
    </row>
    <row r="4005" spans="1:44" ht="28.2" thickTop="1" thickBot="1">
      <c r="A4005" s="561" t="s">
        <v>2083</v>
      </c>
      <c r="B4005" s="561" t="s">
        <v>2120</v>
      </c>
      <c r="C4005" s="562" t="s">
        <v>2121</v>
      </c>
      <c r="D4005" s="563"/>
      <c r="E4005" s="924" t="s">
        <v>179</v>
      </c>
      <c r="F4005" s="564">
        <v>1450000</v>
      </c>
      <c r="G4005" s="564">
        <v>1450000</v>
      </c>
      <c r="H4005" s="565"/>
      <c r="I4005" s="520">
        <v>40000</v>
      </c>
      <c r="J4005" s="566"/>
      <c r="K4005" s="566"/>
      <c r="L4005" s="567"/>
      <c r="M4005" s="568">
        <v>1410000</v>
      </c>
      <c r="N4005" s="569"/>
      <c r="O4005" s="570"/>
      <c r="P4005" s="571"/>
      <c r="Q4005" s="572"/>
      <c r="R4005" s="573">
        <v>450000</v>
      </c>
      <c r="S4005" s="334">
        <f t="shared" si="571"/>
        <v>1000000</v>
      </c>
      <c r="T4005" s="574"/>
      <c r="U4005" s="569"/>
      <c r="V4005" s="574"/>
      <c r="W4005" s="569"/>
      <c r="X4005" s="23">
        <f t="shared" si="569"/>
        <v>0</v>
      </c>
      <c r="Y4005" s="23">
        <f t="shared" si="570"/>
        <v>0</v>
      </c>
      <c r="AF4005" s="20">
        <v>1</v>
      </c>
      <c r="AH4005" s="20">
        <f t="shared" si="564"/>
        <v>1</v>
      </c>
      <c r="AQ4005" s="1">
        <f t="shared" si="566"/>
        <v>0</v>
      </c>
      <c r="AR4005" s="1">
        <f t="shared" si="565"/>
        <v>1</v>
      </c>
    </row>
    <row r="4006" spans="1:44" ht="28.2" thickTop="1" thickBot="1">
      <c r="A4006" s="561" t="s">
        <v>2083</v>
      </c>
      <c r="B4006" s="561" t="s">
        <v>2120</v>
      </c>
      <c r="C4006" s="562" t="s">
        <v>82</v>
      </c>
      <c r="D4006" s="563"/>
      <c r="E4006" s="924" t="s">
        <v>1576</v>
      </c>
      <c r="F4006" s="564">
        <v>282000</v>
      </c>
      <c r="G4006" s="564">
        <v>282000</v>
      </c>
      <c r="H4006" s="565"/>
      <c r="I4006" s="520"/>
      <c r="J4006" s="566"/>
      <c r="K4006" s="566">
        <v>60000</v>
      </c>
      <c r="L4006" s="567">
        <v>222000</v>
      </c>
      <c r="M4006" s="568"/>
      <c r="N4006" s="569"/>
      <c r="O4006" s="570"/>
      <c r="P4006" s="571"/>
      <c r="Q4006" s="572"/>
      <c r="R4006" s="573">
        <v>282000</v>
      </c>
      <c r="S4006" s="334">
        <f t="shared" si="571"/>
        <v>0</v>
      </c>
      <c r="T4006" s="574"/>
      <c r="U4006" s="569"/>
      <c r="V4006" s="574"/>
      <c r="W4006" s="569"/>
      <c r="X4006" s="23">
        <f t="shared" si="569"/>
        <v>0</v>
      </c>
      <c r="Y4006" s="23">
        <f t="shared" si="570"/>
        <v>0</v>
      </c>
      <c r="AH4006" s="20">
        <f t="shared" si="564"/>
        <v>0</v>
      </c>
      <c r="AI4006" s="20">
        <v>1</v>
      </c>
      <c r="AQ4006" s="1">
        <f t="shared" si="566"/>
        <v>1</v>
      </c>
      <c r="AR4006" s="1">
        <f t="shared" si="565"/>
        <v>1</v>
      </c>
    </row>
    <row r="4007" spans="1:44" ht="28.2" thickTop="1" thickBot="1">
      <c r="A4007" s="561" t="s">
        <v>2083</v>
      </c>
      <c r="B4007" s="561" t="s">
        <v>2120</v>
      </c>
      <c r="C4007" s="562" t="s">
        <v>187</v>
      </c>
      <c r="D4007" s="563"/>
      <c r="E4007" s="924" t="s">
        <v>145</v>
      </c>
      <c r="F4007" s="564">
        <v>311796</v>
      </c>
      <c r="G4007" s="564">
        <v>311796</v>
      </c>
      <c r="H4007" s="565"/>
      <c r="I4007" s="520">
        <v>89796</v>
      </c>
      <c r="J4007" s="566"/>
      <c r="K4007" s="566"/>
      <c r="L4007" s="567">
        <v>222000</v>
      </c>
      <c r="M4007" s="568"/>
      <c r="N4007" s="569"/>
      <c r="O4007" s="570"/>
      <c r="P4007" s="571"/>
      <c r="Q4007" s="572"/>
      <c r="R4007" s="573">
        <v>300796</v>
      </c>
      <c r="S4007" s="334">
        <f t="shared" si="571"/>
        <v>11000</v>
      </c>
      <c r="T4007" s="574"/>
      <c r="U4007" s="569"/>
      <c r="V4007" s="574"/>
      <c r="W4007" s="569"/>
      <c r="X4007" s="23">
        <f t="shared" si="569"/>
        <v>0</v>
      </c>
      <c r="Y4007" s="23">
        <f t="shared" si="570"/>
        <v>0</v>
      </c>
      <c r="AH4007" s="20">
        <f t="shared" si="564"/>
        <v>0</v>
      </c>
      <c r="AI4007" s="20">
        <v>1</v>
      </c>
      <c r="AQ4007" s="1">
        <f t="shared" si="566"/>
        <v>1</v>
      </c>
      <c r="AR4007" s="1">
        <f t="shared" si="565"/>
        <v>1</v>
      </c>
    </row>
    <row r="4008" spans="1:44" ht="28.2" thickTop="1" thickBot="1">
      <c r="A4008" s="561" t="s">
        <v>2083</v>
      </c>
      <c r="B4008" s="561" t="s">
        <v>2120</v>
      </c>
      <c r="C4008" s="562" t="s">
        <v>434</v>
      </c>
      <c r="D4008" s="563"/>
      <c r="E4008" s="924" t="s">
        <v>145</v>
      </c>
      <c r="F4008" s="564">
        <v>63000</v>
      </c>
      <c r="G4008" s="564">
        <v>63000</v>
      </c>
      <c r="H4008" s="565"/>
      <c r="I4008" s="520">
        <v>63000</v>
      </c>
      <c r="J4008" s="566"/>
      <c r="K4008" s="566"/>
      <c r="L4008" s="567"/>
      <c r="M4008" s="568"/>
      <c r="N4008" s="569"/>
      <c r="O4008" s="570"/>
      <c r="P4008" s="571"/>
      <c r="Q4008" s="572"/>
      <c r="R4008" s="573">
        <v>63000</v>
      </c>
      <c r="S4008" s="334">
        <f t="shared" si="571"/>
        <v>0</v>
      </c>
      <c r="T4008" s="574"/>
      <c r="U4008" s="569"/>
      <c r="V4008" s="574"/>
      <c r="W4008" s="569"/>
      <c r="X4008" s="23">
        <f t="shared" si="569"/>
        <v>0</v>
      </c>
      <c r="Y4008" s="23">
        <f t="shared" si="570"/>
        <v>0</v>
      </c>
      <c r="AH4008" s="20">
        <f t="shared" si="564"/>
        <v>0</v>
      </c>
      <c r="AI4008" s="20">
        <v>1</v>
      </c>
      <c r="AQ4008" s="1">
        <f t="shared" si="566"/>
        <v>1</v>
      </c>
      <c r="AR4008" s="1">
        <f t="shared" si="565"/>
        <v>1</v>
      </c>
    </row>
    <row r="4009" spans="1:44" ht="28.2" thickTop="1" thickBot="1">
      <c r="A4009" s="561" t="s">
        <v>2083</v>
      </c>
      <c r="B4009" s="561" t="s">
        <v>2120</v>
      </c>
      <c r="C4009" s="562" t="s">
        <v>2122</v>
      </c>
      <c r="D4009" s="563"/>
      <c r="E4009" s="924" t="s">
        <v>145</v>
      </c>
      <c r="F4009" s="564">
        <v>201000</v>
      </c>
      <c r="G4009" s="564">
        <v>201000</v>
      </c>
      <c r="H4009" s="565"/>
      <c r="I4009" s="520">
        <v>11000</v>
      </c>
      <c r="J4009" s="566"/>
      <c r="K4009" s="566">
        <v>190000</v>
      </c>
      <c r="L4009" s="567"/>
      <c r="M4009" s="568"/>
      <c r="N4009" s="569"/>
      <c r="O4009" s="570"/>
      <c r="P4009" s="571"/>
      <c r="Q4009" s="572"/>
      <c r="R4009" s="573">
        <v>201000</v>
      </c>
      <c r="S4009" s="334">
        <f t="shared" si="571"/>
        <v>0</v>
      </c>
      <c r="T4009" s="574"/>
      <c r="U4009" s="569"/>
      <c r="V4009" s="574"/>
      <c r="W4009" s="569"/>
      <c r="X4009" s="23">
        <f t="shared" si="569"/>
        <v>0</v>
      </c>
      <c r="Y4009" s="23">
        <f t="shared" si="570"/>
        <v>0</v>
      </c>
      <c r="AH4009" s="20">
        <f t="shared" si="564"/>
        <v>0</v>
      </c>
      <c r="AI4009" s="20">
        <v>1</v>
      </c>
      <c r="AQ4009" s="1">
        <f t="shared" si="566"/>
        <v>1</v>
      </c>
      <c r="AR4009" s="1">
        <f t="shared" si="565"/>
        <v>1</v>
      </c>
    </row>
    <row r="4010" spans="1:44" ht="28.2" thickTop="1" thickBot="1">
      <c r="A4010" s="561" t="s">
        <v>2083</v>
      </c>
      <c r="B4010" s="561" t="s">
        <v>2120</v>
      </c>
      <c r="C4010" s="562" t="s">
        <v>2123</v>
      </c>
      <c r="D4010" s="563"/>
      <c r="E4010" s="924" t="s">
        <v>10</v>
      </c>
      <c r="F4010" s="564">
        <v>481000</v>
      </c>
      <c r="G4010" s="564">
        <v>481000</v>
      </c>
      <c r="H4010" s="565"/>
      <c r="I4010" s="520"/>
      <c r="J4010" s="566"/>
      <c r="K4010" s="566">
        <v>31000</v>
      </c>
      <c r="L4010" s="567"/>
      <c r="M4010" s="568">
        <v>450000</v>
      </c>
      <c r="N4010" s="569"/>
      <c r="O4010" s="570"/>
      <c r="P4010" s="571"/>
      <c r="Q4010" s="954">
        <v>120663.08100000001</v>
      </c>
      <c r="R4010" s="573">
        <v>481000</v>
      </c>
      <c r="S4010" s="936">
        <f t="shared" si="571"/>
        <v>-120663.08100000001</v>
      </c>
      <c r="T4010" s="574"/>
      <c r="U4010" s="569"/>
      <c r="V4010" s="574"/>
      <c r="W4010" s="569"/>
      <c r="X4010" s="23">
        <f t="shared" si="569"/>
        <v>0</v>
      </c>
      <c r="Y4010" s="23">
        <f t="shared" si="570"/>
        <v>0</v>
      </c>
      <c r="AH4010" s="20">
        <f t="shared" si="564"/>
        <v>0</v>
      </c>
      <c r="AO4010" s="20">
        <v>1</v>
      </c>
      <c r="AQ4010" s="1">
        <f t="shared" si="566"/>
        <v>1</v>
      </c>
      <c r="AR4010" s="1">
        <f t="shared" si="565"/>
        <v>1</v>
      </c>
    </row>
    <row r="4011" spans="1:44" ht="28.2" thickTop="1" thickBot="1">
      <c r="A4011" s="33" t="s">
        <v>2083</v>
      </c>
      <c r="B4011" s="33" t="s">
        <v>2124</v>
      </c>
      <c r="C4011" s="323" t="s">
        <v>2125</v>
      </c>
      <c r="D4011" s="35"/>
      <c r="E4011" s="324" t="s">
        <v>179</v>
      </c>
      <c r="F4011" s="454">
        <v>150000</v>
      </c>
      <c r="G4011" s="454">
        <v>150000</v>
      </c>
      <c r="H4011" s="455"/>
      <c r="I4011" s="517">
        <v>96000</v>
      </c>
      <c r="J4011" s="40"/>
      <c r="K4011" s="40"/>
      <c r="L4011" s="559">
        <v>54000</v>
      </c>
      <c r="M4011" s="41"/>
      <c r="N4011" s="39"/>
      <c r="O4011" s="42"/>
      <c r="P4011" s="456"/>
      <c r="Q4011" s="473"/>
      <c r="R4011" s="557">
        <v>75000</v>
      </c>
      <c r="S4011" s="39">
        <f t="shared" ref="S4011:S4024" si="572">G4011-Q4011-R4011</f>
        <v>75000</v>
      </c>
      <c r="T4011" s="46"/>
      <c r="U4011" s="39"/>
      <c r="V4011" s="46"/>
      <c r="W4011" s="39"/>
      <c r="X4011" s="23">
        <f t="shared" si="569"/>
        <v>0</v>
      </c>
      <c r="Y4011" s="23">
        <f t="shared" si="570"/>
        <v>0</v>
      </c>
      <c r="Z4011" s="20">
        <v>1</v>
      </c>
      <c r="AH4011" s="20">
        <f t="shared" si="564"/>
        <v>1</v>
      </c>
      <c r="AQ4011" s="1">
        <f t="shared" si="566"/>
        <v>0</v>
      </c>
      <c r="AR4011" s="1">
        <f t="shared" si="565"/>
        <v>1</v>
      </c>
    </row>
    <row r="4012" spans="1:44" ht="28.2" thickTop="1" thickBot="1">
      <c r="A4012" s="33" t="s">
        <v>2083</v>
      </c>
      <c r="B4012" s="33" t="s">
        <v>2124</v>
      </c>
      <c r="C4012" s="323" t="s">
        <v>41</v>
      </c>
      <c r="D4012" s="35"/>
      <c r="E4012" s="324" t="s">
        <v>179</v>
      </c>
      <c r="F4012" s="454">
        <v>300000</v>
      </c>
      <c r="G4012" s="454">
        <v>300000</v>
      </c>
      <c r="H4012" s="455"/>
      <c r="I4012" s="517"/>
      <c r="J4012" s="40"/>
      <c r="K4012" s="40"/>
      <c r="L4012" s="559">
        <v>300000</v>
      </c>
      <c r="M4012" s="41"/>
      <c r="N4012" s="39"/>
      <c r="O4012" s="42"/>
      <c r="P4012" s="456"/>
      <c r="Q4012" s="473"/>
      <c r="R4012" s="557">
        <v>150000</v>
      </c>
      <c r="S4012" s="39">
        <f t="shared" si="572"/>
        <v>150000</v>
      </c>
      <c r="T4012" s="46"/>
      <c r="U4012" s="39"/>
      <c r="V4012" s="46"/>
      <c r="W4012" s="39"/>
      <c r="X4012" s="23">
        <f t="shared" si="569"/>
        <v>0</v>
      </c>
      <c r="Y4012" s="23">
        <f t="shared" si="570"/>
        <v>0</v>
      </c>
      <c r="Z4012" s="20">
        <v>1</v>
      </c>
      <c r="AH4012" s="20">
        <f t="shared" si="564"/>
        <v>1</v>
      </c>
      <c r="AQ4012" s="1">
        <f t="shared" si="566"/>
        <v>0</v>
      </c>
      <c r="AR4012" s="1">
        <f t="shared" si="565"/>
        <v>1</v>
      </c>
    </row>
    <row r="4013" spans="1:44" ht="28.2" thickTop="1" thickBot="1">
      <c r="A4013" s="33" t="s">
        <v>2083</v>
      </c>
      <c r="B4013" s="33" t="s">
        <v>2124</v>
      </c>
      <c r="C4013" s="323" t="s">
        <v>318</v>
      </c>
      <c r="D4013" s="35"/>
      <c r="E4013" s="324" t="s">
        <v>179</v>
      </c>
      <c r="F4013" s="454">
        <v>70000</v>
      </c>
      <c r="G4013" s="454">
        <v>70000</v>
      </c>
      <c r="H4013" s="455"/>
      <c r="I4013" s="517">
        <v>70000</v>
      </c>
      <c r="J4013" s="40"/>
      <c r="K4013" s="40"/>
      <c r="L4013" s="559"/>
      <c r="M4013" s="41"/>
      <c r="N4013" s="39"/>
      <c r="O4013" s="42"/>
      <c r="P4013" s="456"/>
      <c r="Q4013" s="473"/>
      <c r="R4013" s="557">
        <v>35000</v>
      </c>
      <c r="S4013" s="39">
        <f t="shared" si="572"/>
        <v>35000</v>
      </c>
      <c r="T4013" s="46"/>
      <c r="U4013" s="39"/>
      <c r="V4013" s="46"/>
      <c r="W4013" s="39"/>
      <c r="X4013" s="23">
        <f t="shared" si="569"/>
        <v>0</v>
      </c>
      <c r="Y4013" s="23">
        <f t="shared" si="570"/>
        <v>0</v>
      </c>
      <c r="Z4013" s="20">
        <v>1</v>
      </c>
      <c r="AH4013" s="20">
        <f t="shared" si="564"/>
        <v>1</v>
      </c>
      <c r="AQ4013" s="1">
        <f t="shared" si="566"/>
        <v>0</v>
      </c>
      <c r="AR4013" s="1">
        <f t="shared" si="565"/>
        <v>1</v>
      </c>
    </row>
    <row r="4014" spans="1:44" ht="28.2" thickTop="1" thickBot="1">
      <c r="A4014" s="33" t="s">
        <v>2083</v>
      </c>
      <c r="B4014" s="33" t="s">
        <v>2124</v>
      </c>
      <c r="C4014" s="323" t="s">
        <v>172</v>
      </c>
      <c r="D4014" s="35"/>
      <c r="E4014" s="324" t="s">
        <v>179</v>
      </c>
      <c r="F4014" s="454">
        <v>100000</v>
      </c>
      <c r="G4014" s="454">
        <v>100000</v>
      </c>
      <c r="H4014" s="455"/>
      <c r="I4014" s="517">
        <v>100000</v>
      </c>
      <c r="J4014" s="40"/>
      <c r="K4014" s="40"/>
      <c r="L4014" s="559"/>
      <c r="M4014" s="41"/>
      <c r="N4014" s="39"/>
      <c r="O4014" s="42"/>
      <c r="P4014" s="456"/>
      <c r="Q4014" s="473"/>
      <c r="R4014" s="557">
        <v>50000</v>
      </c>
      <c r="S4014" s="39">
        <f t="shared" si="572"/>
        <v>50000</v>
      </c>
      <c r="T4014" s="46"/>
      <c r="U4014" s="39"/>
      <c r="V4014" s="46"/>
      <c r="W4014" s="39"/>
      <c r="X4014" s="23">
        <f t="shared" si="569"/>
        <v>0</v>
      </c>
      <c r="Y4014" s="23">
        <f t="shared" si="570"/>
        <v>0</v>
      </c>
      <c r="Z4014" s="20">
        <v>1</v>
      </c>
      <c r="AH4014" s="20">
        <f t="shared" si="564"/>
        <v>1</v>
      </c>
      <c r="AQ4014" s="1">
        <f t="shared" si="566"/>
        <v>0</v>
      </c>
      <c r="AR4014" s="1">
        <f t="shared" si="565"/>
        <v>1</v>
      </c>
    </row>
    <row r="4015" spans="1:44" ht="28.2" thickTop="1" thickBot="1">
      <c r="A4015" s="33" t="s">
        <v>2083</v>
      </c>
      <c r="B4015" s="33" t="s">
        <v>2124</v>
      </c>
      <c r="C4015" s="323" t="s">
        <v>450</v>
      </c>
      <c r="D4015" s="35"/>
      <c r="E4015" s="925" t="s">
        <v>179</v>
      </c>
      <c r="F4015" s="454">
        <v>100000</v>
      </c>
      <c r="G4015" s="454">
        <v>100000</v>
      </c>
      <c r="H4015" s="455"/>
      <c r="I4015" s="517">
        <v>100000</v>
      </c>
      <c r="J4015" s="40"/>
      <c r="K4015" s="40"/>
      <c r="L4015" s="559"/>
      <c r="M4015" s="39"/>
      <c r="N4015" s="41"/>
      <c r="O4015" s="42"/>
      <c r="P4015" s="456"/>
      <c r="Q4015" s="473"/>
      <c r="R4015" s="557">
        <v>50000</v>
      </c>
      <c r="S4015" s="39">
        <f t="shared" si="572"/>
        <v>50000</v>
      </c>
      <c r="T4015" s="46"/>
      <c r="U4015" s="39"/>
      <c r="V4015" s="46"/>
      <c r="W4015" s="39"/>
      <c r="X4015" s="23">
        <f t="shared" si="569"/>
        <v>0</v>
      </c>
      <c r="Y4015" s="23">
        <f t="shared" si="570"/>
        <v>0</v>
      </c>
      <c r="Z4015" s="20">
        <v>1</v>
      </c>
      <c r="AH4015" s="20">
        <f t="shared" si="564"/>
        <v>1</v>
      </c>
      <c r="AQ4015" s="1">
        <f t="shared" si="566"/>
        <v>0</v>
      </c>
      <c r="AR4015" s="1">
        <f t="shared" si="565"/>
        <v>1</v>
      </c>
    </row>
    <row r="4016" spans="1:44" ht="28.2" thickTop="1" thickBot="1">
      <c r="A4016" s="33" t="s">
        <v>2083</v>
      </c>
      <c r="B4016" s="33" t="s">
        <v>2124</v>
      </c>
      <c r="C4016" s="323" t="s">
        <v>2126</v>
      </c>
      <c r="D4016" s="35"/>
      <c r="E4016" s="324" t="s">
        <v>179</v>
      </c>
      <c r="F4016" s="454">
        <v>555000</v>
      </c>
      <c r="G4016" s="454">
        <v>555000</v>
      </c>
      <c r="H4016" s="455"/>
      <c r="I4016" s="517"/>
      <c r="J4016" s="40">
        <v>555000</v>
      </c>
      <c r="K4016" s="40"/>
      <c r="L4016" s="40"/>
      <c r="M4016" s="41"/>
      <c r="N4016" s="41"/>
      <c r="O4016" s="42"/>
      <c r="P4016" s="456"/>
      <c r="Q4016" s="473"/>
      <c r="R4016" s="557">
        <v>555000</v>
      </c>
      <c r="S4016" s="39">
        <f t="shared" si="572"/>
        <v>0</v>
      </c>
      <c r="T4016" s="575"/>
      <c r="U4016" s="39"/>
      <c r="V4016" s="46"/>
      <c r="W4016" s="39"/>
      <c r="X4016" s="23">
        <f t="shared" si="569"/>
        <v>0</v>
      </c>
      <c r="Y4016" s="23">
        <f t="shared" si="570"/>
        <v>0</v>
      </c>
      <c r="Z4016" s="20">
        <v>1</v>
      </c>
      <c r="AH4016" s="20">
        <f t="shared" si="564"/>
        <v>1</v>
      </c>
      <c r="AQ4016" s="1">
        <f t="shared" si="566"/>
        <v>0</v>
      </c>
      <c r="AR4016" s="1">
        <f t="shared" si="565"/>
        <v>1</v>
      </c>
    </row>
    <row r="4017" spans="1:44" ht="28.2" thickTop="1" thickBot="1">
      <c r="A4017" s="33" t="s">
        <v>2083</v>
      </c>
      <c r="B4017" s="33" t="s">
        <v>2124</v>
      </c>
      <c r="C4017" s="323" t="s">
        <v>149</v>
      </c>
      <c r="D4017" s="35"/>
      <c r="E4017" s="324" t="s">
        <v>179</v>
      </c>
      <c r="F4017" s="454">
        <v>25000</v>
      </c>
      <c r="G4017" s="454">
        <v>25000</v>
      </c>
      <c r="H4017" s="455"/>
      <c r="I4017" s="517">
        <v>25000</v>
      </c>
      <c r="J4017" s="40"/>
      <c r="K4017" s="40"/>
      <c r="L4017" s="40"/>
      <c r="M4017" s="41"/>
      <c r="N4017" s="41"/>
      <c r="O4017" s="42"/>
      <c r="P4017" s="456"/>
      <c r="Q4017" s="473"/>
      <c r="R4017" s="557">
        <v>25000</v>
      </c>
      <c r="S4017" s="39">
        <f t="shared" si="572"/>
        <v>0</v>
      </c>
      <c r="T4017" s="575"/>
      <c r="U4017" s="39"/>
      <c r="V4017" s="46"/>
      <c r="W4017" s="39"/>
      <c r="X4017" s="23">
        <f t="shared" si="569"/>
        <v>0</v>
      </c>
      <c r="Y4017" s="23">
        <f t="shared" si="570"/>
        <v>0</v>
      </c>
      <c r="Z4017" s="20">
        <v>1</v>
      </c>
      <c r="AH4017" s="20">
        <f t="shared" si="564"/>
        <v>1</v>
      </c>
      <c r="AQ4017" s="1">
        <f t="shared" si="566"/>
        <v>0</v>
      </c>
      <c r="AR4017" s="1">
        <f t="shared" si="565"/>
        <v>1</v>
      </c>
    </row>
    <row r="4018" spans="1:44" ht="28.2" thickTop="1" thickBot="1">
      <c r="A4018" s="33" t="s">
        <v>2083</v>
      </c>
      <c r="B4018" s="33" t="s">
        <v>2124</v>
      </c>
      <c r="C4018" s="323" t="s">
        <v>961</v>
      </c>
      <c r="D4018" s="35"/>
      <c r="E4018" s="324" t="s">
        <v>179</v>
      </c>
      <c r="F4018" s="454">
        <v>45000</v>
      </c>
      <c r="G4018" s="454">
        <v>45000</v>
      </c>
      <c r="H4018" s="455"/>
      <c r="I4018" s="517">
        <v>45000</v>
      </c>
      <c r="J4018" s="40"/>
      <c r="K4018" s="40"/>
      <c r="L4018" s="40"/>
      <c r="M4018" s="41"/>
      <c r="N4018" s="41"/>
      <c r="O4018" s="42"/>
      <c r="P4018" s="456"/>
      <c r="Q4018" s="473"/>
      <c r="R4018" s="557">
        <v>45000</v>
      </c>
      <c r="S4018" s="39">
        <f t="shared" si="572"/>
        <v>0</v>
      </c>
      <c r="T4018" s="575"/>
      <c r="U4018" s="39"/>
      <c r="V4018" s="46"/>
      <c r="W4018" s="39"/>
      <c r="X4018" s="23">
        <f t="shared" si="569"/>
        <v>0</v>
      </c>
      <c r="Y4018" s="23">
        <f t="shared" si="570"/>
        <v>0</v>
      </c>
      <c r="Z4018" s="20">
        <v>1</v>
      </c>
      <c r="AH4018" s="20">
        <f t="shared" si="564"/>
        <v>1</v>
      </c>
      <c r="AQ4018" s="1">
        <f t="shared" si="566"/>
        <v>0</v>
      </c>
      <c r="AR4018" s="1">
        <f t="shared" si="565"/>
        <v>1</v>
      </c>
    </row>
    <row r="4019" spans="1:44" ht="28.2" thickTop="1" thickBot="1">
      <c r="A4019" s="33" t="s">
        <v>2083</v>
      </c>
      <c r="B4019" s="33" t="s">
        <v>2124</v>
      </c>
      <c r="C4019" s="323" t="s">
        <v>2127</v>
      </c>
      <c r="D4019" s="35"/>
      <c r="E4019" s="324" t="s">
        <v>179</v>
      </c>
      <c r="F4019" s="454">
        <v>43590.671000000002</v>
      </c>
      <c r="G4019" s="454">
        <v>43590.671000000002</v>
      </c>
      <c r="H4019" s="455"/>
      <c r="I4019" s="517">
        <v>43590.671000000002</v>
      </c>
      <c r="J4019" s="40"/>
      <c r="K4019" s="40"/>
      <c r="L4019" s="40"/>
      <c r="M4019" s="41"/>
      <c r="N4019" s="41"/>
      <c r="O4019" s="42"/>
      <c r="P4019" s="456"/>
      <c r="Q4019" s="473"/>
      <c r="R4019" s="557">
        <v>43590.671000000002</v>
      </c>
      <c r="S4019" s="39">
        <f t="shared" si="572"/>
        <v>0</v>
      </c>
      <c r="T4019" s="575"/>
      <c r="U4019" s="39"/>
      <c r="V4019" s="46"/>
      <c r="W4019" s="39"/>
      <c r="X4019" s="23">
        <f t="shared" si="569"/>
        <v>0</v>
      </c>
      <c r="Y4019" s="23">
        <f t="shared" si="570"/>
        <v>0</v>
      </c>
      <c r="Z4019" s="20">
        <v>1</v>
      </c>
      <c r="AH4019" s="20">
        <f t="shared" si="564"/>
        <v>1</v>
      </c>
      <c r="AQ4019" s="1">
        <f t="shared" si="566"/>
        <v>0</v>
      </c>
      <c r="AR4019" s="1">
        <f t="shared" si="565"/>
        <v>1</v>
      </c>
    </row>
    <row r="4020" spans="1:44" ht="28.2" thickTop="1" thickBot="1">
      <c r="A4020" s="33" t="s">
        <v>2083</v>
      </c>
      <c r="B4020" s="33" t="s">
        <v>2124</v>
      </c>
      <c r="C4020" s="323" t="s">
        <v>2128</v>
      </c>
      <c r="D4020" s="35"/>
      <c r="E4020" s="324" t="s">
        <v>145</v>
      </c>
      <c r="F4020" s="454">
        <v>385000</v>
      </c>
      <c r="G4020" s="454">
        <v>385000</v>
      </c>
      <c r="H4020" s="455"/>
      <c r="I4020" s="517">
        <v>11000</v>
      </c>
      <c r="J4020" s="40">
        <v>150000</v>
      </c>
      <c r="K4020" s="40"/>
      <c r="L4020" s="40">
        <v>224000</v>
      </c>
      <c r="M4020" s="41"/>
      <c r="N4020" s="41"/>
      <c r="O4020" s="42"/>
      <c r="P4020" s="456"/>
      <c r="Q4020" s="473"/>
      <c r="R4020" s="557">
        <v>379840.8</v>
      </c>
      <c r="S4020" s="39">
        <f t="shared" si="572"/>
        <v>5159.2000000000116</v>
      </c>
      <c r="T4020" s="575"/>
      <c r="U4020" s="39"/>
      <c r="V4020" s="46"/>
      <c r="W4020" s="39"/>
      <c r="X4020" s="23">
        <f t="shared" si="569"/>
        <v>0</v>
      </c>
      <c r="Y4020" s="23">
        <f t="shared" si="570"/>
        <v>0</v>
      </c>
      <c r="AH4020" s="20">
        <f t="shared" si="564"/>
        <v>0</v>
      </c>
      <c r="AI4020" s="20">
        <v>1</v>
      </c>
      <c r="AQ4020" s="1">
        <f>SUM(AI4020:AP4020)</f>
        <v>1</v>
      </c>
      <c r="AR4020" s="1">
        <f t="shared" si="565"/>
        <v>1</v>
      </c>
    </row>
    <row r="4021" spans="1:44" ht="28.2" thickTop="1" thickBot="1">
      <c r="A4021" s="33" t="s">
        <v>2083</v>
      </c>
      <c r="B4021" s="33" t="s">
        <v>2124</v>
      </c>
      <c r="C4021" s="323" t="s">
        <v>2129</v>
      </c>
      <c r="D4021" s="35"/>
      <c r="E4021" s="324" t="s">
        <v>145</v>
      </c>
      <c r="F4021" s="454">
        <v>379651.93300000002</v>
      </c>
      <c r="G4021" s="454">
        <v>379651.93300000002</v>
      </c>
      <c r="H4021" s="455"/>
      <c r="I4021" s="517">
        <v>379651.93300000002</v>
      </c>
      <c r="J4021" s="40"/>
      <c r="K4021" s="40"/>
      <c r="L4021" s="40"/>
      <c r="M4021" s="41"/>
      <c r="N4021" s="41"/>
      <c r="O4021" s="42"/>
      <c r="P4021" s="456"/>
      <c r="Q4021" s="473"/>
      <c r="R4021" s="557">
        <v>379651.93300000002</v>
      </c>
      <c r="S4021" s="39">
        <f t="shared" si="572"/>
        <v>0</v>
      </c>
      <c r="T4021" s="575"/>
      <c r="U4021" s="39"/>
      <c r="V4021" s="46"/>
      <c r="W4021" s="39"/>
      <c r="X4021" s="23">
        <f t="shared" si="569"/>
        <v>0</v>
      </c>
      <c r="Y4021" s="23">
        <f t="shared" si="570"/>
        <v>0</v>
      </c>
      <c r="AH4021" s="20">
        <f t="shared" si="564"/>
        <v>0</v>
      </c>
      <c r="AI4021" s="20">
        <v>1</v>
      </c>
      <c r="AQ4021" s="1">
        <f>SUM(AI4021:AP4021)</f>
        <v>1</v>
      </c>
      <c r="AR4021" s="1">
        <f t="shared" si="565"/>
        <v>1</v>
      </c>
    </row>
    <row r="4022" spans="1:44" ht="28.2" thickTop="1" thickBot="1">
      <c r="A4022" s="33" t="s">
        <v>2083</v>
      </c>
      <c r="B4022" s="33" t="s">
        <v>2124</v>
      </c>
      <c r="C4022" s="323" t="s">
        <v>2130</v>
      </c>
      <c r="D4022" s="35"/>
      <c r="E4022" s="324" t="s">
        <v>145</v>
      </c>
      <c r="F4022" s="454">
        <v>179800</v>
      </c>
      <c r="G4022" s="454">
        <v>179800</v>
      </c>
      <c r="H4022" s="455"/>
      <c r="I4022" s="517">
        <v>179800</v>
      </c>
      <c r="J4022" s="40"/>
      <c r="K4022" s="40"/>
      <c r="L4022" s="40"/>
      <c r="M4022" s="41"/>
      <c r="N4022" s="41"/>
      <c r="O4022" s="42"/>
      <c r="P4022" s="456"/>
      <c r="Q4022" s="473"/>
      <c r="R4022" s="557">
        <v>100000</v>
      </c>
      <c r="S4022" s="39">
        <f t="shared" si="572"/>
        <v>79800</v>
      </c>
      <c r="T4022" s="575"/>
      <c r="U4022" s="39"/>
      <c r="V4022" s="46"/>
      <c r="W4022" s="39"/>
      <c r="X4022" s="23">
        <f t="shared" si="569"/>
        <v>0</v>
      </c>
      <c r="Y4022" s="23">
        <f t="shared" si="570"/>
        <v>0</v>
      </c>
      <c r="AH4022" s="20">
        <f t="shared" si="564"/>
        <v>0</v>
      </c>
      <c r="AI4022" s="20">
        <v>1</v>
      </c>
      <c r="AQ4022" s="1">
        <f>SUM(AI4022:AP4022)</f>
        <v>1</v>
      </c>
      <c r="AR4022" s="1">
        <f t="shared" si="565"/>
        <v>1</v>
      </c>
    </row>
    <row r="4023" spans="1:44" ht="28.2" thickTop="1" thickBot="1">
      <c r="A4023" s="33" t="s">
        <v>2083</v>
      </c>
      <c r="B4023" s="33" t="s">
        <v>2124</v>
      </c>
      <c r="C4023" s="323" t="s">
        <v>2131</v>
      </c>
      <c r="D4023" s="35"/>
      <c r="E4023" s="324" t="s">
        <v>53</v>
      </c>
      <c r="F4023" s="454">
        <v>300000</v>
      </c>
      <c r="G4023" s="454">
        <v>300000</v>
      </c>
      <c r="H4023" s="455"/>
      <c r="I4023" s="517">
        <v>300000</v>
      </c>
      <c r="J4023" s="40"/>
      <c r="K4023" s="40"/>
      <c r="L4023" s="40"/>
      <c r="M4023" s="41"/>
      <c r="N4023" s="41"/>
      <c r="O4023" s="42"/>
      <c r="P4023" s="456"/>
      <c r="Q4023" s="473"/>
      <c r="R4023" s="557">
        <v>300000</v>
      </c>
      <c r="S4023" s="39">
        <f t="shared" si="572"/>
        <v>0</v>
      </c>
      <c r="T4023" s="575"/>
      <c r="U4023" s="39"/>
      <c r="V4023" s="46"/>
      <c r="W4023" s="39"/>
      <c r="X4023" s="23">
        <f t="shared" si="569"/>
        <v>0</v>
      </c>
      <c r="Y4023" s="23">
        <f t="shared" si="570"/>
        <v>0</v>
      </c>
      <c r="AH4023" s="20">
        <f t="shared" si="564"/>
        <v>0</v>
      </c>
      <c r="AI4023" s="20">
        <v>1</v>
      </c>
      <c r="AQ4023" s="1">
        <f>SUM(AI4023:AP4023)</f>
        <v>1</v>
      </c>
      <c r="AR4023" s="1">
        <f t="shared" si="565"/>
        <v>1</v>
      </c>
    </row>
    <row r="4024" spans="1:44" ht="28.2" thickTop="1" thickBot="1">
      <c r="A4024" s="33" t="s">
        <v>2083</v>
      </c>
      <c r="B4024" s="33" t="s">
        <v>2124</v>
      </c>
      <c r="C4024" s="323" t="s">
        <v>2132</v>
      </c>
      <c r="D4024" s="35"/>
      <c r="E4024" s="324" t="s">
        <v>53</v>
      </c>
      <c r="F4024" s="454">
        <v>2100000</v>
      </c>
      <c r="G4024" s="454">
        <v>1776900</v>
      </c>
      <c r="H4024" s="455"/>
      <c r="I4024" s="517"/>
      <c r="J4024" s="40"/>
      <c r="K4024" s="40"/>
      <c r="L4024" s="40"/>
      <c r="M4024" s="41">
        <v>1776900</v>
      </c>
      <c r="N4024" s="41"/>
      <c r="O4024" s="42"/>
      <c r="P4024" s="456"/>
      <c r="Q4024" s="954">
        <v>22524.199999999997</v>
      </c>
      <c r="R4024" s="557">
        <v>1776900</v>
      </c>
      <c r="S4024" s="936">
        <f t="shared" si="572"/>
        <v>-22524.199999999953</v>
      </c>
      <c r="T4024" s="575"/>
      <c r="U4024" s="39"/>
      <c r="V4024" s="46"/>
      <c r="W4024" s="39"/>
      <c r="X4024" s="23">
        <f t="shared" si="569"/>
        <v>0</v>
      </c>
      <c r="Y4024" s="23">
        <f t="shared" si="570"/>
        <v>0</v>
      </c>
      <c r="AH4024" s="20">
        <f t="shared" si="564"/>
        <v>0</v>
      </c>
      <c r="AO4024" s="20">
        <v>1</v>
      </c>
      <c r="AQ4024" s="1">
        <f>SUM(AI4024:AP4024)</f>
        <v>1</v>
      </c>
      <c r="AR4024" s="1">
        <f t="shared" si="565"/>
        <v>1</v>
      </c>
    </row>
    <row r="4025" spans="1:44" ht="28.2" thickTop="1" thickBot="1">
      <c r="A4025" s="435"/>
      <c r="B4025" s="435"/>
      <c r="C4025" s="436"/>
      <c r="D4025" s="7"/>
      <c r="E4025" s="951"/>
      <c r="F4025" s="437"/>
      <c r="G4025" s="437"/>
      <c r="H4025" s="438"/>
      <c r="I4025" s="439"/>
      <c r="J4025" s="440"/>
      <c r="K4025" s="440"/>
      <c r="L4025" s="440"/>
      <c r="M4025" s="441"/>
      <c r="N4025" s="441"/>
      <c r="O4025" s="442"/>
      <c r="P4025" s="430"/>
      <c r="Q4025" s="443"/>
      <c r="R4025" s="439"/>
      <c r="S4025" s="439"/>
      <c r="T4025" s="444"/>
      <c r="U4025" s="439"/>
      <c r="V4025" s="444"/>
      <c r="W4025" s="439"/>
    </row>
    <row r="4026" spans="1:44" ht="28.2" thickTop="1" thickBot="1">
      <c r="A4026" s="888"/>
      <c r="B4026" s="888"/>
      <c r="C4026" s="860">
        <f>SUBTOTAL(3,C9:C4025)</f>
        <v>4016</v>
      </c>
      <c r="D4026" s="12"/>
      <c r="E4026" s="952"/>
      <c r="F4026" s="13">
        <f>SUBTOTAL(9,F9:F4025)</f>
        <v>1317765956.006</v>
      </c>
      <c r="G4026" s="13">
        <f>SUBTOTAL(9,G9:G4025)</f>
        <v>1364358548.5540001</v>
      </c>
      <c r="H4026" s="9"/>
      <c r="I4026" s="13">
        <f t="shared" ref="I4026:N4026" si="573">SUBTOTAL(9,I9:I4025)</f>
        <v>550840755.64699984</v>
      </c>
      <c r="J4026" s="13">
        <f t="shared" si="573"/>
        <v>246637741.34299999</v>
      </c>
      <c r="K4026" s="13">
        <f t="shared" si="573"/>
        <v>36026435.939999998</v>
      </c>
      <c r="L4026" s="13">
        <f t="shared" si="573"/>
        <v>231758450.27800003</v>
      </c>
      <c r="M4026" s="13">
        <f t="shared" si="573"/>
        <v>217742546.699</v>
      </c>
      <c r="N4026" s="13">
        <f t="shared" si="573"/>
        <v>81352618.647</v>
      </c>
      <c r="O4026" s="13">
        <f>SUBTOTAL(9,O1089:O4025)</f>
        <v>0</v>
      </c>
      <c r="P4026" s="25"/>
      <c r="Q4026" s="13">
        <f>SUBTOTAL(9,Q9:Q4025)</f>
        <v>290620322.40319985</v>
      </c>
      <c r="R4026" s="13">
        <f>SUBTOTAL(9,R9:R4025)</f>
        <v>677659552.71965587</v>
      </c>
      <c r="S4026" s="13">
        <f>SUBTOTAL(9,S9:S4025)</f>
        <v>396078673.43114448</v>
      </c>
      <c r="T4026" s="18"/>
      <c r="U4026" s="10">
        <f>SUBTOTAL(3,V1089:V4025)</f>
        <v>0</v>
      </c>
      <c r="V4026" s="18"/>
      <c r="W4026" s="13">
        <f t="shared" ref="W4026:AR4026" si="574">SUBTOTAL(9,W9:W4025)</f>
        <v>590100</v>
      </c>
      <c r="X4026" s="13">
        <f t="shared" si="574"/>
        <v>-1.546140993013978E-11</v>
      </c>
      <c r="Y4026" s="13">
        <f t="shared" si="574"/>
        <v>6.8894223659299314E-11</v>
      </c>
      <c r="Z4026" s="13">
        <f t="shared" si="574"/>
        <v>1772</v>
      </c>
      <c r="AA4026" s="13">
        <f t="shared" si="574"/>
        <v>0</v>
      </c>
      <c r="AB4026" s="13">
        <f t="shared" si="574"/>
        <v>0</v>
      </c>
      <c r="AC4026" s="13">
        <f t="shared" si="574"/>
        <v>8</v>
      </c>
      <c r="AD4026" s="13">
        <f t="shared" si="574"/>
        <v>0</v>
      </c>
      <c r="AE4026" s="13">
        <f t="shared" si="574"/>
        <v>0</v>
      </c>
      <c r="AF4026" s="13">
        <f t="shared" si="574"/>
        <v>32</v>
      </c>
      <c r="AG4026" s="13">
        <f t="shared" si="574"/>
        <v>0</v>
      </c>
      <c r="AH4026" s="13">
        <f t="shared" si="574"/>
        <v>1812</v>
      </c>
      <c r="AI4026" s="13">
        <f t="shared" si="574"/>
        <v>1897</v>
      </c>
      <c r="AJ4026" s="13">
        <f t="shared" si="574"/>
        <v>1</v>
      </c>
      <c r="AK4026" s="13">
        <f t="shared" si="574"/>
        <v>0</v>
      </c>
      <c r="AL4026" s="13">
        <f t="shared" si="574"/>
        <v>159</v>
      </c>
      <c r="AM4026" s="13">
        <f t="shared" si="574"/>
        <v>0</v>
      </c>
      <c r="AN4026" s="13">
        <f t="shared" si="574"/>
        <v>0</v>
      </c>
      <c r="AO4026" s="13">
        <f t="shared" si="574"/>
        <v>147</v>
      </c>
      <c r="AP4026" s="13">
        <f t="shared" si="574"/>
        <v>0</v>
      </c>
      <c r="AQ4026" s="13">
        <f t="shared" si="574"/>
        <v>2204</v>
      </c>
      <c r="AR4026" s="13">
        <f t="shared" si="574"/>
        <v>4016</v>
      </c>
    </row>
    <row r="4027" spans="1:44" ht="21" thickTop="1"/>
    <row r="4028" spans="1:44">
      <c r="F4028" s="29"/>
      <c r="G4028" s="990"/>
      <c r="I4028" s="29"/>
    </row>
    <row r="4029" spans="1:44">
      <c r="I4029" s="29"/>
    </row>
  </sheetData>
  <autoFilter ref="A8:AR4024" xr:uid="{00000000-0009-0000-0000-000000000000}"/>
  <mergeCells count="41">
    <mergeCell ref="A2:O3"/>
    <mergeCell ref="N6:O6"/>
    <mergeCell ref="I5:O5"/>
    <mergeCell ref="Q5:S5"/>
    <mergeCell ref="Q6:Q7"/>
    <mergeCell ref="R6:R7"/>
    <mergeCell ref="S6:S7"/>
    <mergeCell ref="G5:G7"/>
    <mergeCell ref="I6:I7"/>
    <mergeCell ref="J6:J7"/>
    <mergeCell ref="K6:K7"/>
    <mergeCell ref="L6:L7"/>
    <mergeCell ref="M6:M7"/>
    <mergeCell ref="U5:U7"/>
    <mergeCell ref="X5:X7"/>
    <mergeCell ref="F777:F778"/>
    <mergeCell ref="A5:A7"/>
    <mergeCell ref="B5:B7"/>
    <mergeCell ref="C5:C7"/>
    <mergeCell ref="E5:E7"/>
    <mergeCell ref="F5:F7"/>
    <mergeCell ref="AG6:AG7"/>
    <mergeCell ref="Z5:AG5"/>
    <mergeCell ref="W5:W7"/>
    <mergeCell ref="AD6:AD7"/>
    <mergeCell ref="AE6:AE7"/>
    <mergeCell ref="AF6:AF7"/>
    <mergeCell ref="AB6:AB7"/>
    <mergeCell ref="AA6:AA7"/>
    <mergeCell ref="AC6:AC7"/>
    <mergeCell ref="Z6:Z7"/>
    <mergeCell ref="Y5:Y7"/>
    <mergeCell ref="AI5:AP5"/>
    <mergeCell ref="AK6:AK7"/>
    <mergeCell ref="AJ6:AJ7"/>
    <mergeCell ref="AN6:AN7"/>
    <mergeCell ref="AL6:AL7"/>
    <mergeCell ref="AP6:AP7"/>
    <mergeCell ref="AO6:AO7"/>
    <mergeCell ref="AI6:AI7"/>
    <mergeCell ref="AM6:AM7"/>
  </mergeCells>
  <phoneticPr fontId="0" type="noConversion"/>
  <printOptions horizontalCentered="1"/>
  <pageMargins left="0.25" right="0.25" top="0.75" bottom="0.75" header="0.3" footer="0.3"/>
  <pageSetup paperSize="8" scale="81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834621FE6E94999524DF20C5F6EAA" ma:contentTypeVersion="11" ma:contentTypeDescription="Crée un document." ma:contentTypeScope="" ma:versionID="719e1ad2f9cb7a7c290503ed5b9a8f61">
  <xsd:schema xmlns:xsd="http://www.w3.org/2001/XMLSchema" xmlns:xs="http://www.w3.org/2001/XMLSchema" xmlns:p="http://schemas.microsoft.com/office/2006/metadata/properties" xmlns:ns3="c4697cce-5723-4c58-aaaa-3da0fdd2864a" xmlns:ns4="2294ec60-e09d-4448-9b01-ad6b22b40a5a" targetNamespace="http://schemas.microsoft.com/office/2006/metadata/properties" ma:root="true" ma:fieldsID="e61d40404d2e800cc08dc99153a4cae5" ns3:_="" ns4:_="">
    <xsd:import namespace="c4697cce-5723-4c58-aaaa-3da0fdd2864a"/>
    <xsd:import namespace="2294ec60-e09d-4448-9b01-ad6b22b40a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97cce-5723-4c58-aaaa-3da0fdd28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4ec60-e09d-4448-9b01-ad6b22b40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D39E4-1DD6-4DF2-B15B-A340EAE0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697cce-5723-4c58-aaaa-3da0fdd2864a"/>
    <ds:schemaRef ds:uri="2294ec60-e09d-4448-9b01-ad6b22b40a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EEAEDA-94FC-49DA-9578-A1FB02C77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CE30B-CFD5-432A-AAFE-EADA8BCBE15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294ec60-e09d-4448-9b01-ad6b22b40a5a"/>
    <ds:schemaRef ds:uri="c4697cce-5723-4c58-aaaa-3da0fdd286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PAI (2019)</vt:lpstr>
      <vt:lpstr>'PAI (2019)'!Impression_des_titres</vt:lpstr>
      <vt:lpstr>'PAI (2019)'!Zone_d_impression</vt:lpstr>
    </vt:vector>
  </TitlesOfParts>
  <Company>CPSCL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</dc:creator>
  <cp:lastModifiedBy>Sofiene HEMISSI</cp:lastModifiedBy>
  <cp:lastPrinted>2019-02-25T09:54:36Z</cp:lastPrinted>
  <dcterms:created xsi:type="dcterms:W3CDTF">2015-10-07T13:49:52Z</dcterms:created>
  <dcterms:modified xsi:type="dcterms:W3CDTF">2019-12-30T17:27:51Z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fc81a04f-bc24-4e33-bbe9-16bc4c139aec</vt:lpwstr>
  </property>
  <property fmtid="{D5CDD505-2E9C-101B-9397-08002B2CF9AE}" pid="3" name="ContentTypeId">
    <vt:lpwstr>0x0101002B6834621FE6E94999524DF20C5F6EAA</vt:lpwstr>
  </property>
</Properties>
</file>